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2 Development/Treasure Island E1.2 Senior/2.  FINANCE/2.5  Funding Sources/2.5.4  Equity/TCAC Funding/Application/Drafts/"/>
    </mc:Choice>
  </mc:AlternateContent>
  <xr:revisionPtr revIDLastSave="22" documentId="8_{4F89F64A-2EE4-49D1-92A8-F8A2A2FE1ACD}" xr6:coauthVersionLast="47" xr6:coauthVersionMax="47" xr10:uidLastSave="{E7493695-2793-4815-95F6-4AE7B68D166A}"/>
  <workbookProtection workbookAlgorithmName="SHA-512" workbookHashValue="YuhBrYdK8nqAJkR8NgC5cxdB3shNafSNq8K+Z637cyyAqXN+It6d7wP93IQ6rzdXd0/+pW0MlQD+yfvDQ0EH6w==" workbookSaltValue="CrA/tfdsF3jDRxUgXybMiA==" workbookSpinCount="100000" lockStructure="1"/>
  <bookViews>
    <workbookView xWindow="14610" yWindow="4425" windowWidth="20055" windowHeight="15345"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8" l="1"/>
  <c r="F5" i="8"/>
  <c r="AI10" i="7" l="1"/>
  <c r="AK10" i="7"/>
  <c r="AM10" i="7"/>
  <c r="AO10" i="7"/>
  <c r="AQ10" i="7"/>
  <c r="AS10" i="7"/>
  <c r="AU10" i="7"/>
  <c r="AW10" i="7"/>
  <c r="AY10" i="7"/>
  <c r="BA10" i="7"/>
  <c r="BC10" i="7"/>
  <c r="BE10" i="7"/>
  <c r="BG10" i="7"/>
  <c r="BI10" i="7"/>
  <c r="BK10" i="7"/>
  <c r="BM10" i="7"/>
  <c r="BO10" i="7"/>
  <c r="BQ10" i="7"/>
  <c r="BS10" i="7"/>
  <c r="BU10" i="7"/>
  <c r="BW10" i="7"/>
  <c r="BY10" i="7"/>
  <c r="CA10" i="7"/>
  <c r="CC10" i="7"/>
  <c r="CE10" i="7"/>
  <c r="CG10" i="7"/>
  <c r="CI10" i="7"/>
  <c r="CK10" i="7"/>
  <c r="CM10" i="7"/>
  <c r="CO10" i="7"/>
  <c r="CQ10" i="7"/>
  <c r="CS10" i="7"/>
  <c r="CU10" i="7"/>
  <c r="CW10" i="7"/>
  <c r="CY10" i="7"/>
  <c r="DA10" i="7"/>
  <c r="DC10" i="7"/>
  <c r="DE10" i="7"/>
  <c r="DG10" i="7"/>
  <c r="DI10" i="7"/>
  <c r="DK10" i="7"/>
  <c r="DM10" i="7"/>
  <c r="DO10" i="7"/>
  <c r="DQ10" i="7"/>
  <c r="DS10" i="7"/>
  <c r="DU10" i="7"/>
  <c r="DW10" i="7"/>
  <c r="DY10" i="7"/>
  <c r="EA10" i="7"/>
  <c r="EC10" i="7"/>
  <c r="EE10" i="7"/>
  <c r="EG10" i="7"/>
  <c r="EI10" i="7"/>
  <c r="EK10" i="7"/>
  <c r="EM10" i="7"/>
  <c r="EO10" i="7"/>
  <c r="EQ10" i="7"/>
  <c r="ES10" i="7"/>
  <c r="EU10" i="7"/>
  <c r="EW10" i="7"/>
  <c r="EY10" i="7"/>
  <c r="FA10" i="7"/>
  <c r="FC10" i="7"/>
  <c r="FE10" i="7"/>
  <c r="FG10" i="7"/>
  <c r="FI10" i="7"/>
  <c r="FK10" i="7"/>
  <c r="FM10" i="7"/>
  <c r="FO10" i="7"/>
  <c r="FQ10" i="7"/>
  <c r="FS10" i="7"/>
  <c r="FU10" i="7"/>
  <c r="FW10" i="7"/>
  <c r="FY10" i="7"/>
  <c r="GA10" i="7"/>
  <c r="GC10" i="7"/>
  <c r="GE10" i="7"/>
  <c r="GG10" i="7"/>
  <c r="GI10" i="7"/>
  <c r="GK10" i="7"/>
  <c r="GM10" i="7"/>
  <c r="GO10" i="7"/>
  <c r="GQ10" i="7"/>
  <c r="GS10" i="7"/>
  <c r="GU10" i="7"/>
  <c r="GW10" i="7"/>
  <c r="GY10" i="7"/>
  <c r="HA10" i="7"/>
  <c r="HC10" i="7"/>
  <c r="HE10" i="7"/>
  <c r="HG10" i="7"/>
  <c r="HI10" i="7"/>
  <c r="HK10" i="7"/>
  <c r="HM10" i="7"/>
  <c r="HO10" i="7"/>
  <c r="HQ10" i="7"/>
  <c r="HS10" i="7"/>
  <c r="HU10" i="7"/>
  <c r="HW10" i="7"/>
  <c r="HY10" i="7"/>
  <c r="IA10" i="7"/>
  <c r="IC10" i="7"/>
  <c r="IE10" i="7"/>
  <c r="IG10" i="7"/>
  <c r="II10" i="7"/>
  <c r="IK10" i="7"/>
  <c r="IM10" i="7"/>
  <c r="IO10" i="7"/>
  <c r="IQ10" i="7"/>
  <c r="IS10" i="7"/>
  <c r="IU10" i="7"/>
  <c r="IW10" i="7"/>
  <c r="IY10" i="7"/>
  <c r="JA10" i="7"/>
  <c r="JC10" i="7"/>
  <c r="JE10" i="7"/>
  <c r="JG10" i="7"/>
  <c r="JI10" i="7"/>
  <c r="JK10" i="7"/>
  <c r="JM10" i="7"/>
  <c r="JO10" i="7"/>
  <c r="JQ10" i="7"/>
  <c r="JS10" i="7"/>
  <c r="JU10" i="7"/>
  <c r="JW10" i="7"/>
  <c r="JY10" i="7"/>
  <c r="KA10" i="7"/>
  <c r="KC10" i="7"/>
  <c r="KE10" i="7"/>
  <c r="KG10" i="7"/>
  <c r="KI10" i="7"/>
  <c r="KK10" i="7"/>
  <c r="KM10" i="7"/>
  <c r="KO10" i="7"/>
  <c r="KQ10" i="7"/>
  <c r="KS10" i="7"/>
  <c r="KU10" i="7"/>
  <c r="KW10" i="7"/>
  <c r="KY10" i="7"/>
  <c r="LA10" i="7"/>
  <c r="LC10" i="7"/>
  <c r="LE10" i="7"/>
  <c r="LG10" i="7"/>
  <c r="LI10" i="7"/>
  <c r="LK10" i="7"/>
  <c r="LM10" i="7"/>
  <c r="LO10" i="7"/>
  <c r="LQ10" i="7"/>
  <c r="LS10" i="7"/>
  <c r="LU10" i="7"/>
  <c r="LW10" i="7"/>
  <c r="LY10" i="7"/>
  <c r="MA10" i="7"/>
  <c r="MC10" i="7"/>
  <c r="ME10" i="7"/>
  <c r="MG10" i="7"/>
  <c r="MI10" i="7"/>
  <c r="MK10" i="7"/>
  <c r="MM10" i="7"/>
  <c r="MO10" i="7"/>
  <c r="MQ10" i="7"/>
  <c r="MS10" i="7"/>
  <c r="MU10" i="7"/>
  <c r="MW10" i="7"/>
  <c r="MY10" i="7"/>
  <c r="NA10" i="7"/>
  <c r="NC10" i="7"/>
  <c r="NE10" i="7"/>
  <c r="NG10" i="7"/>
  <c r="NI10" i="7"/>
  <c r="NK10" i="7"/>
  <c r="NM10" i="7"/>
  <c r="NO10" i="7"/>
  <c r="NQ10" i="7"/>
  <c r="NS10" i="7"/>
  <c r="NU10" i="7"/>
  <c r="NW10" i="7"/>
  <c r="NY10" i="7"/>
  <c r="OA10" i="7"/>
  <c r="OC10" i="7"/>
  <c r="OE10" i="7"/>
  <c r="OG10" i="7"/>
  <c r="OI10" i="7"/>
  <c r="OK10" i="7"/>
  <c r="OM10" i="7"/>
  <c r="OO10" i="7"/>
  <c r="OQ10" i="7"/>
  <c r="OS10" i="7"/>
  <c r="OU10" i="7"/>
  <c r="OW10" i="7"/>
  <c r="OY10" i="7"/>
  <c r="PA10" i="7"/>
  <c r="PC10" i="7"/>
  <c r="PE10" i="7"/>
  <c r="PG10" i="7"/>
  <c r="PI10" i="7"/>
  <c r="PK10" i="7"/>
  <c r="PM10" i="7"/>
  <c r="PO10" i="7"/>
  <c r="PQ10" i="7"/>
  <c r="PS10" i="7"/>
  <c r="PU10" i="7"/>
  <c r="PW10" i="7"/>
  <c r="PY10" i="7"/>
  <c r="QA10" i="7"/>
  <c r="QC10" i="7"/>
  <c r="QE10" i="7"/>
  <c r="QG10" i="7"/>
  <c r="QI10" i="7"/>
  <c r="QK10" i="7"/>
  <c r="QM10" i="7"/>
  <c r="QO10" i="7"/>
  <c r="QQ10" i="7"/>
  <c r="QS10" i="7"/>
  <c r="QU10" i="7"/>
  <c r="QW10" i="7"/>
  <c r="QY10" i="7"/>
  <c r="RA10" i="7"/>
  <c r="RC10" i="7"/>
  <c r="RE10" i="7"/>
  <c r="RG10" i="7"/>
  <c r="RI10" i="7"/>
  <c r="RK10" i="7"/>
  <c r="RM10" i="7"/>
  <c r="RO10" i="7"/>
  <c r="RQ10" i="7"/>
  <c r="RS10" i="7"/>
  <c r="RU10" i="7"/>
  <c r="RW10" i="7"/>
  <c r="RY10" i="7"/>
  <c r="SA10" i="7"/>
  <c r="SC10" i="7"/>
  <c r="SE10" i="7"/>
  <c r="SG10" i="7"/>
  <c r="SI10" i="7"/>
  <c r="SK10" i="7"/>
  <c r="SM10" i="7"/>
  <c r="SO10" i="7"/>
  <c r="SQ10" i="7"/>
  <c r="SS10" i="7"/>
  <c r="SU10" i="7"/>
  <c r="SW10" i="7"/>
  <c r="SY10" i="7"/>
  <c r="TA10" i="7"/>
  <c r="TC10" i="7"/>
  <c r="TE10" i="7"/>
  <c r="TG10" i="7"/>
  <c r="TI10" i="7"/>
  <c r="TK10" i="7"/>
  <c r="TM10" i="7"/>
  <c r="TO10" i="7"/>
  <c r="TQ10" i="7"/>
  <c r="TS10" i="7"/>
  <c r="TU10" i="7"/>
  <c r="TW10" i="7"/>
  <c r="TY10" i="7"/>
  <c r="UA10" i="7"/>
  <c r="UC10" i="7"/>
  <c r="UE10" i="7"/>
  <c r="UG10" i="7"/>
  <c r="UI10" i="7"/>
  <c r="UK10" i="7"/>
  <c r="UM10" i="7"/>
  <c r="UO10" i="7"/>
  <c r="UQ10" i="7"/>
  <c r="US10" i="7"/>
  <c r="UU10" i="7"/>
  <c r="UW10" i="7"/>
  <c r="UY10" i="7"/>
  <c r="VA10" i="7"/>
  <c r="VC10" i="7"/>
  <c r="VE10" i="7"/>
  <c r="VG10" i="7"/>
  <c r="VI10" i="7"/>
  <c r="VK10" i="7"/>
  <c r="VM10" i="7"/>
  <c r="VO10" i="7"/>
  <c r="VQ10" i="7"/>
  <c r="VS10" i="7"/>
  <c r="VU10" i="7"/>
  <c r="VW10" i="7"/>
  <c r="VY10" i="7"/>
  <c r="WA10" i="7"/>
  <c r="WC10" i="7"/>
  <c r="WE10" i="7"/>
  <c r="WG10" i="7"/>
  <c r="WI10" i="7"/>
  <c r="WK10" i="7"/>
  <c r="WM10" i="7"/>
  <c r="WO10" i="7"/>
  <c r="WQ10" i="7"/>
  <c r="WS10" i="7"/>
  <c r="WU10" i="7"/>
  <c r="WW10" i="7"/>
  <c r="WY10" i="7"/>
  <c r="XA10" i="7"/>
  <c r="XC10" i="7"/>
  <c r="XE10" i="7"/>
  <c r="XG10" i="7"/>
  <c r="XI10" i="7"/>
  <c r="XK10" i="7"/>
  <c r="XM10" i="7"/>
  <c r="XO10" i="7"/>
  <c r="XQ10" i="7"/>
  <c r="XS10" i="7"/>
  <c r="XU10" i="7"/>
  <c r="XW10" i="7"/>
  <c r="XY10" i="7"/>
  <c r="YA10" i="7"/>
  <c r="YC10" i="7"/>
  <c r="YE10" i="7"/>
  <c r="YG10" i="7"/>
  <c r="YI10" i="7"/>
  <c r="YK10" i="7"/>
  <c r="YM10" i="7"/>
  <c r="YO10" i="7"/>
  <c r="YQ10" i="7"/>
  <c r="YS10" i="7"/>
  <c r="YU10" i="7"/>
  <c r="YW10" i="7"/>
  <c r="YY10" i="7"/>
  <c r="ZA10" i="7"/>
  <c r="ZC10" i="7"/>
  <c r="ZE10" i="7"/>
  <c r="ZG10" i="7"/>
  <c r="ZI10" i="7"/>
  <c r="ZK10" i="7"/>
  <c r="ZM10" i="7"/>
  <c r="ZO10" i="7"/>
  <c r="ZQ10" i="7"/>
  <c r="ZS10" i="7"/>
  <c r="ZU10" i="7"/>
  <c r="ZW10" i="7"/>
  <c r="ZY10" i="7"/>
  <c r="AAA10" i="7"/>
  <c r="AAC10" i="7"/>
  <c r="AAE10" i="7"/>
  <c r="AAG10" i="7"/>
  <c r="AAI10" i="7"/>
  <c r="AAK10" i="7"/>
  <c r="AAM10" i="7"/>
  <c r="AAO10" i="7"/>
  <c r="AAQ10" i="7"/>
  <c r="AAS10" i="7"/>
  <c r="AAU10" i="7"/>
  <c r="AAW10" i="7"/>
  <c r="AAY10" i="7"/>
  <c r="ABA10" i="7"/>
  <c r="ABC10" i="7"/>
  <c r="ABE10" i="7"/>
  <c r="ABG10" i="7"/>
  <c r="ABI10" i="7"/>
  <c r="ABK10" i="7"/>
  <c r="ABM10" i="7"/>
  <c r="ABO10" i="7"/>
  <c r="ABQ10" i="7"/>
  <c r="ABS10" i="7"/>
  <c r="ABU10" i="7"/>
  <c r="ABW10" i="7"/>
  <c r="ABY10" i="7"/>
  <c r="ACA10" i="7"/>
  <c r="ACC10" i="7"/>
  <c r="ACE10" i="7"/>
  <c r="ACG10" i="7"/>
  <c r="ACI10" i="7"/>
  <c r="ACK10" i="7"/>
  <c r="ACM10" i="7"/>
  <c r="ACO10" i="7"/>
  <c r="ACQ10" i="7"/>
  <c r="ACS10" i="7"/>
  <c r="ACU10" i="7"/>
  <c r="ACW10" i="7"/>
  <c r="ACY10" i="7"/>
  <c r="ADA10" i="7"/>
  <c r="ADC10" i="7"/>
  <c r="ADE10" i="7"/>
  <c r="ADG10" i="7"/>
  <c r="ADI10" i="7"/>
  <c r="ADK10" i="7"/>
  <c r="ADM10" i="7"/>
  <c r="ADO10" i="7"/>
  <c r="ADQ10" i="7"/>
  <c r="ADS10" i="7"/>
  <c r="ADU10" i="7"/>
  <c r="ADW10" i="7"/>
  <c r="ADY10" i="7"/>
  <c r="AEA10" i="7"/>
  <c r="AEC10" i="7"/>
  <c r="AEE10" i="7"/>
  <c r="AEG10" i="7"/>
  <c r="AEI10" i="7"/>
  <c r="AEK10" i="7"/>
  <c r="AEM10" i="7"/>
  <c r="AEO10" i="7"/>
  <c r="AEQ10" i="7"/>
  <c r="AES10" i="7"/>
  <c r="AEU10" i="7"/>
  <c r="AEW10" i="7"/>
  <c r="AEY10" i="7"/>
  <c r="AFA10" i="7"/>
  <c r="AFC10" i="7"/>
  <c r="AFE10" i="7"/>
  <c r="AFG10" i="7"/>
  <c r="AFI10" i="7"/>
  <c r="AFK10" i="7"/>
  <c r="AFM10" i="7"/>
  <c r="AFO10" i="7"/>
  <c r="AFQ10" i="7"/>
  <c r="AFS10" i="7"/>
  <c r="AFU10" i="7"/>
  <c r="AFW10" i="7"/>
  <c r="AFY10" i="7"/>
  <c r="AGA10" i="7"/>
  <c r="AGC10" i="7"/>
  <c r="AGE10" i="7"/>
  <c r="AGG10" i="7"/>
  <c r="AGI10" i="7"/>
  <c r="AGK10" i="7"/>
  <c r="AGM10" i="7"/>
  <c r="AGO10" i="7"/>
  <c r="AGQ10" i="7"/>
  <c r="AGS10" i="7"/>
  <c r="AGU10" i="7"/>
  <c r="AGW10" i="7"/>
  <c r="AGY10" i="7"/>
  <c r="AHA10" i="7"/>
  <c r="AHC10" i="7"/>
  <c r="AHE10" i="7"/>
  <c r="AHG10" i="7"/>
  <c r="AHI10" i="7"/>
  <c r="AHK10" i="7"/>
  <c r="AHM10" i="7"/>
  <c r="AHO10" i="7"/>
  <c r="AHQ10" i="7"/>
  <c r="AHS10" i="7"/>
  <c r="AHU10" i="7"/>
  <c r="AHW10" i="7"/>
  <c r="AHY10" i="7"/>
  <c r="AIA10" i="7"/>
  <c r="AIC10" i="7"/>
  <c r="AIE10" i="7"/>
  <c r="AIG10" i="7"/>
  <c r="AII10" i="7"/>
  <c r="AIK10" i="7"/>
  <c r="AIM10" i="7"/>
  <c r="AIO10" i="7"/>
  <c r="AIQ10" i="7"/>
  <c r="AIS10" i="7"/>
  <c r="AIU10" i="7"/>
  <c r="AIW10" i="7"/>
  <c r="AIY10" i="7"/>
  <c r="AJA10" i="7"/>
  <c r="AJC10" i="7"/>
  <c r="AJE10" i="7"/>
  <c r="AJG10" i="7"/>
  <c r="AJI10" i="7"/>
  <c r="AJK10" i="7"/>
  <c r="AJM10" i="7"/>
  <c r="AJO10" i="7"/>
  <c r="AJQ10" i="7"/>
  <c r="AJS10" i="7"/>
  <c r="AJU10" i="7"/>
  <c r="AJW10" i="7"/>
  <c r="AJY10" i="7"/>
  <c r="AKA10" i="7"/>
  <c r="AKC10" i="7"/>
  <c r="AKE10" i="7"/>
  <c r="AKG10" i="7"/>
  <c r="AKI10" i="7"/>
  <c r="AKK10" i="7"/>
  <c r="AKM10" i="7"/>
  <c r="AKO10" i="7"/>
  <c r="AKQ10" i="7"/>
  <c r="AKS10" i="7"/>
  <c r="AKU10" i="7"/>
  <c r="AKW10" i="7"/>
  <c r="AKY10" i="7"/>
  <c r="ALA10" i="7"/>
  <c r="ALC10" i="7"/>
  <c r="ALE10" i="7"/>
  <c r="ALG10" i="7"/>
  <c r="ALI10" i="7"/>
  <c r="ALK10" i="7"/>
  <c r="ALM10" i="7"/>
  <c r="ALO10" i="7"/>
  <c r="ALQ10" i="7"/>
  <c r="ALS10" i="7"/>
  <c r="ALU10" i="7"/>
  <c r="ALW10" i="7"/>
  <c r="ALY10" i="7"/>
  <c r="AMA10" i="7"/>
  <c r="AMC10" i="7"/>
  <c r="AME10" i="7"/>
  <c r="AMG10" i="7"/>
  <c r="AMI10" i="7"/>
  <c r="AMK10" i="7"/>
  <c r="AMM10" i="7"/>
  <c r="AMO10" i="7"/>
  <c r="AMQ10" i="7"/>
  <c r="AMS10" i="7"/>
  <c r="AMU10" i="7"/>
  <c r="AMW10" i="7"/>
  <c r="AMY10" i="7"/>
  <c r="ANA10" i="7"/>
  <c r="ANC10" i="7"/>
  <c r="ANE10" i="7"/>
  <c r="ANG10" i="7"/>
  <c r="ANI10" i="7"/>
  <c r="ANK10" i="7"/>
  <c r="ANM10" i="7"/>
  <c r="ANO10" i="7"/>
  <c r="ANQ10" i="7"/>
  <c r="ANS10" i="7"/>
  <c r="ANU10" i="7"/>
  <c r="ANW10" i="7"/>
  <c r="ANY10" i="7"/>
  <c r="AOA10" i="7"/>
  <c r="AOC10" i="7"/>
  <c r="AOE10" i="7"/>
  <c r="AOG10" i="7"/>
  <c r="AOI10" i="7"/>
  <c r="AOK10" i="7"/>
  <c r="AOM10" i="7"/>
  <c r="AOO10" i="7"/>
  <c r="AOQ10" i="7"/>
  <c r="AOS10" i="7"/>
  <c r="AOU10" i="7"/>
  <c r="AOW10" i="7"/>
  <c r="AOY10" i="7"/>
  <c r="APA10" i="7"/>
  <c r="APC10" i="7"/>
  <c r="APE10" i="7"/>
  <c r="APG10" i="7"/>
  <c r="API10" i="7"/>
  <c r="APK10" i="7"/>
  <c r="APM10" i="7"/>
  <c r="APO10" i="7"/>
  <c r="APQ10" i="7"/>
  <c r="APS10" i="7"/>
  <c r="APU10" i="7"/>
  <c r="APW10" i="7"/>
  <c r="APY10" i="7"/>
  <c r="AQA10" i="7"/>
  <c r="AQC10" i="7"/>
  <c r="AQE10" i="7"/>
  <c r="AQG10" i="7"/>
  <c r="AQI10" i="7"/>
  <c r="AQK10" i="7"/>
  <c r="AQM10" i="7"/>
  <c r="AQO10" i="7"/>
  <c r="AQQ10" i="7"/>
  <c r="AQS10" i="7"/>
  <c r="AQU10" i="7"/>
  <c r="AQW10" i="7"/>
  <c r="AQY10" i="7"/>
  <c r="ARA10" i="7"/>
  <c r="ARC10" i="7"/>
  <c r="ARE10" i="7"/>
  <c r="ARG10" i="7"/>
  <c r="ARI10" i="7"/>
  <c r="ARK10" i="7"/>
  <c r="ARM10" i="7"/>
  <c r="ARO10" i="7"/>
  <c r="ARQ10" i="7"/>
  <c r="ARS10" i="7"/>
  <c r="ARU10" i="7"/>
  <c r="ARW10" i="7"/>
  <c r="ARY10" i="7"/>
  <c r="ASA10" i="7"/>
  <c r="ASC10" i="7"/>
  <c r="ASE10" i="7"/>
  <c r="ASG10" i="7"/>
  <c r="ASI10" i="7"/>
  <c r="ASK10" i="7"/>
  <c r="ASM10" i="7"/>
  <c r="ASO10" i="7"/>
  <c r="ASQ10" i="7"/>
  <c r="ASS10" i="7"/>
  <c r="ASU10" i="7"/>
  <c r="ASW10" i="7"/>
  <c r="ASY10" i="7"/>
  <c r="ATA10" i="7"/>
  <c r="ATC10" i="7"/>
  <c r="ATE10" i="7"/>
  <c r="ATG10" i="7"/>
  <c r="ATI10" i="7"/>
  <c r="ATK10" i="7"/>
  <c r="ATM10" i="7"/>
  <c r="ATO10" i="7"/>
  <c r="ATQ10" i="7"/>
  <c r="ATS10" i="7"/>
  <c r="ATU10" i="7"/>
  <c r="ATW10" i="7"/>
  <c r="ATY10" i="7"/>
  <c r="AUA10" i="7"/>
  <c r="AUC10" i="7"/>
  <c r="AUE10" i="7"/>
  <c r="AUG10" i="7"/>
  <c r="AUI10" i="7"/>
  <c r="AUK10" i="7"/>
  <c r="AUM10" i="7"/>
  <c r="AUO10" i="7"/>
  <c r="AUQ10" i="7"/>
  <c r="AUS10" i="7"/>
  <c r="AUU10" i="7"/>
  <c r="AUW10" i="7"/>
  <c r="AUY10" i="7"/>
  <c r="AVA10" i="7"/>
  <c r="AVC10" i="7"/>
  <c r="AVE10" i="7"/>
  <c r="AVG10" i="7"/>
  <c r="AVI10" i="7"/>
  <c r="AVK10" i="7"/>
  <c r="AVM10" i="7"/>
  <c r="AVO10" i="7"/>
  <c r="AVQ10" i="7"/>
  <c r="AVS10" i="7"/>
  <c r="AVU10" i="7"/>
  <c r="AVW10" i="7"/>
  <c r="AVY10" i="7"/>
  <c r="AWA10" i="7"/>
  <c r="AWC10" i="7"/>
  <c r="AWE10" i="7"/>
  <c r="AWG10" i="7"/>
  <c r="AWI10" i="7"/>
  <c r="AWK10" i="7"/>
  <c r="AWM10" i="7"/>
  <c r="AWO10" i="7"/>
  <c r="AWQ10" i="7"/>
  <c r="AWS10" i="7"/>
  <c r="AWU10" i="7"/>
  <c r="AWW10" i="7"/>
  <c r="AWY10" i="7"/>
  <c r="AXA10" i="7"/>
  <c r="AXC10" i="7"/>
  <c r="AXE10" i="7"/>
  <c r="AXG10" i="7"/>
  <c r="AXI10" i="7"/>
  <c r="AXK10" i="7"/>
  <c r="AXM10" i="7"/>
  <c r="AXO10" i="7"/>
  <c r="AXQ10" i="7"/>
  <c r="AXS10" i="7"/>
  <c r="AXU10" i="7"/>
  <c r="AXW10" i="7"/>
  <c r="AXY10" i="7"/>
  <c r="AYA10" i="7"/>
  <c r="AYC10" i="7"/>
  <c r="AYE10" i="7"/>
  <c r="AYG10" i="7"/>
  <c r="AYI10" i="7"/>
  <c r="AYK10" i="7"/>
  <c r="AYM10" i="7"/>
  <c r="AYO10" i="7"/>
  <c r="AYQ10" i="7"/>
  <c r="AYS10" i="7"/>
  <c r="AYU10" i="7"/>
  <c r="AYW10" i="7"/>
  <c r="AYY10" i="7"/>
  <c r="AZA10" i="7"/>
  <c r="AZC10" i="7"/>
  <c r="AZE10" i="7"/>
  <c r="AZG10" i="7"/>
  <c r="AZI10" i="7"/>
  <c r="AZK10" i="7"/>
  <c r="AZM10" i="7"/>
  <c r="AZO10" i="7"/>
  <c r="AZQ10" i="7"/>
  <c r="AZS10" i="7"/>
  <c r="AZU10" i="7"/>
  <c r="AZW10" i="7"/>
  <c r="AZY10" i="7"/>
  <c r="BAA10" i="7"/>
  <c r="BAC10" i="7"/>
  <c r="BAE10" i="7"/>
  <c r="BAG10" i="7"/>
  <c r="BAI10" i="7"/>
  <c r="BAK10" i="7"/>
  <c r="BAM10" i="7"/>
  <c r="BAO10" i="7"/>
  <c r="BAQ10" i="7"/>
  <c r="BAS10" i="7"/>
  <c r="BAU10" i="7"/>
  <c r="BAW10" i="7"/>
  <c r="BAY10" i="7"/>
  <c r="BBA10" i="7"/>
  <c r="BBC10" i="7"/>
  <c r="BBE10" i="7"/>
  <c r="BBG10" i="7"/>
  <c r="BBI10" i="7"/>
  <c r="BBK10" i="7"/>
  <c r="BBM10" i="7"/>
  <c r="BBO10" i="7"/>
  <c r="BBQ10" i="7"/>
  <c r="BBS10" i="7"/>
  <c r="BBU10" i="7"/>
  <c r="BBW10" i="7"/>
  <c r="BBY10" i="7"/>
  <c r="BCA10" i="7"/>
  <c r="BCC10" i="7"/>
  <c r="BCE10" i="7"/>
  <c r="BCG10" i="7"/>
  <c r="BCI10" i="7"/>
  <c r="BCK10" i="7"/>
  <c r="BCM10" i="7"/>
  <c r="BCO10" i="7"/>
  <c r="BCQ10" i="7"/>
  <c r="BCS10" i="7"/>
  <c r="BCU10" i="7"/>
  <c r="BCW10" i="7"/>
  <c r="BCY10" i="7"/>
  <c r="BDA10" i="7"/>
  <c r="BDC10" i="7"/>
  <c r="BDE10" i="7"/>
  <c r="BDG10" i="7"/>
  <c r="BDI10" i="7"/>
  <c r="BDK10" i="7"/>
  <c r="BDM10" i="7"/>
  <c r="BDO10" i="7"/>
  <c r="BDQ10" i="7"/>
  <c r="BDS10" i="7"/>
  <c r="BDU10" i="7"/>
  <c r="BDW10" i="7"/>
  <c r="BDY10" i="7"/>
  <c r="BEA10" i="7"/>
  <c r="BEC10" i="7"/>
  <c r="BEE10" i="7"/>
  <c r="BEG10" i="7"/>
  <c r="BEI10" i="7"/>
  <c r="BEK10" i="7"/>
  <c r="BEM10" i="7"/>
  <c r="BEO10" i="7"/>
  <c r="BEQ10" i="7"/>
  <c r="BES10" i="7"/>
  <c r="BEU10" i="7"/>
  <c r="BEW10" i="7"/>
  <c r="BEY10" i="7"/>
  <c r="BFA10" i="7"/>
  <c r="BFC10" i="7"/>
  <c r="BFE10" i="7"/>
  <c r="BFG10" i="7"/>
  <c r="BFI10" i="7"/>
  <c r="BFK10" i="7"/>
  <c r="BFM10" i="7"/>
  <c r="BFO10" i="7"/>
  <c r="BFQ10" i="7"/>
  <c r="BFS10" i="7"/>
  <c r="BFU10" i="7"/>
  <c r="BFW10" i="7"/>
  <c r="BFY10" i="7"/>
  <c r="BGA10" i="7"/>
  <c r="BGC10" i="7"/>
  <c r="BGE10" i="7"/>
  <c r="BGG10" i="7"/>
  <c r="BGI10" i="7"/>
  <c r="BGK10" i="7"/>
  <c r="BGM10" i="7"/>
  <c r="BGO10" i="7"/>
  <c r="BGQ10" i="7"/>
  <c r="BGS10" i="7"/>
  <c r="BGU10" i="7"/>
  <c r="BGW10" i="7"/>
  <c r="BGY10" i="7"/>
  <c r="BHA10" i="7"/>
  <c r="BHC10" i="7"/>
  <c r="BHE10" i="7"/>
  <c r="BHG10" i="7"/>
  <c r="BHI10" i="7"/>
  <c r="BHK10" i="7"/>
  <c r="BHM10" i="7"/>
  <c r="BHO10" i="7"/>
  <c r="BHQ10" i="7"/>
  <c r="BHS10" i="7"/>
  <c r="BHU10" i="7"/>
  <c r="BHW10" i="7"/>
  <c r="BHY10" i="7"/>
  <c r="BIA10" i="7"/>
  <c r="BIC10" i="7"/>
  <c r="BIE10" i="7"/>
  <c r="BIG10" i="7"/>
  <c r="BII10" i="7"/>
  <c r="BIK10" i="7"/>
  <c r="BIM10" i="7"/>
  <c r="BIO10" i="7"/>
  <c r="BIQ10" i="7"/>
  <c r="BIS10" i="7"/>
  <c r="BIU10" i="7"/>
  <c r="BIW10" i="7"/>
  <c r="BIY10" i="7"/>
  <c r="BJA10" i="7"/>
  <c r="BJC10" i="7"/>
  <c r="BJE10" i="7"/>
  <c r="BJG10" i="7"/>
  <c r="BJI10" i="7"/>
  <c r="BJK10" i="7"/>
  <c r="BJM10" i="7"/>
  <c r="BJO10" i="7"/>
  <c r="BJQ10" i="7"/>
  <c r="BJS10" i="7"/>
  <c r="BJU10" i="7"/>
  <c r="BJW10" i="7"/>
  <c r="BJY10" i="7"/>
  <c r="BKA10" i="7"/>
  <c r="BKC10" i="7"/>
  <c r="BKE10" i="7"/>
  <c r="BKG10" i="7"/>
  <c r="BKI10" i="7"/>
  <c r="BKK10" i="7"/>
  <c r="BKM10" i="7"/>
  <c r="BKO10" i="7"/>
  <c r="BKQ10" i="7"/>
  <c r="BKS10" i="7"/>
  <c r="BKU10" i="7"/>
  <c r="BKW10" i="7"/>
  <c r="BKY10" i="7"/>
  <c r="BLA10" i="7"/>
  <c r="BLC10" i="7"/>
  <c r="BLE10" i="7"/>
  <c r="BLG10" i="7"/>
  <c r="BLI10" i="7"/>
  <c r="BLK10" i="7"/>
  <c r="BLM10" i="7"/>
  <c r="BLO10" i="7"/>
  <c r="BLQ10" i="7"/>
  <c r="BLS10" i="7"/>
  <c r="BLU10" i="7"/>
  <c r="BLW10" i="7"/>
  <c r="BLY10" i="7"/>
  <c r="BMA10" i="7"/>
  <c r="BMC10" i="7"/>
  <c r="BME10" i="7"/>
  <c r="BMG10" i="7"/>
  <c r="BMI10" i="7"/>
  <c r="BMK10" i="7"/>
  <c r="BMM10" i="7"/>
  <c r="BMO10" i="7"/>
  <c r="BMQ10" i="7"/>
  <c r="BMS10" i="7"/>
  <c r="BMU10" i="7"/>
  <c r="BMW10" i="7"/>
  <c r="BMY10" i="7"/>
  <c r="BNA10" i="7"/>
  <c r="BNC10" i="7"/>
  <c r="BNE10" i="7"/>
  <c r="BNG10" i="7"/>
  <c r="BNI10" i="7"/>
  <c r="BNK10" i="7"/>
  <c r="BNM10" i="7"/>
  <c r="BNO10" i="7"/>
  <c r="BNQ10" i="7"/>
  <c r="BNS10" i="7"/>
  <c r="BNU10" i="7"/>
  <c r="BNW10" i="7"/>
  <c r="BNY10" i="7"/>
  <c r="BOA10" i="7"/>
  <c r="BOC10" i="7"/>
  <c r="BOE10" i="7"/>
  <c r="BOG10" i="7"/>
  <c r="BOI10" i="7"/>
  <c r="BOK10" i="7"/>
  <c r="BOM10" i="7"/>
  <c r="BOO10" i="7"/>
  <c r="BOQ10" i="7"/>
  <c r="BOS10" i="7"/>
  <c r="BOU10" i="7"/>
  <c r="BOW10" i="7"/>
  <c r="BOY10" i="7"/>
  <c r="BPA10" i="7"/>
  <c r="BPC10" i="7"/>
  <c r="BPE10" i="7"/>
  <c r="BPG10" i="7"/>
  <c r="BPI10" i="7"/>
  <c r="BPK10" i="7"/>
  <c r="BPM10" i="7"/>
  <c r="BPO10" i="7"/>
  <c r="BPQ10" i="7"/>
  <c r="BPS10" i="7"/>
  <c r="BPU10" i="7"/>
  <c r="BPW10" i="7"/>
  <c r="BPY10" i="7"/>
  <c r="BQA10" i="7"/>
  <c r="BQC10" i="7"/>
  <c r="BQE10" i="7"/>
  <c r="BQG10" i="7"/>
  <c r="BQI10" i="7"/>
  <c r="BQK10" i="7"/>
  <c r="BQM10" i="7"/>
  <c r="BQO10" i="7"/>
  <c r="BQQ10" i="7"/>
  <c r="BQS10" i="7"/>
  <c r="BQU10" i="7"/>
  <c r="BQW10" i="7"/>
  <c r="BQY10" i="7"/>
  <c r="BRA10" i="7"/>
  <c r="BRC10" i="7"/>
  <c r="BRE10" i="7"/>
  <c r="BRG10" i="7"/>
  <c r="BRI10" i="7"/>
  <c r="BRK10" i="7"/>
  <c r="BRM10" i="7"/>
  <c r="BRO10" i="7"/>
  <c r="BRQ10" i="7"/>
  <c r="BRS10" i="7"/>
  <c r="BRU10" i="7"/>
  <c r="BRW10" i="7"/>
  <c r="BRY10" i="7"/>
  <c r="BSA10" i="7"/>
  <c r="BSC10" i="7"/>
  <c r="BSE10" i="7"/>
  <c r="BSG10" i="7"/>
  <c r="BSI10" i="7"/>
  <c r="BSK10" i="7"/>
  <c r="BSM10" i="7"/>
  <c r="BSO10" i="7"/>
  <c r="BSQ10" i="7"/>
  <c r="BSS10" i="7"/>
  <c r="BSU10" i="7"/>
  <c r="BSW10" i="7"/>
  <c r="BSY10" i="7"/>
  <c r="BTA10" i="7"/>
  <c r="BTC10" i="7"/>
  <c r="BTE10" i="7"/>
  <c r="BTG10" i="7"/>
  <c r="BTI10" i="7"/>
  <c r="BTK10" i="7"/>
  <c r="BTM10" i="7"/>
  <c r="BTO10" i="7"/>
  <c r="BTQ10" i="7"/>
  <c r="BTS10" i="7"/>
  <c r="BTU10" i="7"/>
  <c r="BTW10" i="7"/>
  <c r="BTY10" i="7"/>
  <c r="BUA10" i="7"/>
  <c r="BUC10" i="7"/>
  <c r="BUE10" i="7"/>
  <c r="BUG10" i="7"/>
  <c r="BUI10" i="7"/>
  <c r="BUK10" i="7"/>
  <c r="BUM10" i="7"/>
  <c r="BUO10" i="7"/>
  <c r="BUQ10" i="7"/>
  <c r="BUS10" i="7"/>
  <c r="BUU10" i="7"/>
  <c r="BUW10" i="7"/>
  <c r="BUY10" i="7"/>
  <c r="BVA10" i="7"/>
  <c r="BVC10" i="7"/>
  <c r="BVE10" i="7"/>
  <c r="BVG10" i="7"/>
  <c r="BVI10" i="7"/>
  <c r="BVK10" i="7"/>
  <c r="BVM10" i="7"/>
  <c r="BVO10" i="7"/>
  <c r="BVQ10" i="7"/>
  <c r="BVS10" i="7"/>
  <c r="BVU10" i="7"/>
  <c r="BVW10" i="7"/>
  <c r="BVY10" i="7"/>
  <c r="BWA10" i="7"/>
  <c r="BWC10" i="7"/>
  <c r="BWE10" i="7"/>
  <c r="BWG10" i="7"/>
  <c r="BWI10" i="7"/>
  <c r="BWK10" i="7"/>
  <c r="BWM10" i="7"/>
  <c r="BWO10" i="7"/>
  <c r="BWQ10" i="7"/>
  <c r="BWS10" i="7"/>
  <c r="BWU10" i="7"/>
  <c r="BWW10" i="7"/>
  <c r="BWY10" i="7"/>
  <c r="BXA10" i="7"/>
  <c r="BXC10" i="7"/>
  <c r="BXE10" i="7"/>
  <c r="BXG10" i="7"/>
  <c r="BXI10" i="7"/>
  <c r="BXK10" i="7"/>
  <c r="BXM10" i="7"/>
  <c r="BXO10" i="7"/>
  <c r="BXQ10" i="7"/>
  <c r="BXS10" i="7"/>
  <c r="BXU10" i="7"/>
  <c r="BXW10" i="7"/>
  <c r="BXY10" i="7"/>
  <c r="BYA10" i="7"/>
  <c r="BYC10" i="7"/>
  <c r="BYE10" i="7"/>
  <c r="BYG10" i="7"/>
  <c r="BYI10" i="7"/>
  <c r="BYK10" i="7"/>
  <c r="BYM10" i="7"/>
  <c r="BYO10" i="7"/>
  <c r="BYQ10" i="7"/>
  <c r="BYS10" i="7"/>
  <c r="BYU10" i="7"/>
  <c r="BYW10" i="7"/>
  <c r="BYY10" i="7"/>
  <c r="BZA10" i="7"/>
  <c r="BZC10" i="7"/>
  <c r="BZE10" i="7"/>
  <c r="BZG10" i="7"/>
  <c r="BZI10" i="7"/>
  <c r="BZK10" i="7"/>
  <c r="BZM10" i="7"/>
  <c r="BZO10" i="7"/>
  <c r="BZQ10" i="7"/>
  <c r="BZS10" i="7"/>
  <c r="BZU10" i="7"/>
  <c r="BZW10" i="7"/>
  <c r="BZY10" i="7"/>
  <c r="CAA10" i="7"/>
  <c r="CAC10" i="7"/>
  <c r="CAE10" i="7"/>
  <c r="CAG10" i="7"/>
  <c r="CAI10" i="7"/>
  <c r="CAK10" i="7"/>
  <c r="CAM10" i="7"/>
  <c r="CAO10" i="7"/>
  <c r="CAQ10" i="7"/>
  <c r="CAS10" i="7"/>
  <c r="CAU10" i="7"/>
  <c r="CAW10" i="7"/>
  <c r="CAY10" i="7"/>
  <c r="CBA10" i="7"/>
  <c r="CBC10" i="7"/>
  <c r="CBE10" i="7"/>
  <c r="CBG10" i="7"/>
  <c r="CBI10" i="7"/>
  <c r="CBK10" i="7"/>
  <c r="CBM10" i="7"/>
  <c r="CBO10" i="7"/>
  <c r="CBQ10" i="7"/>
  <c r="CBS10" i="7"/>
  <c r="CBU10" i="7"/>
  <c r="CBW10" i="7"/>
  <c r="CBY10" i="7"/>
  <c r="CCA10" i="7"/>
  <c r="CCC10" i="7"/>
  <c r="CCE10" i="7"/>
  <c r="CCG10" i="7"/>
  <c r="CCI10" i="7"/>
  <c r="CCK10" i="7"/>
  <c r="CCM10" i="7"/>
  <c r="CCO10" i="7"/>
  <c r="CCQ10" i="7"/>
  <c r="CCS10" i="7"/>
  <c r="CCU10" i="7"/>
  <c r="CCW10" i="7"/>
  <c r="CCY10" i="7"/>
  <c r="CDA10" i="7"/>
  <c r="CDC10" i="7"/>
  <c r="CDE10" i="7"/>
  <c r="CDG10" i="7"/>
  <c r="CDI10" i="7"/>
  <c r="CDK10" i="7"/>
  <c r="CDM10" i="7"/>
  <c r="CDO10" i="7"/>
  <c r="CDQ10" i="7"/>
  <c r="CDS10" i="7"/>
  <c r="CDU10" i="7"/>
  <c r="CDW10" i="7"/>
  <c r="CDY10" i="7"/>
  <c r="CEA10" i="7"/>
  <c r="CEC10" i="7"/>
  <c r="CEE10" i="7"/>
  <c r="CEG10" i="7"/>
  <c r="CEI10" i="7"/>
  <c r="CEK10" i="7"/>
  <c r="CEM10" i="7"/>
  <c r="CEO10" i="7"/>
  <c r="CEQ10" i="7"/>
  <c r="CES10" i="7"/>
  <c r="CEU10" i="7"/>
  <c r="CEW10" i="7"/>
  <c r="CEY10" i="7"/>
  <c r="CFA10" i="7"/>
  <c r="CFC10" i="7"/>
  <c r="CFE10" i="7"/>
  <c r="CFG10" i="7"/>
  <c r="CFI10" i="7"/>
  <c r="CFK10" i="7"/>
  <c r="CFM10" i="7"/>
  <c r="CFO10" i="7"/>
  <c r="CFQ10" i="7"/>
  <c r="CFS10" i="7"/>
  <c r="CFU10" i="7"/>
  <c r="CFW10" i="7"/>
  <c r="CFY10" i="7"/>
  <c r="CGA10" i="7"/>
  <c r="CGC10" i="7"/>
  <c r="CGE10" i="7"/>
  <c r="CGG10" i="7"/>
  <c r="CGI10" i="7"/>
  <c r="CGK10" i="7"/>
  <c r="CGM10" i="7"/>
  <c r="CGO10" i="7"/>
  <c r="CGQ10" i="7"/>
  <c r="CGS10" i="7"/>
  <c r="CGU10" i="7"/>
  <c r="CGW10" i="7"/>
  <c r="CGY10" i="7"/>
  <c r="CHA10" i="7"/>
  <c r="CHC10" i="7"/>
  <c r="CHE10" i="7"/>
  <c r="CHG10" i="7"/>
  <c r="CHI10" i="7"/>
  <c r="CHK10" i="7"/>
  <c r="CHM10" i="7"/>
  <c r="CHO10" i="7"/>
  <c r="CHQ10" i="7"/>
  <c r="CHS10" i="7"/>
  <c r="CHU10" i="7"/>
  <c r="CHW10" i="7"/>
  <c r="CHY10" i="7"/>
  <c r="CIA10" i="7"/>
  <c r="CIC10" i="7"/>
  <c r="CIE10" i="7"/>
  <c r="CIG10" i="7"/>
  <c r="CII10" i="7"/>
  <c r="CIK10" i="7"/>
  <c r="CIM10" i="7"/>
  <c r="CIO10" i="7"/>
  <c r="CIQ10" i="7"/>
  <c r="CIS10" i="7"/>
  <c r="CIU10" i="7"/>
  <c r="CIW10" i="7"/>
  <c r="CIY10" i="7"/>
  <c r="CJA10" i="7"/>
  <c r="CJC10" i="7"/>
  <c r="CJE10" i="7"/>
  <c r="CJG10" i="7"/>
  <c r="CJI10" i="7"/>
  <c r="CJK10" i="7"/>
  <c r="CJM10" i="7"/>
  <c r="CJO10" i="7"/>
  <c r="CJQ10" i="7"/>
  <c r="CJS10" i="7"/>
  <c r="CJU10" i="7"/>
  <c r="CJW10" i="7"/>
  <c r="CJY10" i="7"/>
  <c r="CKA10" i="7"/>
  <c r="CKC10" i="7"/>
  <c r="CKE10" i="7"/>
  <c r="CKG10" i="7"/>
  <c r="CKI10" i="7"/>
  <c r="CKK10" i="7"/>
  <c r="CKM10" i="7"/>
  <c r="CKO10" i="7"/>
  <c r="CKQ10" i="7"/>
  <c r="CKS10" i="7"/>
  <c r="CKU10" i="7"/>
  <c r="CKW10" i="7"/>
  <c r="CKY10" i="7"/>
  <c r="CLA10" i="7"/>
  <c r="CLC10" i="7"/>
  <c r="CLE10" i="7"/>
  <c r="CLG10" i="7"/>
  <c r="CLI10" i="7"/>
  <c r="CLK10" i="7"/>
  <c r="CLM10" i="7"/>
  <c r="CLO10" i="7"/>
  <c r="CLQ10" i="7"/>
  <c r="CLS10" i="7"/>
  <c r="CLU10" i="7"/>
  <c r="CLW10" i="7"/>
  <c r="CLY10" i="7"/>
  <c r="CMA10" i="7"/>
  <c r="CMC10" i="7"/>
  <c r="CME10" i="7"/>
  <c r="CMG10" i="7"/>
  <c r="CMI10" i="7"/>
  <c r="CMK10" i="7"/>
  <c r="CMM10" i="7"/>
  <c r="CMO10" i="7"/>
  <c r="CMQ10" i="7"/>
  <c r="CMS10" i="7"/>
  <c r="CMU10" i="7"/>
  <c r="CMW10" i="7"/>
  <c r="CMY10" i="7"/>
  <c r="CNA10" i="7"/>
  <c r="CNC10" i="7"/>
  <c r="CNE10" i="7"/>
  <c r="CNG10" i="7"/>
  <c r="CNI10" i="7"/>
  <c r="CNK10" i="7"/>
  <c r="CNM10" i="7"/>
  <c r="CNO10" i="7"/>
  <c r="CNQ10" i="7"/>
  <c r="CNS10" i="7"/>
  <c r="CNU10" i="7"/>
  <c r="CNW10" i="7"/>
  <c r="CNY10" i="7"/>
  <c r="COA10" i="7"/>
  <c r="COC10" i="7"/>
  <c r="COE10" i="7"/>
  <c r="COG10" i="7"/>
  <c r="COI10" i="7"/>
  <c r="COK10" i="7"/>
  <c r="COM10" i="7"/>
  <c r="COO10" i="7"/>
  <c r="COQ10" i="7"/>
  <c r="COS10" i="7"/>
  <c r="COU10" i="7"/>
  <c r="COW10" i="7"/>
  <c r="COY10" i="7"/>
  <c r="CPA10" i="7"/>
  <c r="CPC10" i="7"/>
  <c r="CPE10" i="7"/>
  <c r="CPG10" i="7"/>
  <c r="CPI10" i="7"/>
  <c r="CPK10" i="7"/>
  <c r="CPM10" i="7"/>
  <c r="CPO10" i="7"/>
  <c r="CPQ10" i="7"/>
  <c r="CPS10" i="7"/>
  <c r="CPU10" i="7"/>
  <c r="CPW10" i="7"/>
  <c r="CPY10" i="7"/>
  <c r="CQA10" i="7"/>
  <c r="CQC10" i="7"/>
  <c r="CQE10" i="7"/>
  <c r="CQG10" i="7"/>
  <c r="CQI10" i="7"/>
  <c r="CQK10" i="7"/>
  <c r="CQM10" i="7"/>
  <c r="CQO10" i="7"/>
  <c r="CQQ10" i="7"/>
  <c r="CQS10" i="7"/>
  <c r="CQU10" i="7"/>
  <c r="CQW10" i="7"/>
  <c r="CQY10" i="7"/>
  <c r="CRA10" i="7"/>
  <c r="CRC10" i="7"/>
  <c r="CRE10" i="7"/>
  <c r="CRG10" i="7"/>
  <c r="CRI10" i="7"/>
  <c r="CRK10" i="7"/>
  <c r="CRM10" i="7"/>
  <c r="CRO10" i="7"/>
  <c r="CRQ10" i="7"/>
  <c r="CRS10" i="7"/>
  <c r="CRU10" i="7"/>
  <c r="CRW10" i="7"/>
  <c r="CRY10" i="7"/>
  <c r="CSA10" i="7"/>
  <c r="CSC10" i="7"/>
  <c r="CSE10" i="7"/>
  <c r="CSG10" i="7"/>
  <c r="CSI10" i="7"/>
  <c r="CSK10" i="7"/>
  <c r="CSM10" i="7"/>
  <c r="CSO10" i="7"/>
  <c r="CSQ10" i="7"/>
  <c r="CSS10" i="7"/>
  <c r="CSU10" i="7"/>
  <c r="CSW10" i="7"/>
  <c r="CSY10" i="7"/>
  <c r="CTA10" i="7"/>
  <c r="CTC10" i="7"/>
  <c r="CTE10" i="7"/>
  <c r="CTG10" i="7"/>
  <c r="CTI10" i="7"/>
  <c r="CTK10" i="7"/>
  <c r="CTM10" i="7"/>
  <c r="CTO10" i="7"/>
  <c r="CTQ10" i="7"/>
  <c r="CTS10" i="7"/>
  <c r="CTU10" i="7"/>
  <c r="CTW10" i="7"/>
  <c r="CTY10" i="7"/>
  <c r="CUA10" i="7"/>
  <c r="CUC10" i="7"/>
  <c r="CUE10" i="7"/>
  <c r="CUG10" i="7"/>
  <c r="CUI10" i="7"/>
  <c r="CUK10" i="7"/>
  <c r="CUM10" i="7"/>
  <c r="CUO10" i="7"/>
  <c r="CUQ10" i="7"/>
  <c r="CUS10" i="7"/>
  <c r="CUU10" i="7"/>
  <c r="CUW10" i="7"/>
  <c r="CUY10" i="7"/>
  <c r="CVA10" i="7"/>
  <c r="CVC10" i="7"/>
  <c r="CVE10" i="7"/>
  <c r="CVG10" i="7"/>
  <c r="CVI10" i="7"/>
  <c r="CVK10" i="7"/>
  <c r="CVM10" i="7"/>
  <c r="CVO10" i="7"/>
  <c r="CVQ10" i="7"/>
  <c r="CVS10" i="7"/>
  <c r="CVU10" i="7"/>
  <c r="CVW10" i="7"/>
  <c r="CVY10" i="7"/>
  <c r="CWA10" i="7"/>
  <c r="CWC10" i="7"/>
  <c r="CWE10" i="7"/>
  <c r="CWG10" i="7"/>
  <c r="CWI10" i="7"/>
  <c r="CWK10" i="7"/>
  <c r="CWM10" i="7"/>
  <c r="CWO10" i="7"/>
  <c r="CWQ10" i="7"/>
  <c r="CWS10" i="7"/>
  <c r="CWU10" i="7"/>
  <c r="CWW10" i="7"/>
  <c r="CWY10" i="7"/>
  <c r="CXA10" i="7"/>
  <c r="CXC10" i="7"/>
  <c r="CXE10" i="7"/>
  <c r="CXG10" i="7"/>
  <c r="CXI10" i="7"/>
  <c r="CXK10" i="7"/>
  <c r="CXM10" i="7"/>
  <c r="CXO10" i="7"/>
  <c r="CXQ10" i="7"/>
  <c r="CXS10" i="7"/>
  <c r="CXU10" i="7"/>
  <c r="CXW10" i="7"/>
  <c r="CXY10" i="7"/>
  <c r="CYA10" i="7"/>
  <c r="CYC10" i="7"/>
  <c r="CYE10" i="7"/>
  <c r="CYG10" i="7"/>
  <c r="CYI10" i="7"/>
  <c r="CYK10" i="7"/>
  <c r="CYM10" i="7"/>
  <c r="CYO10" i="7"/>
  <c r="CYQ10" i="7"/>
  <c r="CYS10" i="7"/>
  <c r="CYU10" i="7"/>
  <c r="CYW10" i="7"/>
  <c r="CYY10" i="7"/>
  <c r="CZA10" i="7"/>
  <c r="CZC10" i="7"/>
  <c r="CZE10" i="7"/>
  <c r="CZG10" i="7"/>
  <c r="CZI10" i="7"/>
  <c r="CZK10" i="7"/>
  <c r="CZM10" i="7"/>
  <c r="CZO10" i="7"/>
  <c r="CZQ10" i="7"/>
  <c r="CZS10" i="7"/>
  <c r="CZU10" i="7"/>
  <c r="CZW10" i="7"/>
  <c r="CZY10" i="7"/>
  <c r="DAA10" i="7"/>
  <c r="DAC10" i="7"/>
  <c r="DAE10" i="7"/>
  <c r="DAG10" i="7"/>
  <c r="DAI10" i="7"/>
  <c r="DAK10" i="7"/>
  <c r="DAM10" i="7"/>
  <c r="DAO10" i="7"/>
  <c r="DAQ10" i="7"/>
  <c r="DAS10" i="7"/>
  <c r="DAU10" i="7"/>
  <c r="DAW10" i="7"/>
  <c r="DAY10" i="7"/>
  <c r="DBA10" i="7"/>
  <c r="DBC10" i="7"/>
  <c r="DBE10" i="7"/>
  <c r="DBG10" i="7"/>
  <c r="DBI10" i="7"/>
  <c r="DBK10" i="7"/>
  <c r="DBM10" i="7"/>
  <c r="DBO10" i="7"/>
  <c r="DBQ10" i="7"/>
  <c r="DBS10" i="7"/>
  <c r="DBU10" i="7"/>
  <c r="DBW10" i="7"/>
  <c r="DBY10" i="7"/>
  <c r="DCA10" i="7"/>
  <c r="DCC10" i="7"/>
  <c r="DCE10" i="7"/>
  <c r="DCG10" i="7"/>
  <c r="DCI10" i="7"/>
  <c r="DCK10" i="7"/>
  <c r="DCM10" i="7"/>
  <c r="DCO10" i="7"/>
  <c r="DCQ10" i="7"/>
  <c r="DCS10" i="7"/>
  <c r="DCU10" i="7"/>
  <c r="DCW10" i="7"/>
  <c r="DCY10" i="7"/>
  <c r="DDA10" i="7"/>
  <c r="DDC10" i="7"/>
  <c r="DDE10" i="7"/>
  <c r="DDG10" i="7"/>
  <c r="DDI10" i="7"/>
  <c r="DDK10" i="7"/>
  <c r="DDM10" i="7"/>
  <c r="DDO10" i="7"/>
  <c r="DDQ10" i="7"/>
  <c r="DDS10" i="7"/>
  <c r="DDU10" i="7"/>
  <c r="DDW10" i="7"/>
  <c r="DDY10" i="7"/>
  <c r="DEA10" i="7"/>
  <c r="DEC10" i="7"/>
  <c r="DEE10" i="7"/>
  <c r="DEG10" i="7"/>
  <c r="DEI10" i="7"/>
  <c r="DEK10" i="7"/>
  <c r="DEM10" i="7"/>
  <c r="DEO10" i="7"/>
  <c r="DEQ10" i="7"/>
  <c r="DES10" i="7"/>
  <c r="DEU10" i="7"/>
  <c r="DEW10" i="7"/>
  <c r="DEY10" i="7"/>
  <c r="DFA10" i="7"/>
  <c r="DFC10" i="7"/>
  <c r="DFE10" i="7"/>
  <c r="DFG10" i="7"/>
  <c r="DFI10" i="7"/>
  <c r="DFK10" i="7"/>
  <c r="DFM10" i="7"/>
  <c r="DFO10" i="7"/>
  <c r="DFQ10" i="7"/>
  <c r="DFS10" i="7"/>
  <c r="DFU10" i="7"/>
  <c r="DFW10" i="7"/>
  <c r="DFY10" i="7"/>
  <c r="DGA10" i="7"/>
  <c r="DGC10" i="7"/>
  <c r="DGE10" i="7"/>
  <c r="DGG10" i="7"/>
  <c r="DGI10" i="7"/>
  <c r="DGK10" i="7"/>
  <c r="DGM10" i="7"/>
  <c r="DGO10" i="7"/>
  <c r="DGQ10" i="7"/>
  <c r="DGS10" i="7"/>
  <c r="DGU10" i="7"/>
  <c r="DGW10" i="7"/>
  <c r="DGY10" i="7"/>
  <c r="DHA10" i="7"/>
  <c r="DHC10" i="7"/>
  <c r="DHE10" i="7"/>
  <c r="DHG10" i="7"/>
  <c r="DHI10" i="7"/>
  <c r="DHK10" i="7"/>
  <c r="DHM10" i="7"/>
  <c r="DHO10" i="7"/>
  <c r="DHQ10" i="7"/>
  <c r="DHS10" i="7"/>
  <c r="DHU10" i="7"/>
  <c r="DHW10" i="7"/>
  <c r="DHY10" i="7"/>
  <c r="DIA10" i="7"/>
  <c r="DIC10" i="7"/>
  <c r="DIE10" i="7"/>
  <c r="DIG10" i="7"/>
  <c r="DII10" i="7"/>
  <c r="DIK10" i="7"/>
  <c r="DIM10" i="7"/>
  <c r="DIO10" i="7"/>
  <c r="DIQ10" i="7"/>
  <c r="DIS10" i="7"/>
  <c r="DIU10" i="7"/>
  <c r="DIW10" i="7"/>
  <c r="DIY10" i="7"/>
  <c r="DJA10" i="7"/>
  <c r="DJC10" i="7"/>
  <c r="DJE10" i="7"/>
  <c r="DJG10" i="7"/>
  <c r="DJI10" i="7"/>
  <c r="DJK10" i="7"/>
  <c r="DJM10" i="7"/>
  <c r="DJO10" i="7"/>
  <c r="DJQ10" i="7"/>
  <c r="DJS10" i="7"/>
  <c r="DJU10" i="7"/>
  <c r="DJW10" i="7"/>
  <c r="DJY10" i="7"/>
  <c r="DKA10" i="7"/>
  <c r="DKC10" i="7"/>
  <c r="DKE10" i="7"/>
  <c r="DKG10" i="7"/>
  <c r="DKI10" i="7"/>
  <c r="DKK10" i="7"/>
  <c r="DKM10" i="7"/>
  <c r="DKO10" i="7"/>
  <c r="DKQ10" i="7"/>
  <c r="DKS10" i="7"/>
  <c r="DKU10" i="7"/>
  <c r="DKW10" i="7"/>
  <c r="DKY10" i="7"/>
  <c r="DLA10" i="7"/>
  <c r="DLC10" i="7"/>
  <c r="DLE10" i="7"/>
  <c r="DLG10" i="7"/>
  <c r="DLI10" i="7"/>
  <c r="DLK10" i="7"/>
  <c r="DLM10" i="7"/>
  <c r="DLO10" i="7"/>
  <c r="DLQ10" i="7"/>
  <c r="DLS10" i="7"/>
  <c r="DLU10" i="7"/>
  <c r="DLW10" i="7"/>
  <c r="DLY10" i="7"/>
  <c r="DMA10" i="7"/>
  <c r="DMC10" i="7"/>
  <c r="DME10" i="7"/>
  <c r="DMG10" i="7"/>
  <c r="DMI10" i="7"/>
  <c r="DMK10" i="7"/>
  <c r="DMM10" i="7"/>
  <c r="DMO10" i="7"/>
  <c r="DMQ10" i="7"/>
  <c r="DMS10" i="7"/>
  <c r="DMU10" i="7"/>
  <c r="DMW10" i="7"/>
  <c r="DMY10" i="7"/>
  <c r="DNA10" i="7"/>
  <c r="DNC10" i="7"/>
  <c r="DNE10" i="7"/>
  <c r="DNG10" i="7"/>
  <c r="DNI10" i="7"/>
  <c r="DNK10" i="7"/>
  <c r="DNM10" i="7"/>
  <c r="DNO10" i="7"/>
  <c r="DNQ10" i="7"/>
  <c r="DNS10" i="7"/>
  <c r="DNU10" i="7"/>
  <c r="DNW10" i="7"/>
  <c r="DNY10" i="7"/>
  <c r="DOA10" i="7"/>
  <c r="DOC10" i="7"/>
  <c r="DOE10" i="7"/>
  <c r="DOG10" i="7"/>
  <c r="DOI10" i="7"/>
  <c r="DOK10" i="7"/>
  <c r="DOM10" i="7"/>
  <c r="DOO10" i="7"/>
  <c r="DOQ10" i="7"/>
  <c r="DOS10" i="7"/>
  <c r="DOU10" i="7"/>
  <c r="DOW10" i="7"/>
  <c r="DOY10" i="7"/>
  <c r="DPA10" i="7"/>
  <c r="DPC10" i="7"/>
  <c r="DPE10" i="7"/>
  <c r="DPG10" i="7"/>
  <c r="DPI10" i="7"/>
  <c r="DPK10" i="7"/>
  <c r="DPM10" i="7"/>
  <c r="DPO10" i="7"/>
  <c r="DPQ10" i="7"/>
  <c r="DPS10" i="7"/>
  <c r="DPU10" i="7"/>
  <c r="DPW10" i="7"/>
  <c r="DPY10" i="7"/>
  <c r="DQA10" i="7"/>
  <c r="DQC10" i="7"/>
  <c r="DQE10" i="7"/>
  <c r="DQG10" i="7"/>
  <c r="DQI10" i="7"/>
  <c r="DQK10" i="7"/>
  <c r="DQM10" i="7"/>
  <c r="DQO10" i="7"/>
  <c r="DQQ10" i="7"/>
  <c r="DQS10" i="7"/>
  <c r="DQU10" i="7"/>
  <c r="DQW10" i="7"/>
  <c r="DQY10" i="7"/>
  <c r="DRA10" i="7"/>
  <c r="DRC10" i="7"/>
  <c r="DRE10" i="7"/>
  <c r="DRG10" i="7"/>
  <c r="DRI10" i="7"/>
  <c r="DRK10" i="7"/>
  <c r="DRM10" i="7"/>
  <c r="DRO10" i="7"/>
  <c r="DRQ10" i="7"/>
  <c r="DRS10" i="7"/>
  <c r="DRU10" i="7"/>
  <c r="DRW10" i="7"/>
  <c r="DRY10" i="7"/>
  <c r="DSA10" i="7"/>
  <c r="DSC10" i="7"/>
  <c r="DSE10" i="7"/>
  <c r="DSG10" i="7"/>
  <c r="DSI10" i="7"/>
  <c r="DSK10" i="7"/>
  <c r="DSM10" i="7"/>
  <c r="DSO10" i="7"/>
  <c r="DSQ10" i="7"/>
  <c r="DSS10" i="7"/>
  <c r="DSU10" i="7"/>
  <c r="DSW10" i="7"/>
  <c r="DSY10" i="7"/>
  <c r="DTA10" i="7"/>
  <c r="DTC10" i="7"/>
  <c r="DTE10" i="7"/>
  <c r="DTG10" i="7"/>
  <c r="DTI10" i="7"/>
  <c r="DTK10" i="7"/>
  <c r="DTM10" i="7"/>
  <c r="DTO10" i="7"/>
  <c r="DTQ10" i="7"/>
  <c r="DTS10" i="7"/>
  <c r="DTU10" i="7"/>
  <c r="DTW10" i="7"/>
  <c r="DTY10" i="7"/>
  <c r="DUA10" i="7"/>
  <c r="DUC10" i="7"/>
  <c r="DUE10" i="7"/>
  <c r="DUG10" i="7"/>
  <c r="DUI10" i="7"/>
  <c r="DUK10" i="7"/>
  <c r="DUM10" i="7"/>
  <c r="DUO10" i="7"/>
  <c r="DUQ10" i="7"/>
  <c r="DUS10" i="7"/>
  <c r="DUU10" i="7"/>
  <c r="DUW10" i="7"/>
  <c r="DUY10" i="7"/>
  <c r="DVA10" i="7"/>
  <c r="DVC10" i="7"/>
  <c r="DVE10" i="7"/>
  <c r="DVG10" i="7"/>
  <c r="DVI10" i="7"/>
  <c r="DVK10" i="7"/>
  <c r="DVM10" i="7"/>
  <c r="DVO10" i="7"/>
  <c r="DVQ10" i="7"/>
  <c r="DVS10" i="7"/>
  <c r="DVU10" i="7"/>
  <c r="DVW10" i="7"/>
  <c r="DVY10" i="7"/>
  <c r="DWA10" i="7"/>
  <c r="DWC10" i="7"/>
  <c r="DWE10" i="7"/>
  <c r="DWG10" i="7"/>
  <c r="DWI10" i="7"/>
  <c r="DWK10" i="7"/>
  <c r="DWM10" i="7"/>
  <c r="DWO10" i="7"/>
  <c r="DWQ10" i="7"/>
  <c r="DWS10" i="7"/>
  <c r="DWU10" i="7"/>
  <c r="DWW10" i="7"/>
  <c r="DWY10" i="7"/>
  <c r="DXA10" i="7"/>
  <c r="DXC10" i="7"/>
  <c r="DXE10" i="7"/>
  <c r="DXG10" i="7"/>
  <c r="DXI10" i="7"/>
  <c r="DXK10" i="7"/>
  <c r="DXM10" i="7"/>
  <c r="DXO10" i="7"/>
  <c r="DXQ10" i="7"/>
  <c r="DXS10" i="7"/>
  <c r="DXU10" i="7"/>
  <c r="DXW10" i="7"/>
  <c r="DXY10" i="7"/>
  <c r="DYA10" i="7"/>
  <c r="DYC10" i="7"/>
  <c r="DYE10" i="7"/>
  <c r="DYG10" i="7"/>
  <c r="DYI10" i="7"/>
  <c r="DYK10" i="7"/>
  <c r="DYM10" i="7"/>
  <c r="DYO10" i="7"/>
  <c r="DYQ10" i="7"/>
  <c r="DYS10" i="7"/>
  <c r="DYU10" i="7"/>
  <c r="DYW10" i="7"/>
  <c r="DYY10" i="7"/>
  <c r="DZA10" i="7"/>
  <c r="DZC10" i="7"/>
  <c r="DZE10" i="7"/>
  <c r="DZG10" i="7"/>
  <c r="DZI10" i="7"/>
  <c r="DZK10" i="7"/>
  <c r="DZM10" i="7"/>
  <c r="DZO10" i="7"/>
  <c r="DZQ10" i="7"/>
  <c r="DZS10" i="7"/>
  <c r="DZU10" i="7"/>
  <c r="DZW10" i="7"/>
  <c r="DZY10" i="7"/>
  <c r="EAA10" i="7"/>
  <c r="EAC10" i="7"/>
  <c r="EAE10" i="7"/>
  <c r="EAG10" i="7"/>
  <c r="EAI10" i="7"/>
  <c r="EAK10" i="7"/>
  <c r="EAM10" i="7"/>
  <c r="EAO10" i="7"/>
  <c r="EAQ10" i="7"/>
  <c r="EAS10" i="7"/>
  <c r="EAU10" i="7"/>
  <c r="EAW10" i="7"/>
  <c r="EAY10" i="7"/>
  <c r="EBA10" i="7"/>
  <c r="EBC10" i="7"/>
  <c r="EBE10" i="7"/>
  <c r="EBG10" i="7"/>
  <c r="EBI10" i="7"/>
  <c r="EBK10" i="7"/>
  <c r="EBM10" i="7"/>
  <c r="EBO10" i="7"/>
  <c r="EBQ10" i="7"/>
  <c r="EBS10" i="7"/>
  <c r="EBU10" i="7"/>
  <c r="EBW10" i="7"/>
  <c r="EBY10" i="7"/>
  <c r="ECA10" i="7"/>
  <c r="ECC10" i="7"/>
  <c r="ECE10" i="7"/>
  <c r="ECG10" i="7"/>
  <c r="ECI10" i="7"/>
  <c r="ECK10" i="7"/>
  <c r="ECM10" i="7"/>
  <c r="ECO10" i="7"/>
  <c r="ECQ10" i="7"/>
  <c r="ECS10" i="7"/>
  <c r="ECU10" i="7"/>
  <c r="ECW10" i="7"/>
  <c r="ECY10" i="7"/>
  <c r="EDA10" i="7"/>
  <c r="EDC10" i="7"/>
  <c r="EDE10" i="7"/>
  <c r="EDG10" i="7"/>
  <c r="EDI10" i="7"/>
  <c r="EDK10" i="7"/>
  <c r="EDM10" i="7"/>
  <c r="EDO10" i="7"/>
  <c r="EDQ10" i="7"/>
  <c r="EDS10" i="7"/>
  <c r="EDU10" i="7"/>
  <c r="EDW10" i="7"/>
  <c r="EDY10" i="7"/>
  <c r="EEA10" i="7"/>
  <c r="EEC10" i="7"/>
  <c r="EEE10" i="7"/>
  <c r="EEG10" i="7"/>
  <c r="EEI10" i="7"/>
  <c r="EEK10" i="7"/>
  <c r="EEM10" i="7"/>
  <c r="EEO10" i="7"/>
  <c r="EEQ10" i="7"/>
  <c r="EES10" i="7"/>
  <c r="EEU10" i="7"/>
  <c r="EEW10" i="7"/>
  <c r="EEY10" i="7"/>
  <c r="EFA10" i="7"/>
  <c r="EFC10" i="7"/>
  <c r="EFE10" i="7"/>
  <c r="EFG10" i="7"/>
  <c r="EFI10" i="7"/>
  <c r="EFK10" i="7"/>
  <c r="EFM10" i="7"/>
  <c r="EFO10" i="7"/>
  <c r="EFQ10" i="7"/>
  <c r="EFS10" i="7"/>
  <c r="EFU10" i="7"/>
  <c r="EFW10" i="7"/>
  <c r="EFY10" i="7"/>
  <c r="EGA10" i="7"/>
  <c r="EGC10" i="7"/>
  <c r="EGE10" i="7"/>
  <c r="EGG10" i="7"/>
  <c r="EGI10" i="7"/>
  <c r="EGK10" i="7"/>
  <c r="EGM10" i="7"/>
  <c r="EGO10" i="7"/>
  <c r="EGQ10" i="7"/>
  <c r="EGS10" i="7"/>
  <c r="EGU10" i="7"/>
  <c r="EGW10" i="7"/>
  <c r="EGY10" i="7"/>
  <c r="EHA10" i="7"/>
  <c r="EHC10" i="7"/>
  <c r="EHE10" i="7"/>
  <c r="EHG10" i="7"/>
  <c r="EHI10" i="7"/>
  <c r="EHK10" i="7"/>
  <c r="EHM10" i="7"/>
  <c r="EHO10" i="7"/>
  <c r="EHQ10" i="7"/>
  <c r="EHS10" i="7"/>
  <c r="EHU10" i="7"/>
  <c r="EHW10" i="7"/>
  <c r="EHY10" i="7"/>
  <c r="EIA10" i="7"/>
  <c r="EIC10" i="7"/>
  <c r="EIE10" i="7"/>
  <c r="EIG10" i="7"/>
  <c r="EII10" i="7"/>
  <c r="EIK10" i="7"/>
  <c r="EIM10" i="7"/>
  <c r="EIO10" i="7"/>
  <c r="EIQ10" i="7"/>
  <c r="EIS10" i="7"/>
  <c r="EIU10" i="7"/>
  <c r="EIW10" i="7"/>
  <c r="EIY10" i="7"/>
  <c r="EJA10" i="7"/>
  <c r="EJC10" i="7"/>
  <c r="EJE10" i="7"/>
  <c r="EJG10" i="7"/>
  <c r="EJI10" i="7"/>
  <c r="EJK10" i="7"/>
  <c r="EJM10" i="7"/>
  <c r="EJO10" i="7"/>
  <c r="EJQ10" i="7"/>
  <c r="EJS10" i="7"/>
  <c r="EJU10" i="7"/>
  <c r="EJW10" i="7"/>
  <c r="EJY10" i="7"/>
  <c r="EKA10" i="7"/>
  <c r="EKC10" i="7"/>
  <c r="EKE10" i="7"/>
  <c r="EKG10" i="7"/>
  <c r="EKI10" i="7"/>
  <c r="EKK10" i="7"/>
  <c r="EKM10" i="7"/>
  <c r="EKO10" i="7"/>
  <c r="EKQ10" i="7"/>
  <c r="EKS10" i="7"/>
  <c r="EKU10" i="7"/>
  <c r="EKW10" i="7"/>
  <c r="EKY10" i="7"/>
  <c r="ELA10" i="7"/>
  <c r="ELC10" i="7"/>
  <c r="ELE10" i="7"/>
  <c r="ELG10" i="7"/>
  <c r="ELI10" i="7"/>
  <c r="ELK10" i="7"/>
  <c r="ELM10" i="7"/>
  <c r="ELO10" i="7"/>
  <c r="ELQ10" i="7"/>
  <c r="ELS10" i="7"/>
  <c r="ELU10" i="7"/>
  <c r="ELW10" i="7"/>
  <c r="ELY10" i="7"/>
  <c r="EMA10" i="7"/>
  <c r="EMC10" i="7"/>
  <c r="EME10" i="7"/>
  <c r="EMG10" i="7"/>
  <c r="EMI10" i="7"/>
  <c r="EMK10" i="7"/>
  <c r="EMM10" i="7"/>
  <c r="EMO10" i="7"/>
  <c r="EMQ10" i="7"/>
  <c r="EMS10" i="7"/>
  <c r="EMU10" i="7"/>
  <c r="EMW10" i="7"/>
  <c r="EMY10" i="7"/>
  <c r="ENA10" i="7"/>
  <c r="ENC10" i="7"/>
  <c r="ENE10" i="7"/>
  <c r="ENG10" i="7"/>
  <c r="ENI10" i="7"/>
  <c r="ENK10" i="7"/>
  <c r="ENM10" i="7"/>
  <c r="ENO10" i="7"/>
  <c r="ENQ10" i="7"/>
  <c r="ENS10" i="7"/>
  <c r="ENU10" i="7"/>
  <c r="ENW10" i="7"/>
  <c r="ENY10" i="7"/>
  <c r="EOA10" i="7"/>
  <c r="EOC10" i="7"/>
  <c r="EOE10" i="7"/>
  <c r="EOG10" i="7"/>
  <c r="EOI10" i="7"/>
  <c r="EOK10" i="7"/>
  <c r="EOM10" i="7"/>
  <c r="EOO10" i="7"/>
  <c r="EOQ10" i="7"/>
  <c r="EOS10" i="7"/>
  <c r="EOU10" i="7"/>
  <c r="EOW10" i="7"/>
  <c r="EOY10" i="7"/>
  <c r="EPA10" i="7"/>
  <c r="EPC10" i="7"/>
  <c r="EPE10" i="7"/>
  <c r="EPG10" i="7"/>
  <c r="EPI10" i="7"/>
  <c r="EPK10" i="7"/>
  <c r="EPM10" i="7"/>
  <c r="EPO10" i="7"/>
  <c r="EPQ10" i="7"/>
  <c r="EPS10" i="7"/>
  <c r="EPU10" i="7"/>
  <c r="EPW10" i="7"/>
  <c r="EPY10" i="7"/>
  <c r="EQA10" i="7"/>
  <c r="EQC10" i="7"/>
  <c r="EQE10" i="7"/>
  <c r="EQG10" i="7"/>
  <c r="EQI10" i="7"/>
  <c r="EQK10" i="7"/>
  <c r="EQM10" i="7"/>
  <c r="EQO10" i="7"/>
  <c r="EQQ10" i="7"/>
  <c r="EQS10" i="7"/>
  <c r="EQU10" i="7"/>
  <c r="EQW10" i="7"/>
  <c r="EQY10" i="7"/>
  <c r="ERA10" i="7"/>
  <c r="ERC10" i="7"/>
  <c r="ERE10" i="7"/>
  <c r="ERG10" i="7"/>
  <c r="ERI10" i="7"/>
  <c r="ERK10" i="7"/>
  <c r="ERM10" i="7"/>
  <c r="ERO10" i="7"/>
  <c r="ERQ10" i="7"/>
  <c r="ERS10" i="7"/>
  <c r="ERU10" i="7"/>
  <c r="ERW10" i="7"/>
  <c r="ERY10" i="7"/>
  <c r="ESA10" i="7"/>
  <c r="ESC10" i="7"/>
  <c r="ESE10" i="7"/>
  <c r="ESG10" i="7"/>
  <c r="ESI10" i="7"/>
  <c r="ESK10" i="7"/>
  <c r="ESM10" i="7"/>
  <c r="ESO10" i="7"/>
  <c r="ESQ10" i="7"/>
  <c r="ESS10" i="7"/>
  <c r="ESU10" i="7"/>
  <c r="ESW10" i="7"/>
  <c r="ESY10" i="7"/>
  <c r="ETA10" i="7"/>
  <c r="ETC10" i="7"/>
  <c r="ETE10" i="7"/>
  <c r="ETG10" i="7"/>
  <c r="ETI10" i="7"/>
  <c r="ETK10" i="7"/>
  <c r="ETM10" i="7"/>
  <c r="ETO10" i="7"/>
  <c r="ETQ10" i="7"/>
  <c r="ETS10" i="7"/>
  <c r="ETU10" i="7"/>
  <c r="ETW10" i="7"/>
  <c r="ETY10" i="7"/>
  <c r="EUA10" i="7"/>
  <c r="EUC10" i="7"/>
  <c r="EUE10" i="7"/>
  <c r="EUG10" i="7"/>
  <c r="EUI10" i="7"/>
  <c r="EUK10" i="7"/>
  <c r="EUM10" i="7"/>
  <c r="EUO10" i="7"/>
  <c r="EUQ10" i="7"/>
  <c r="EUS10" i="7"/>
  <c r="EUU10" i="7"/>
  <c r="EUW10" i="7"/>
  <c r="EUY10" i="7"/>
  <c r="EVA10" i="7"/>
  <c r="EVC10" i="7"/>
  <c r="EVE10" i="7"/>
  <c r="EVG10" i="7"/>
  <c r="EVI10" i="7"/>
  <c r="EVK10" i="7"/>
  <c r="EVM10" i="7"/>
  <c r="EVO10" i="7"/>
  <c r="EVQ10" i="7"/>
  <c r="EVS10" i="7"/>
  <c r="EVU10" i="7"/>
  <c r="EVW10" i="7"/>
  <c r="EVY10" i="7"/>
  <c r="EWA10" i="7"/>
  <c r="EWC10" i="7"/>
  <c r="EWE10" i="7"/>
  <c r="EWG10" i="7"/>
  <c r="EWI10" i="7"/>
  <c r="EWK10" i="7"/>
  <c r="EWM10" i="7"/>
  <c r="EWO10" i="7"/>
  <c r="EWQ10" i="7"/>
  <c r="EWS10" i="7"/>
  <c r="EWU10" i="7"/>
  <c r="EWW10" i="7"/>
  <c r="EWY10" i="7"/>
  <c r="EXA10" i="7"/>
  <c r="EXC10" i="7"/>
  <c r="EXE10" i="7"/>
  <c r="EXG10" i="7"/>
  <c r="EXI10" i="7"/>
  <c r="EXK10" i="7"/>
  <c r="EXM10" i="7"/>
  <c r="EXO10" i="7"/>
  <c r="EXQ10" i="7"/>
  <c r="EXS10" i="7"/>
  <c r="EXU10" i="7"/>
  <c r="EXW10" i="7"/>
  <c r="EXY10" i="7"/>
  <c r="EYA10" i="7"/>
  <c r="EYC10" i="7"/>
  <c r="EYE10" i="7"/>
  <c r="EYG10" i="7"/>
  <c r="EYI10" i="7"/>
  <c r="EYK10" i="7"/>
  <c r="EYM10" i="7"/>
  <c r="EYO10" i="7"/>
  <c r="EYQ10" i="7"/>
  <c r="EYS10" i="7"/>
  <c r="EYU10" i="7"/>
  <c r="EYW10" i="7"/>
  <c r="EYY10" i="7"/>
  <c r="EZA10" i="7"/>
  <c r="EZC10" i="7"/>
  <c r="EZE10" i="7"/>
  <c r="EZG10" i="7"/>
  <c r="EZI10" i="7"/>
  <c r="EZK10" i="7"/>
  <c r="EZM10" i="7"/>
  <c r="EZO10" i="7"/>
  <c r="EZQ10" i="7"/>
  <c r="EZS10" i="7"/>
  <c r="EZU10" i="7"/>
  <c r="EZW10" i="7"/>
  <c r="EZY10" i="7"/>
  <c r="FAA10" i="7"/>
  <c r="FAC10" i="7"/>
  <c r="FAE10" i="7"/>
  <c r="FAG10" i="7"/>
  <c r="FAI10" i="7"/>
  <c r="FAK10" i="7"/>
  <c r="FAM10" i="7"/>
  <c r="FAO10" i="7"/>
  <c r="FAQ10" i="7"/>
  <c r="FAS10" i="7"/>
  <c r="FAU10" i="7"/>
  <c r="FAW10" i="7"/>
  <c r="FAY10" i="7"/>
  <c r="FBA10" i="7"/>
  <c r="FBC10" i="7"/>
  <c r="FBE10" i="7"/>
  <c r="FBG10" i="7"/>
  <c r="FBI10" i="7"/>
  <c r="FBK10" i="7"/>
  <c r="FBM10" i="7"/>
  <c r="FBO10" i="7"/>
  <c r="FBQ10" i="7"/>
  <c r="FBS10" i="7"/>
  <c r="FBU10" i="7"/>
  <c r="FBW10" i="7"/>
  <c r="FBY10" i="7"/>
  <c r="FCA10" i="7"/>
  <c r="FCC10" i="7"/>
  <c r="FCE10" i="7"/>
  <c r="FCG10" i="7"/>
  <c r="FCI10" i="7"/>
  <c r="FCK10" i="7"/>
  <c r="FCM10" i="7"/>
  <c r="FCO10" i="7"/>
  <c r="FCQ10" i="7"/>
  <c r="FCS10" i="7"/>
  <c r="FCU10" i="7"/>
  <c r="FCW10" i="7"/>
  <c r="FCY10" i="7"/>
  <c r="FDA10" i="7"/>
  <c r="FDC10" i="7"/>
  <c r="FDE10" i="7"/>
  <c r="FDG10" i="7"/>
  <c r="FDI10" i="7"/>
  <c r="FDK10" i="7"/>
  <c r="FDM10" i="7"/>
  <c r="FDO10" i="7"/>
  <c r="FDQ10" i="7"/>
  <c r="FDS10" i="7"/>
  <c r="FDU10" i="7"/>
  <c r="FDW10" i="7"/>
  <c r="FDY10" i="7"/>
  <c r="FEA10" i="7"/>
  <c r="FEC10" i="7"/>
  <c r="FEE10" i="7"/>
  <c r="FEG10" i="7"/>
  <c r="FEI10" i="7"/>
  <c r="FEK10" i="7"/>
  <c r="FEM10" i="7"/>
  <c r="FEO10" i="7"/>
  <c r="FEQ10" i="7"/>
  <c r="FES10" i="7"/>
  <c r="FEU10" i="7"/>
  <c r="FEW10" i="7"/>
  <c r="FEY10" i="7"/>
  <c r="FFA10" i="7"/>
  <c r="FFC10" i="7"/>
  <c r="FFE10" i="7"/>
  <c r="FFG10" i="7"/>
  <c r="FFI10" i="7"/>
  <c r="FFK10" i="7"/>
  <c r="FFM10" i="7"/>
  <c r="FFO10" i="7"/>
  <c r="FFQ10" i="7"/>
  <c r="FFS10" i="7"/>
  <c r="FFU10" i="7"/>
  <c r="FFW10" i="7"/>
  <c r="FFY10" i="7"/>
  <c r="FGA10" i="7"/>
  <c r="FGC10" i="7"/>
  <c r="FGE10" i="7"/>
  <c r="FGG10" i="7"/>
  <c r="FGI10" i="7"/>
  <c r="FGK10" i="7"/>
  <c r="FGM10" i="7"/>
  <c r="FGO10" i="7"/>
  <c r="FGQ10" i="7"/>
  <c r="FGS10" i="7"/>
  <c r="FGU10" i="7"/>
  <c r="FGW10" i="7"/>
  <c r="FGY10" i="7"/>
  <c r="FHA10" i="7"/>
  <c r="FHC10" i="7"/>
  <c r="FHE10" i="7"/>
  <c r="FHG10" i="7"/>
  <c r="FHI10" i="7"/>
  <c r="FHK10" i="7"/>
  <c r="FHM10" i="7"/>
  <c r="FHO10" i="7"/>
  <c r="FHQ10" i="7"/>
  <c r="FHS10" i="7"/>
  <c r="FHU10" i="7"/>
  <c r="FHW10" i="7"/>
  <c r="FHY10" i="7"/>
  <c r="FIA10" i="7"/>
  <c r="FIC10" i="7"/>
  <c r="FIE10" i="7"/>
  <c r="FIG10" i="7"/>
  <c r="FII10" i="7"/>
  <c r="FIK10" i="7"/>
  <c r="FIM10" i="7"/>
  <c r="FIO10" i="7"/>
  <c r="FIQ10" i="7"/>
  <c r="FIS10" i="7"/>
  <c r="FIU10" i="7"/>
  <c r="FIW10" i="7"/>
  <c r="FIY10" i="7"/>
  <c r="FJA10" i="7"/>
  <c r="FJC10" i="7"/>
  <c r="FJE10" i="7"/>
  <c r="FJG10" i="7"/>
  <c r="FJI10" i="7"/>
  <c r="FJK10" i="7"/>
  <c r="FJM10" i="7"/>
  <c r="FJO10" i="7"/>
  <c r="FJQ10" i="7"/>
  <c r="FJS10" i="7"/>
  <c r="FJU10" i="7"/>
  <c r="FJW10" i="7"/>
  <c r="FJY10" i="7"/>
  <c r="FKA10" i="7"/>
  <c r="FKC10" i="7"/>
  <c r="FKE10" i="7"/>
  <c r="FKG10" i="7"/>
  <c r="FKI10" i="7"/>
  <c r="FKK10" i="7"/>
  <c r="FKM10" i="7"/>
  <c r="FKO10" i="7"/>
  <c r="FKQ10" i="7"/>
  <c r="FKS10" i="7"/>
  <c r="FKU10" i="7"/>
  <c r="FKW10" i="7"/>
  <c r="FKY10" i="7"/>
  <c r="FLA10" i="7"/>
  <c r="FLC10" i="7"/>
  <c r="FLE10" i="7"/>
  <c r="FLG10" i="7"/>
  <c r="FLI10" i="7"/>
  <c r="FLK10" i="7"/>
  <c r="FLM10" i="7"/>
  <c r="FLO10" i="7"/>
  <c r="FLQ10" i="7"/>
  <c r="FLS10" i="7"/>
  <c r="FLU10" i="7"/>
  <c r="FLW10" i="7"/>
  <c r="FLY10" i="7"/>
  <c r="FMA10" i="7"/>
  <c r="FMC10" i="7"/>
  <c r="FME10" i="7"/>
  <c r="FMG10" i="7"/>
  <c r="FMI10" i="7"/>
  <c r="FMK10" i="7"/>
  <c r="FMM10" i="7"/>
  <c r="FMO10" i="7"/>
  <c r="FMQ10" i="7"/>
  <c r="FMS10" i="7"/>
  <c r="FMU10" i="7"/>
  <c r="FMW10" i="7"/>
  <c r="FMY10" i="7"/>
  <c r="FNA10" i="7"/>
  <c r="FNC10" i="7"/>
  <c r="FNE10" i="7"/>
  <c r="FNG10" i="7"/>
  <c r="FNI10" i="7"/>
  <c r="FNK10" i="7"/>
  <c r="FNM10" i="7"/>
  <c r="FNO10" i="7"/>
  <c r="FNQ10" i="7"/>
  <c r="FNS10" i="7"/>
  <c r="FNU10" i="7"/>
  <c r="FNW10" i="7"/>
  <c r="FNY10" i="7"/>
  <c r="FOA10" i="7"/>
  <c r="FOC10" i="7"/>
  <c r="FOE10" i="7"/>
  <c r="FOG10" i="7"/>
  <c r="FOI10" i="7"/>
  <c r="FOK10" i="7"/>
  <c r="FOM10" i="7"/>
  <c r="FOO10" i="7"/>
  <c r="FOQ10" i="7"/>
  <c r="FOS10" i="7"/>
  <c r="FOU10" i="7"/>
  <c r="FOW10" i="7"/>
  <c r="FOY10" i="7"/>
  <c r="FPA10" i="7"/>
  <c r="FPC10" i="7"/>
  <c r="FPE10" i="7"/>
  <c r="FPG10" i="7"/>
  <c r="FPI10" i="7"/>
  <c r="FPK10" i="7"/>
  <c r="FPM10" i="7"/>
  <c r="FPO10" i="7"/>
  <c r="FPQ10" i="7"/>
  <c r="FPS10" i="7"/>
  <c r="FPU10" i="7"/>
  <c r="FPW10" i="7"/>
  <c r="FPY10" i="7"/>
  <c r="FQA10" i="7"/>
  <c r="FQC10" i="7"/>
  <c r="FQE10" i="7"/>
  <c r="FQG10" i="7"/>
  <c r="FQI10" i="7"/>
  <c r="FQK10" i="7"/>
  <c r="FQM10" i="7"/>
  <c r="FQO10" i="7"/>
  <c r="FQQ10" i="7"/>
  <c r="FQS10" i="7"/>
  <c r="FQU10" i="7"/>
  <c r="FQW10" i="7"/>
  <c r="FQY10" i="7"/>
  <c r="FRA10" i="7"/>
  <c r="FRC10" i="7"/>
  <c r="FRE10" i="7"/>
  <c r="FRG10" i="7"/>
  <c r="FRI10" i="7"/>
  <c r="FRK10" i="7"/>
  <c r="FRM10" i="7"/>
  <c r="FRO10" i="7"/>
  <c r="FRQ10" i="7"/>
  <c r="FRS10" i="7"/>
  <c r="FRU10" i="7"/>
  <c r="FRW10" i="7"/>
  <c r="FRY10" i="7"/>
  <c r="FSA10" i="7"/>
  <c r="FSC10" i="7"/>
  <c r="FSE10" i="7"/>
  <c r="FSG10" i="7"/>
  <c r="FSI10" i="7"/>
  <c r="FSK10" i="7"/>
  <c r="FSM10" i="7"/>
  <c r="FSO10" i="7"/>
  <c r="FSQ10" i="7"/>
  <c r="FSS10" i="7"/>
  <c r="FSU10" i="7"/>
  <c r="FSW10" i="7"/>
  <c r="FSY10" i="7"/>
  <c r="FTA10" i="7"/>
  <c r="FTC10" i="7"/>
  <c r="FTE10" i="7"/>
  <c r="FTG10" i="7"/>
  <c r="FTI10" i="7"/>
  <c r="FTK10" i="7"/>
  <c r="FTM10" i="7"/>
  <c r="FTO10" i="7"/>
  <c r="FTQ10" i="7"/>
  <c r="FTS10" i="7"/>
  <c r="FTU10" i="7"/>
  <c r="FTW10" i="7"/>
  <c r="FTY10" i="7"/>
  <c r="FUA10" i="7"/>
  <c r="FUC10" i="7"/>
  <c r="FUE10" i="7"/>
  <c r="FUG10" i="7"/>
  <c r="FUI10" i="7"/>
  <c r="FUK10" i="7"/>
  <c r="FUM10" i="7"/>
  <c r="FUO10" i="7"/>
  <c r="FUQ10" i="7"/>
  <c r="FUS10" i="7"/>
  <c r="FUU10" i="7"/>
  <c r="FUW10" i="7"/>
  <c r="FUY10" i="7"/>
  <c r="FVA10" i="7"/>
  <c r="FVC10" i="7"/>
  <c r="FVE10" i="7"/>
  <c r="FVG10" i="7"/>
  <c r="FVI10" i="7"/>
  <c r="FVK10" i="7"/>
  <c r="FVM10" i="7"/>
  <c r="FVO10" i="7"/>
  <c r="FVQ10" i="7"/>
  <c r="FVS10" i="7"/>
  <c r="FVU10" i="7"/>
  <c r="FVW10" i="7"/>
  <c r="FVY10" i="7"/>
  <c r="FWA10" i="7"/>
  <c r="FWC10" i="7"/>
  <c r="FWE10" i="7"/>
  <c r="FWG10" i="7"/>
  <c r="FWI10" i="7"/>
  <c r="FWK10" i="7"/>
  <c r="FWM10" i="7"/>
  <c r="FWO10" i="7"/>
  <c r="FWQ10" i="7"/>
  <c r="FWS10" i="7"/>
  <c r="FWU10" i="7"/>
  <c r="FWW10" i="7"/>
  <c r="FWY10" i="7"/>
  <c r="FXA10" i="7"/>
  <c r="FXC10" i="7"/>
  <c r="FXE10" i="7"/>
  <c r="FXG10" i="7"/>
  <c r="FXI10" i="7"/>
  <c r="FXK10" i="7"/>
  <c r="FXM10" i="7"/>
  <c r="FXO10" i="7"/>
  <c r="FXQ10" i="7"/>
  <c r="FXS10" i="7"/>
  <c r="FXU10" i="7"/>
  <c r="FXW10" i="7"/>
  <c r="FXY10" i="7"/>
  <c r="FYA10" i="7"/>
  <c r="FYC10" i="7"/>
  <c r="FYE10" i="7"/>
  <c r="FYG10" i="7"/>
  <c r="FYI10" i="7"/>
  <c r="FYK10" i="7"/>
  <c r="FYM10" i="7"/>
  <c r="FYO10" i="7"/>
  <c r="FYQ10" i="7"/>
  <c r="FYS10" i="7"/>
  <c r="FYU10" i="7"/>
  <c r="FYW10" i="7"/>
  <c r="FYY10" i="7"/>
  <c r="FZA10" i="7"/>
  <c r="FZC10" i="7"/>
  <c r="FZE10" i="7"/>
  <c r="FZG10" i="7"/>
  <c r="FZI10" i="7"/>
  <c r="FZK10" i="7"/>
  <c r="FZM10" i="7"/>
  <c r="FZO10" i="7"/>
  <c r="FZQ10" i="7"/>
  <c r="FZS10" i="7"/>
  <c r="FZU10" i="7"/>
  <c r="FZW10" i="7"/>
  <c r="FZY10" i="7"/>
  <c r="GAA10" i="7"/>
  <c r="GAC10" i="7"/>
  <c r="GAE10" i="7"/>
  <c r="GAG10" i="7"/>
  <c r="GAI10" i="7"/>
  <c r="GAK10" i="7"/>
  <c r="GAM10" i="7"/>
  <c r="GAO10" i="7"/>
  <c r="GAQ10" i="7"/>
  <c r="GAS10" i="7"/>
  <c r="GAU10" i="7"/>
  <c r="GAW10" i="7"/>
  <c r="GAY10" i="7"/>
  <c r="GBA10" i="7"/>
  <c r="GBC10" i="7"/>
  <c r="GBE10" i="7"/>
  <c r="GBG10" i="7"/>
  <c r="GBI10" i="7"/>
  <c r="GBK10" i="7"/>
  <c r="GBM10" i="7"/>
  <c r="GBO10" i="7"/>
  <c r="GBQ10" i="7"/>
  <c r="GBS10" i="7"/>
  <c r="GBU10" i="7"/>
  <c r="GBW10" i="7"/>
  <c r="GBY10" i="7"/>
  <c r="GCA10" i="7"/>
  <c r="GCC10" i="7"/>
  <c r="GCE10" i="7"/>
  <c r="GCG10" i="7"/>
  <c r="GCI10" i="7"/>
  <c r="GCK10" i="7"/>
  <c r="GCM10" i="7"/>
  <c r="GCO10" i="7"/>
  <c r="GCQ10" i="7"/>
  <c r="GCS10" i="7"/>
  <c r="GCU10" i="7"/>
  <c r="GCW10" i="7"/>
  <c r="GCY10" i="7"/>
  <c r="GDA10" i="7"/>
  <c r="GDC10" i="7"/>
  <c r="GDE10" i="7"/>
  <c r="GDG10" i="7"/>
  <c r="GDI10" i="7"/>
  <c r="GDK10" i="7"/>
  <c r="GDM10" i="7"/>
  <c r="GDO10" i="7"/>
  <c r="GDQ10" i="7"/>
  <c r="GDS10" i="7"/>
  <c r="GDU10" i="7"/>
  <c r="GDW10" i="7"/>
  <c r="GDY10" i="7"/>
  <c r="GEA10" i="7"/>
  <c r="GEC10" i="7"/>
  <c r="GEE10" i="7"/>
  <c r="GEG10" i="7"/>
  <c r="GEI10" i="7"/>
  <c r="GEK10" i="7"/>
  <c r="GEM10" i="7"/>
  <c r="GEO10" i="7"/>
  <c r="GEQ10" i="7"/>
  <c r="GES10" i="7"/>
  <c r="GEU10" i="7"/>
  <c r="GEW10" i="7"/>
  <c r="GEY10" i="7"/>
  <c r="GFA10" i="7"/>
  <c r="GFC10" i="7"/>
  <c r="GFE10" i="7"/>
  <c r="GFG10" i="7"/>
  <c r="GFI10" i="7"/>
  <c r="GFK10" i="7"/>
  <c r="GFM10" i="7"/>
  <c r="GFO10" i="7"/>
  <c r="GFQ10" i="7"/>
  <c r="GFS10" i="7"/>
  <c r="GFU10" i="7"/>
  <c r="GFW10" i="7"/>
  <c r="GFY10" i="7"/>
  <c r="GGA10" i="7"/>
  <c r="GGC10" i="7"/>
  <c r="GGE10" i="7"/>
  <c r="GGG10" i="7"/>
  <c r="GGI10" i="7"/>
  <c r="GGK10" i="7"/>
  <c r="GGM10" i="7"/>
  <c r="GGO10" i="7"/>
  <c r="GGQ10" i="7"/>
  <c r="GGS10" i="7"/>
  <c r="GGU10" i="7"/>
  <c r="GGW10" i="7"/>
  <c r="GGY10" i="7"/>
  <c r="GHA10" i="7"/>
  <c r="GHC10" i="7"/>
  <c r="GHE10" i="7"/>
  <c r="GHG10" i="7"/>
  <c r="GHI10" i="7"/>
  <c r="GHK10" i="7"/>
  <c r="GHM10" i="7"/>
  <c r="GHO10" i="7"/>
  <c r="GHQ10" i="7"/>
  <c r="GHS10" i="7"/>
  <c r="GHU10" i="7"/>
  <c r="GHW10" i="7"/>
  <c r="GHY10" i="7"/>
  <c r="GIA10" i="7"/>
  <c r="GIC10" i="7"/>
  <c r="GIE10" i="7"/>
  <c r="GIG10" i="7"/>
  <c r="GII10" i="7"/>
  <c r="GIK10" i="7"/>
  <c r="GIM10" i="7"/>
  <c r="GIO10" i="7"/>
  <c r="GIQ10" i="7"/>
  <c r="GIS10" i="7"/>
  <c r="GIU10" i="7"/>
  <c r="GIW10" i="7"/>
  <c r="GIY10" i="7"/>
  <c r="GJA10" i="7"/>
  <c r="GJC10" i="7"/>
  <c r="GJE10" i="7"/>
  <c r="GJG10" i="7"/>
  <c r="GJI10" i="7"/>
  <c r="GJK10" i="7"/>
  <c r="GJM10" i="7"/>
  <c r="GJO10" i="7"/>
  <c r="GJQ10" i="7"/>
  <c r="GJS10" i="7"/>
  <c r="GJU10" i="7"/>
  <c r="GJW10" i="7"/>
  <c r="GJY10" i="7"/>
  <c r="GKA10" i="7"/>
  <c r="GKC10" i="7"/>
  <c r="GKE10" i="7"/>
  <c r="GKG10" i="7"/>
  <c r="GKI10" i="7"/>
  <c r="GKK10" i="7"/>
  <c r="GKM10" i="7"/>
  <c r="GKO10" i="7"/>
  <c r="GKQ10" i="7"/>
  <c r="GKS10" i="7"/>
  <c r="GKU10" i="7"/>
  <c r="GKW10" i="7"/>
  <c r="GKY10" i="7"/>
  <c r="GLA10" i="7"/>
  <c r="GLC10" i="7"/>
  <c r="GLE10" i="7"/>
  <c r="GLG10" i="7"/>
  <c r="GLI10" i="7"/>
  <c r="GLK10" i="7"/>
  <c r="GLM10" i="7"/>
  <c r="GLO10" i="7"/>
  <c r="GLQ10" i="7"/>
  <c r="GLS10" i="7"/>
  <c r="GLU10" i="7"/>
  <c r="GLW10" i="7"/>
  <c r="GLY10" i="7"/>
  <c r="GMA10" i="7"/>
  <c r="GMC10" i="7"/>
  <c r="GME10" i="7"/>
  <c r="GMG10" i="7"/>
  <c r="GMI10" i="7"/>
  <c r="GMK10" i="7"/>
  <c r="GMM10" i="7"/>
  <c r="GMO10" i="7"/>
  <c r="GMQ10" i="7"/>
  <c r="GMS10" i="7"/>
  <c r="GMU10" i="7"/>
  <c r="GMW10" i="7"/>
  <c r="GMY10" i="7"/>
  <c r="GNA10" i="7"/>
  <c r="GNC10" i="7"/>
  <c r="GNE10" i="7"/>
  <c r="GNG10" i="7"/>
  <c r="GNI10" i="7"/>
  <c r="GNK10" i="7"/>
  <c r="GNM10" i="7"/>
  <c r="GNO10" i="7"/>
  <c r="GNQ10" i="7"/>
  <c r="GNS10" i="7"/>
  <c r="GNU10" i="7"/>
  <c r="GNW10" i="7"/>
  <c r="GNY10" i="7"/>
  <c r="GOA10" i="7"/>
  <c r="GOC10" i="7"/>
  <c r="GOE10" i="7"/>
  <c r="GOG10" i="7"/>
  <c r="GOI10" i="7"/>
  <c r="GOK10" i="7"/>
  <c r="GOM10" i="7"/>
  <c r="GOO10" i="7"/>
  <c r="GOQ10" i="7"/>
  <c r="GOS10" i="7"/>
  <c r="GOU10" i="7"/>
  <c r="GOW10" i="7"/>
  <c r="GOY10" i="7"/>
  <c r="GPA10" i="7"/>
  <c r="GPC10" i="7"/>
  <c r="GPE10" i="7"/>
  <c r="GPG10" i="7"/>
  <c r="GPI10" i="7"/>
  <c r="GPK10" i="7"/>
  <c r="GPM10" i="7"/>
  <c r="GPO10" i="7"/>
  <c r="GPQ10" i="7"/>
  <c r="GPS10" i="7"/>
  <c r="GPU10" i="7"/>
  <c r="GPW10" i="7"/>
  <c r="GPY10" i="7"/>
  <c r="GQA10" i="7"/>
  <c r="GQC10" i="7"/>
  <c r="GQE10" i="7"/>
  <c r="GQG10" i="7"/>
  <c r="GQI10" i="7"/>
  <c r="GQK10" i="7"/>
  <c r="GQM10" i="7"/>
  <c r="GQO10" i="7"/>
  <c r="GQQ10" i="7"/>
  <c r="GQS10" i="7"/>
  <c r="GQU10" i="7"/>
  <c r="GQW10" i="7"/>
  <c r="GQY10" i="7"/>
  <c r="GRA10" i="7"/>
  <c r="GRC10" i="7"/>
  <c r="GRE10" i="7"/>
  <c r="GRG10" i="7"/>
  <c r="GRI10" i="7"/>
  <c r="GRK10" i="7"/>
  <c r="GRM10" i="7"/>
  <c r="GRO10" i="7"/>
  <c r="GRQ10" i="7"/>
  <c r="GRS10" i="7"/>
  <c r="GRU10" i="7"/>
  <c r="GRW10" i="7"/>
  <c r="GRY10" i="7"/>
  <c r="GSA10" i="7"/>
  <c r="GSC10" i="7"/>
  <c r="GSE10" i="7"/>
  <c r="GSG10" i="7"/>
  <c r="GSI10" i="7"/>
  <c r="GSK10" i="7"/>
  <c r="GSM10" i="7"/>
  <c r="GSO10" i="7"/>
  <c r="GSQ10" i="7"/>
  <c r="GSS10" i="7"/>
  <c r="GSU10" i="7"/>
  <c r="GSW10" i="7"/>
  <c r="GSY10" i="7"/>
  <c r="GTA10" i="7"/>
  <c r="GTC10" i="7"/>
  <c r="GTE10" i="7"/>
  <c r="GTG10" i="7"/>
  <c r="GTI10" i="7"/>
  <c r="GTK10" i="7"/>
  <c r="GTM10" i="7"/>
  <c r="GTO10" i="7"/>
  <c r="GTQ10" i="7"/>
  <c r="GTS10" i="7"/>
  <c r="GTU10" i="7"/>
  <c r="GTW10" i="7"/>
  <c r="GTY10" i="7"/>
  <c r="GUA10" i="7"/>
  <c r="GUC10" i="7"/>
  <c r="GUE10" i="7"/>
  <c r="GUG10" i="7"/>
  <c r="GUI10" i="7"/>
  <c r="GUK10" i="7"/>
  <c r="GUM10" i="7"/>
  <c r="GUO10" i="7"/>
  <c r="GUQ10" i="7"/>
  <c r="GUS10" i="7"/>
  <c r="GUU10" i="7"/>
  <c r="GUW10" i="7"/>
  <c r="GUY10" i="7"/>
  <c r="GVA10" i="7"/>
  <c r="GVC10" i="7"/>
  <c r="GVE10" i="7"/>
  <c r="GVG10" i="7"/>
  <c r="GVI10" i="7"/>
  <c r="GVK10" i="7"/>
  <c r="GVM10" i="7"/>
  <c r="GVO10" i="7"/>
  <c r="GVQ10" i="7"/>
  <c r="GVS10" i="7"/>
  <c r="GVU10" i="7"/>
  <c r="GVW10" i="7"/>
  <c r="GVY10" i="7"/>
  <c r="GWA10" i="7"/>
  <c r="GWC10" i="7"/>
  <c r="GWE10" i="7"/>
  <c r="GWG10" i="7"/>
  <c r="GWI10" i="7"/>
  <c r="GWK10" i="7"/>
  <c r="GWM10" i="7"/>
  <c r="GWO10" i="7"/>
  <c r="GWQ10" i="7"/>
  <c r="GWS10" i="7"/>
  <c r="GWU10" i="7"/>
  <c r="GWW10" i="7"/>
  <c r="GWY10" i="7"/>
  <c r="GXA10" i="7"/>
  <c r="GXC10" i="7"/>
  <c r="GXE10" i="7"/>
  <c r="GXG10" i="7"/>
  <c r="GXI10" i="7"/>
  <c r="GXK10" i="7"/>
  <c r="GXM10" i="7"/>
  <c r="GXO10" i="7"/>
  <c r="GXQ10" i="7"/>
  <c r="GXS10" i="7"/>
  <c r="GXU10" i="7"/>
  <c r="GXW10" i="7"/>
  <c r="GXY10" i="7"/>
  <c r="GYA10" i="7"/>
  <c r="GYC10" i="7"/>
  <c r="GYE10" i="7"/>
  <c r="GYG10" i="7"/>
  <c r="GYI10" i="7"/>
  <c r="GYK10" i="7"/>
  <c r="GYM10" i="7"/>
  <c r="GYO10" i="7"/>
  <c r="GYQ10" i="7"/>
  <c r="GYS10" i="7"/>
  <c r="GYU10" i="7"/>
  <c r="GYW10" i="7"/>
  <c r="GYY10" i="7"/>
  <c r="GZA10" i="7"/>
  <c r="GZC10" i="7"/>
  <c r="GZE10" i="7"/>
  <c r="GZG10" i="7"/>
  <c r="GZI10" i="7"/>
  <c r="GZK10" i="7"/>
  <c r="GZM10" i="7"/>
  <c r="GZO10" i="7"/>
  <c r="GZQ10" i="7"/>
  <c r="GZS10" i="7"/>
  <c r="GZU10" i="7"/>
  <c r="GZW10" i="7"/>
  <c r="GZY10" i="7"/>
  <c r="HAA10" i="7"/>
  <c r="HAC10" i="7"/>
  <c r="HAE10" i="7"/>
  <c r="HAG10" i="7"/>
  <c r="HAI10" i="7"/>
  <c r="HAK10" i="7"/>
  <c r="HAM10" i="7"/>
  <c r="HAO10" i="7"/>
  <c r="HAQ10" i="7"/>
  <c r="HAS10" i="7"/>
  <c r="HAU10" i="7"/>
  <c r="HAW10" i="7"/>
  <c r="HAY10" i="7"/>
  <c r="HBA10" i="7"/>
  <c r="HBC10" i="7"/>
  <c r="HBE10" i="7"/>
  <c r="HBG10" i="7"/>
  <c r="HBI10" i="7"/>
  <c r="HBK10" i="7"/>
  <c r="HBM10" i="7"/>
  <c r="HBO10" i="7"/>
  <c r="HBQ10" i="7"/>
  <c r="HBS10" i="7"/>
  <c r="HBU10" i="7"/>
  <c r="HBW10" i="7"/>
  <c r="HBY10" i="7"/>
  <c r="HCA10" i="7"/>
  <c r="HCC10" i="7"/>
  <c r="HCE10" i="7"/>
  <c r="HCG10" i="7"/>
  <c r="HCI10" i="7"/>
  <c r="HCK10" i="7"/>
  <c r="HCM10" i="7"/>
  <c r="HCO10" i="7"/>
  <c r="HCQ10" i="7"/>
  <c r="HCS10" i="7"/>
  <c r="HCU10" i="7"/>
  <c r="HCW10" i="7"/>
  <c r="HCY10" i="7"/>
  <c r="HDA10" i="7"/>
  <c r="HDC10" i="7"/>
  <c r="HDE10" i="7"/>
  <c r="HDG10" i="7"/>
  <c r="HDI10" i="7"/>
  <c r="HDK10" i="7"/>
  <c r="HDM10" i="7"/>
  <c r="HDO10" i="7"/>
  <c r="HDQ10" i="7"/>
  <c r="HDS10" i="7"/>
  <c r="HDU10" i="7"/>
  <c r="HDW10" i="7"/>
  <c r="HDY10" i="7"/>
  <c r="HEA10" i="7"/>
  <c r="HEC10" i="7"/>
  <c r="HEE10" i="7"/>
  <c r="HEG10" i="7"/>
  <c r="HEI10" i="7"/>
  <c r="HEK10" i="7"/>
  <c r="HEM10" i="7"/>
  <c r="HEO10" i="7"/>
  <c r="HEQ10" i="7"/>
  <c r="HES10" i="7"/>
  <c r="HEU10" i="7"/>
  <c r="HEW10" i="7"/>
  <c r="HEY10" i="7"/>
  <c r="HFA10" i="7"/>
  <c r="HFC10" i="7"/>
  <c r="HFE10" i="7"/>
  <c r="HFG10" i="7"/>
  <c r="HFI10" i="7"/>
  <c r="HFK10" i="7"/>
  <c r="HFM10" i="7"/>
  <c r="HFO10" i="7"/>
  <c r="HFQ10" i="7"/>
  <c r="HFS10" i="7"/>
  <c r="HFU10" i="7"/>
  <c r="HFW10" i="7"/>
  <c r="HFY10" i="7"/>
  <c r="HGA10" i="7"/>
  <c r="HGC10" i="7"/>
  <c r="HGE10" i="7"/>
  <c r="HGG10" i="7"/>
  <c r="HGI10" i="7"/>
  <c r="HGK10" i="7"/>
  <c r="HGM10" i="7"/>
  <c r="HGO10" i="7"/>
  <c r="HGQ10" i="7"/>
  <c r="HGS10" i="7"/>
  <c r="HGU10" i="7"/>
  <c r="HGW10" i="7"/>
  <c r="HGY10" i="7"/>
  <c r="HHA10" i="7"/>
  <c r="HHC10" i="7"/>
  <c r="HHE10" i="7"/>
  <c r="HHG10" i="7"/>
  <c r="HHI10" i="7"/>
  <c r="HHK10" i="7"/>
  <c r="HHM10" i="7"/>
  <c r="HHO10" i="7"/>
  <c r="HHQ10" i="7"/>
  <c r="HHS10" i="7"/>
  <c r="HHU10" i="7"/>
  <c r="HHW10" i="7"/>
  <c r="HHY10" i="7"/>
  <c r="HIA10" i="7"/>
  <c r="HIC10" i="7"/>
  <c r="HIE10" i="7"/>
  <c r="HIG10" i="7"/>
  <c r="HII10" i="7"/>
  <c r="HIK10" i="7"/>
  <c r="HIM10" i="7"/>
  <c r="HIO10" i="7"/>
  <c r="HIQ10" i="7"/>
  <c r="HIS10" i="7"/>
  <c r="HIU10" i="7"/>
  <c r="HIW10" i="7"/>
  <c r="HIY10" i="7"/>
  <c r="HJA10" i="7"/>
  <c r="HJC10" i="7"/>
  <c r="HJE10" i="7"/>
  <c r="HJG10" i="7"/>
  <c r="HJI10" i="7"/>
  <c r="HJK10" i="7"/>
  <c r="HJM10" i="7"/>
  <c r="HJO10" i="7"/>
  <c r="HJQ10" i="7"/>
  <c r="HJS10" i="7"/>
  <c r="HJU10" i="7"/>
  <c r="HJW10" i="7"/>
  <c r="HJY10" i="7"/>
  <c r="HKA10" i="7"/>
  <c r="HKC10" i="7"/>
  <c r="HKE10" i="7"/>
  <c r="HKG10" i="7"/>
  <c r="HKI10" i="7"/>
  <c r="HKK10" i="7"/>
  <c r="HKM10" i="7"/>
  <c r="HKO10" i="7"/>
  <c r="HKQ10" i="7"/>
  <c r="HKS10" i="7"/>
  <c r="HKU10" i="7"/>
  <c r="HKW10" i="7"/>
  <c r="HKY10" i="7"/>
  <c r="HLA10" i="7"/>
  <c r="HLC10" i="7"/>
  <c r="HLE10" i="7"/>
  <c r="HLG10" i="7"/>
  <c r="HLI10" i="7"/>
  <c r="HLK10" i="7"/>
  <c r="HLM10" i="7"/>
  <c r="HLO10" i="7"/>
  <c r="HLQ10" i="7"/>
  <c r="HLS10" i="7"/>
  <c r="HLU10" i="7"/>
  <c r="HLW10" i="7"/>
  <c r="HLY10" i="7"/>
  <c r="HMA10" i="7"/>
  <c r="HMC10" i="7"/>
  <c r="HME10" i="7"/>
  <c r="HMG10" i="7"/>
  <c r="HMI10" i="7"/>
  <c r="HMK10" i="7"/>
  <c r="HMM10" i="7"/>
  <c r="HMO10" i="7"/>
  <c r="HMQ10" i="7"/>
  <c r="HMS10" i="7"/>
  <c r="HMU10" i="7"/>
  <c r="HMW10" i="7"/>
  <c r="HMY10" i="7"/>
  <c r="HNA10" i="7"/>
  <c r="HNC10" i="7"/>
  <c r="HNE10" i="7"/>
  <c r="HNG10" i="7"/>
  <c r="HNI10" i="7"/>
  <c r="HNK10" i="7"/>
  <c r="HNM10" i="7"/>
  <c r="HNO10" i="7"/>
  <c r="HNQ10" i="7"/>
  <c r="HNS10" i="7"/>
  <c r="HNU10" i="7"/>
  <c r="HNW10" i="7"/>
  <c r="HNY10" i="7"/>
  <c r="HOA10" i="7"/>
  <c r="HOC10" i="7"/>
  <c r="HOE10" i="7"/>
  <c r="HOG10" i="7"/>
  <c r="HOI10" i="7"/>
  <c r="HOK10" i="7"/>
  <c r="HOM10" i="7"/>
  <c r="HOO10" i="7"/>
  <c r="HOQ10" i="7"/>
  <c r="HOS10" i="7"/>
  <c r="HOU10" i="7"/>
  <c r="HOW10" i="7"/>
  <c r="HOY10" i="7"/>
  <c r="HPA10" i="7"/>
  <c r="HPC10" i="7"/>
  <c r="HPE10" i="7"/>
  <c r="HPG10" i="7"/>
  <c r="HPI10" i="7"/>
  <c r="HPK10" i="7"/>
  <c r="HPM10" i="7"/>
  <c r="HPO10" i="7"/>
  <c r="HPQ10" i="7"/>
  <c r="HPS10" i="7"/>
  <c r="HPU10" i="7"/>
  <c r="HPW10" i="7"/>
  <c r="HPY10" i="7"/>
  <c r="HQA10" i="7"/>
  <c r="HQC10" i="7"/>
  <c r="HQE10" i="7"/>
  <c r="HQG10" i="7"/>
  <c r="HQI10" i="7"/>
  <c r="HQK10" i="7"/>
  <c r="HQM10" i="7"/>
  <c r="HQO10" i="7"/>
  <c r="HQQ10" i="7"/>
  <c r="HQS10" i="7"/>
  <c r="HQU10" i="7"/>
  <c r="HQW10" i="7"/>
  <c r="HQY10" i="7"/>
  <c r="HRA10" i="7"/>
  <c r="HRC10" i="7"/>
  <c r="HRE10" i="7"/>
  <c r="HRG10" i="7"/>
  <c r="HRI10" i="7"/>
  <c r="HRK10" i="7"/>
  <c r="HRM10" i="7"/>
  <c r="HRO10" i="7"/>
  <c r="HRQ10" i="7"/>
  <c r="HRS10" i="7"/>
  <c r="HRU10" i="7"/>
  <c r="HRW10" i="7"/>
  <c r="HRY10" i="7"/>
  <c r="HSA10" i="7"/>
  <c r="HSC10" i="7"/>
  <c r="HSE10" i="7"/>
  <c r="HSG10" i="7"/>
  <c r="HSI10" i="7"/>
  <c r="HSK10" i="7"/>
  <c r="HSM10" i="7"/>
  <c r="HSO10" i="7"/>
  <c r="HSQ10" i="7"/>
  <c r="HSS10" i="7"/>
  <c r="HSU10" i="7"/>
  <c r="HSW10" i="7"/>
  <c r="HSY10" i="7"/>
  <c r="HTA10" i="7"/>
  <c r="HTC10" i="7"/>
  <c r="HTE10" i="7"/>
  <c r="HTG10" i="7"/>
  <c r="HTI10" i="7"/>
  <c r="HTK10" i="7"/>
  <c r="HTM10" i="7"/>
  <c r="HTO10" i="7"/>
  <c r="HTQ10" i="7"/>
  <c r="HTS10" i="7"/>
  <c r="HTU10" i="7"/>
  <c r="HTW10" i="7"/>
  <c r="HTY10" i="7"/>
  <c r="HUA10" i="7"/>
  <c r="HUC10" i="7"/>
  <c r="HUE10" i="7"/>
  <c r="HUG10" i="7"/>
  <c r="HUI10" i="7"/>
  <c r="HUK10" i="7"/>
  <c r="HUM10" i="7"/>
  <c r="HUO10" i="7"/>
  <c r="HUQ10" i="7"/>
  <c r="HUS10" i="7"/>
  <c r="HUU10" i="7"/>
  <c r="HUW10" i="7"/>
  <c r="HUY10" i="7"/>
  <c r="HVA10" i="7"/>
  <c r="HVC10" i="7"/>
  <c r="HVE10" i="7"/>
  <c r="HVG10" i="7"/>
  <c r="HVI10" i="7"/>
  <c r="HVK10" i="7"/>
  <c r="HVM10" i="7"/>
  <c r="HVO10" i="7"/>
  <c r="HVQ10" i="7"/>
  <c r="HVS10" i="7"/>
  <c r="HVU10" i="7"/>
  <c r="HVW10" i="7"/>
  <c r="HVY10" i="7"/>
  <c r="HWA10" i="7"/>
  <c r="HWC10" i="7"/>
  <c r="HWE10" i="7"/>
  <c r="HWG10" i="7"/>
  <c r="HWI10" i="7"/>
  <c r="HWK10" i="7"/>
  <c r="HWM10" i="7"/>
  <c r="HWO10" i="7"/>
  <c r="HWQ10" i="7"/>
  <c r="HWS10" i="7"/>
  <c r="HWU10" i="7"/>
  <c r="HWW10" i="7"/>
  <c r="HWY10" i="7"/>
  <c r="HXA10" i="7"/>
  <c r="HXC10" i="7"/>
  <c r="HXE10" i="7"/>
  <c r="HXG10" i="7"/>
  <c r="HXI10" i="7"/>
  <c r="HXK10" i="7"/>
  <c r="HXM10" i="7"/>
  <c r="HXO10" i="7"/>
  <c r="HXQ10" i="7"/>
  <c r="HXS10" i="7"/>
  <c r="HXU10" i="7"/>
  <c r="HXW10" i="7"/>
  <c r="HXY10" i="7"/>
  <c r="HYA10" i="7"/>
  <c r="HYC10" i="7"/>
  <c r="HYE10" i="7"/>
  <c r="HYG10" i="7"/>
  <c r="HYI10" i="7"/>
  <c r="HYK10" i="7"/>
  <c r="HYM10" i="7"/>
  <c r="HYO10" i="7"/>
  <c r="HYQ10" i="7"/>
  <c r="HYS10" i="7"/>
  <c r="HYU10" i="7"/>
  <c r="HYW10" i="7"/>
  <c r="HYY10" i="7"/>
  <c r="HZA10" i="7"/>
  <c r="HZC10" i="7"/>
  <c r="HZE10" i="7"/>
  <c r="HZG10" i="7"/>
  <c r="HZI10" i="7"/>
  <c r="HZK10" i="7"/>
  <c r="HZM10" i="7"/>
  <c r="HZO10" i="7"/>
  <c r="HZQ10" i="7"/>
  <c r="HZS10" i="7"/>
  <c r="HZU10" i="7"/>
  <c r="HZW10" i="7"/>
  <c r="HZY10" i="7"/>
  <c r="IAA10" i="7"/>
  <c r="IAC10" i="7"/>
  <c r="IAE10" i="7"/>
  <c r="IAG10" i="7"/>
  <c r="IAI10" i="7"/>
  <c r="IAK10" i="7"/>
  <c r="IAM10" i="7"/>
  <c r="IAO10" i="7"/>
  <c r="IAQ10" i="7"/>
  <c r="IAS10" i="7"/>
  <c r="IAU10" i="7"/>
  <c r="IAW10" i="7"/>
  <c r="IAY10" i="7"/>
  <c r="IBA10" i="7"/>
  <c r="IBC10" i="7"/>
  <c r="IBE10" i="7"/>
  <c r="IBG10" i="7"/>
  <c r="IBI10" i="7"/>
  <c r="IBK10" i="7"/>
  <c r="IBM10" i="7"/>
  <c r="IBO10" i="7"/>
  <c r="IBQ10" i="7"/>
  <c r="IBS10" i="7"/>
  <c r="IBU10" i="7"/>
  <c r="IBW10" i="7"/>
  <c r="IBY10" i="7"/>
  <c r="ICA10" i="7"/>
  <c r="ICC10" i="7"/>
  <c r="ICE10" i="7"/>
  <c r="ICG10" i="7"/>
  <c r="ICI10" i="7"/>
  <c r="ICK10" i="7"/>
  <c r="ICM10" i="7"/>
  <c r="ICO10" i="7"/>
  <c r="ICQ10" i="7"/>
  <c r="ICS10" i="7"/>
  <c r="ICU10" i="7"/>
  <c r="ICW10" i="7"/>
  <c r="ICY10" i="7"/>
  <c r="IDA10" i="7"/>
  <c r="IDC10" i="7"/>
  <c r="IDE10" i="7"/>
  <c r="IDG10" i="7"/>
  <c r="IDI10" i="7"/>
  <c r="IDK10" i="7"/>
  <c r="IDM10" i="7"/>
  <c r="IDO10" i="7"/>
  <c r="IDQ10" i="7"/>
  <c r="IDS10" i="7"/>
  <c r="IDU10" i="7"/>
  <c r="IDW10" i="7"/>
  <c r="IDY10" i="7"/>
  <c r="IEA10" i="7"/>
  <c r="IEC10" i="7"/>
  <c r="IEE10" i="7"/>
  <c r="IEG10" i="7"/>
  <c r="IEI10" i="7"/>
  <c r="IEK10" i="7"/>
  <c r="IEM10" i="7"/>
  <c r="IEO10" i="7"/>
  <c r="IEQ10" i="7"/>
  <c r="IES10" i="7"/>
  <c r="IEU10" i="7"/>
  <c r="IEW10" i="7"/>
  <c r="IEY10" i="7"/>
  <c r="IFA10" i="7"/>
  <c r="IFC10" i="7"/>
  <c r="IFE10" i="7"/>
  <c r="IFG10" i="7"/>
  <c r="IFI10" i="7"/>
  <c r="IFK10" i="7"/>
  <c r="IFM10" i="7"/>
  <c r="IFO10" i="7"/>
  <c r="IFQ10" i="7"/>
  <c r="IFS10" i="7"/>
  <c r="IFU10" i="7"/>
  <c r="IFW10" i="7"/>
  <c r="IFY10" i="7"/>
  <c r="IGA10" i="7"/>
  <c r="IGC10" i="7"/>
  <c r="IGE10" i="7"/>
  <c r="IGG10" i="7"/>
  <c r="IGI10" i="7"/>
  <c r="IGK10" i="7"/>
  <c r="IGM10" i="7"/>
  <c r="IGO10" i="7"/>
  <c r="IGQ10" i="7"/>
  <c r="IGS10" i="7"/>
  <c r="IGU10" i="7"/>
  <c r="IGW10" i="7"/>
  <c r="IGY10" i="7"/>
  <c r="IHA10" i="7"/>
  <c r="IHC10" i="7"/>
  <c r="IHE10" i="7"/>
  <c r="IHG10" i="7"/>
  <c r="IHI10" i="7"/>
  <c r="IHK10" i="7"/>
  <c r="IHM10" i="7"/>
  <c r="IHO10" i="7"/>
  <c r="IHQ10" i="7"/>
  <c r="IHS10" i="7"/>
  <c r="IHU10" i="7"/>
  <c r="IHW10" i="7"/>
  <c r="IHY10" i="7"/>
  <c r="IIA10" i="7"/>
  <c r="IIC10" i="7"/>
  <c r="IIE10" i="7"/>
  <c r="IIG10" i="7"/>
  <c r="III10" i="7"/>
  <c r="IIK10" i="7"/>
  <c r="IIM10" i="7"/>
  <c r="IIO10" i="7"/>
  <c r="IIQ10" i="7"/>
  <c r="IIS10" i="7"/>
  <c r="IIU10" i="7"/>
  <c r="IIW10" i="7"/>
  <c r="IIY10" i="7"/>
  <c r="IJA10" i="7"/>
  <c r="IJC10" i="7"/>
  <c r="IJE10" i="7"/>
  <c r="IJG10" i="7"/>
  <c r="IJI10" i="7"/>
  <c r="IJK10" i="7"/>
  <c r="IJM10" i="7"/>
  <c r="IJO10" i="7"/>
  <c r="IJQ10" i="7"/>
  <c r="IJS10" i="7"/>
  <c r="IJU10" i="7"/>
  <c r="IJW10" i="7"/>
  <c r="IJY10" i="7"/>
  <c r="IKA10" i="7"/>
  <c r="IKC10" i="7"/>
  <c r="IKE10" i="7"/>
  <c r="IKG10" i="7"/>
  <c r="IKI10" i="7"/>
  <c r="IKK10" i="7"/>
  <c r="IKM10" i="7"/>
  <c r="IKO10" i="7"/>
  <c r="IKQ10" i="7"/>
  <c r="IKS10" i="7"/>
  <c r="IKU10" i="7"/>
  <c r="IKW10" i="7"/>
  <c r="IKY10" i="7"/>
  <c r="ILA10" i="7"/>
  <c r="ILC10" i="7"/>
  <c r="ILE10" i="7"/>
  <c r="ILG10" i="7"/>
  <c r="ILI10" i="7"/>
  <c r="ILK10" i="7"/>
  <c r="ILM10" i="7"/>
  <c r="ILO10" i="7"/>
  <c r="ILQ10" i="7"/>
  <c r="ILS10" i="7"/>
  <c r="ILU10" i="7"/>
  <c r="ILW10" i="7"/>
  <c r="ILY10" i="7"/>
  <c r="IMA10" i="7"/>
  <c r="IMC10" i="7"/>
  <c r="IME10" i="7"/>
  <c r="IMG10" i="7"/>
  <c r="IMI10" i="7"/>
  <c r="IMK10" i="7"/>
  <c r="IMM10" i="7"/>
  <c r="IMO10" i="7"/>
  <c r="IMQ10" i="7"/>
  <c r="IMS10" i="7"/>
  <c r="IMU10" i="7"/>
  <c r="IMW10" i="7"/>
  <c r="IMY10" i="7"/>
  <c r="INA10" i="7"/>
  <c r="INC10" i="7"/>
  <c r="INE10" i="7"/>
  <c r="ING10" i="7"/>
  <c r="INI10" i="7"/>
  <c r="INK10" i="7"/>
  <c r="INM10" i="7"/>
  <c r="INO10" i="7"/>
  <c r="INQ10" i="7"/>
  <c r="INS10" i="7"/>
  <c r="INU10" i="7"/>
  <c r="INW10" i="7"/>
  <c r="INY10" i="7"/>
  <c r="IOA10" i="7"/>
  <c r="IOC10" i="7"/>
  <c r="IOE10" i="7"/>
  <c r="IOG10" i="7"/>
  <c r="IOI10" i="7"/>
  <c r="IOK10" i="7"/>
  <c r="IOM10" i="7"/>
  <c r="IOO10" i="7"/>
  <c r="IOQ10" i="7"/>
  <c r="IOS10" i="7"/>
  <c r="IOU10" i="7"/>
  <c r="IOW10" i="7"/>
  <c r="IOY10" i="7"/>
  <c r="IPA10" i="7"/>
  <c r="IPC10" i="7"/>
  <c r="IPE10" i="7"/>
  <c r="IPG10" i="7"/>
  <c r="IPI10" i="7"/>
  <c r="IPK10" i="7"/>
  <c r="IPM10" i="7"/>
  <c r="IPO10" i="7"/>
  <c r="IPQ10" i="7"/>
  <c r="IPS10" i="7"/>
  <c r="IPU10" i="7"/>
  <c r="IPW10" i="7"/>
  <c r="IPY10" i="7"/>
  <c r="IQA10" i="7"/>
  <c r="IQC10" i="7"/>
  <c r="IQE10" i="7"/>
  <c r="IQG10" i="7"/>
  <c r="IQI10" i="7"/>
  <c r="IQK10" i="7"/>
  <c r="IQM10" i="7"/>
  <c r="IQO10" i="7"/>
  <c r="IQQ10" i="7"/>
  <c r="IQS10" i="7"/>
  <c r="IQU10" i="7"/>
  <c r="IQW10" i="7"/>
  <c r="IQY10" i="7"/>
  <c r="IRA10" i="7"/>
  <c r="IRC10" i="7"/>
  <c r="IRE10" i="7"/>
  <c r="IRG10" i="7"/>
  <c r="IRI10" i="7"/>
  <c r="IRK10" i="7"/>
  <c r="IRM10" i="7"/>
  <c r="IRO10" i="7"/>
  <c r="IRQ10" i="7"/>
  <c r="IRS10" i="7"/>
  <c r="IRU10" i="7"/>
  <c r="IRW10" i="7"/>
  <c r="IRY10" i="7"/>
  <c r="ISA10" i="7"/>
  <c r="ISC10" i="7"/>
  <c r="ISE10" i="7"/>
  <c r="ISG10" i="7"/>
  <c r="ISI10" i="7"/>
  <c r="ISK10" i="7"/>
  <c r="ISM10" i="7"/>
  <c r="ISO10" i="7"/>
  <c r="ISQ10" i="7"/>
  <c r="ISS10" i="7"/>
  <c r="ISU10" i="7"/>
  <c r="ISW10" i="7"/>
  <c r="ISY10" i="7"/>
  <c r="ITA10" i="7"/>
  <c r="ITC10" i="7"/>
  <c r="ITE10" i="7"/>
  <c r="ITG10" i="7"/>
  <c r="ITI10" i="7"/>
  <c r="ITK10" i="7"/>
  <c r="ITM10" i="7"/>
  <c r="ITO10" i="7"/>
  <c r="ITQ10" i="7"/>
  <c r="ITS10" i="7"/>
  <c r="ITU10" i="7"/>
  <c r="ITW10" i="7"/>
  <c r="ITY10" i="7"/>
  <c r="IUA10" i="7"/>
  <c r="IUC10" i="7"/>
  <c r="IUE10" i="7"/>
  <c r="IUG10" i="7"/>
  <c r="IUI10" i="7"/>
  <c r="IUK10" i="7"/>
  <c r="IUM10" i="7"/>
  <c r="IUO10" i="7"/>
  <c r="IUQ10" i="7"/>
  <c r="IUS10" i="7"/>
  <c r="IUU10" i="7"/>
  <c r="IUW10" i="7"/>
  <c r="IUY10" i="7"/>
  <c r="IVA10" i="7"/>
  <c r="IVC10" i="7"/>
  <c r="IVE10" i="7"/>
  <c r="IVG10" i="7"/>
  <c r="IVI10" i="7"/>
  <c r="IVK10" i="7"/>
  <c r="IVM10" i="7"/>
  <c r="IVO10" i="7"/>
  <c r="IVQ10" i="7"/>
  <c r="IVS10" i="7"/>
  <c r="IVU10" i="7"/>
  <c r="IVW10" i="7"/>
  <c r="IVY10" i="7"/>
  <c r="IWA10" i="7"/>
  <c r="IWC10" i="7"/>
  <c r="IWE10" i="7"/>
  <c r="IWG10" i="7"/>
  <c r="IWI10" i="7"/>
  <c r="IWK10" i="7"/>
  <c r="IWM10" i="7"/>
  <c r="IWO10" i="7"/>
  <c r="IWQ10" i="7"/>
  <c r="IWS10" i="7"/>
  <c r="IWU10" i="7"/>
  <c r="IWW10" i="7"/>
  <c r="IWY10" i="7"/>
  <c r="IXA10" i="7"/>
  <c r="IXC10" i="7"/>
  <c r="IXE10" i="7"/>
  <c r="IXG10" i="7"/>
  <c r="IXI10" i="7"/>
  <c r="IXK10" i="7"/>
  <c r="IXM10" i="7"/>
  <c r="IXO10" i="7"/>
  <c r="IXQ10" i="7"/>
  <c r="IXS10" i="7"/>
  <c r="IXU10" i="7"/>
  <c r="IXW10" i="7"/>
  <c r="IXY10" i="7"/>
  <c r="IYA10" i="7"/>
  <c r="IYC10" i="7"/>
  <c r="IYE10" i="7"/>
  <c r="IYG10" i="7"/>
  <c r="IYI10" i="7"/>
  <c r="IYK10" i="7"/>
  <c r="IYM10" i="7"/>
  <c r="IYO10" i="7"/>
  <c r="IYQ10" i="7"/>
  <c r="IYS10" i="7"/>
  <c r="IYU10" i="7"/>
  <c r="IYW10" i="7"/>
  <c r="IYY10" i="7"/>
  <c r="IZA10" i="7"/>
  <c r="IZC10" i="7"/>
  <c r="IZE10" i="7"/>
  <c r="IZG10" i="7"/>
  <c r="IZI10" i="7"/>
  <c r="IZK10" i="7"/>
  <c r="IZM10" i="7"/>
  <c r="IZO10" i="7"/>
  <c r="IZQ10" i="7"/>
  <c r="IZS10" i="7"/>
  <c r="IZU10" i="7"/>
  <c r="IZW10" i="7"/>
  <c r="IZY10" i="7"/>
  <c r="JAA10" i="7"/>
  <c r="JAC10" i="7"/>
  <c r="JAE10" i="7"/>
  <c r="JAG10" i="7"/>
  <c r="JAI10" i="7"/>
  <c r="JAK10" i="7"/>
  <c r="JAM10" i="7"/>
  <c r="JAO10" i="7"/>
  <c r="JAQ10" i="7"/>
  <c r="JAS10" i="7"/>
  <c r="JAU10" i="7"/>
  <c r="JAW10" i="7"/>
  <c r="JAY10" i="7"/>
  <c r="JBA10" i="7"/>
  <c r="JBC10" i="7"/>
  <c r="JBE10" i="7"/>
  <c r="JBG10" i="7"/>
  <c r="JBI10" i="7"/>
  <c r="JBK10" i="7"/>
  <c r="JBM10" i="7"/>
  <c r="JBO10" i="7"/>
  <c r="JBQ10" i="7"/>
  <c r="JBS10" i="7"/>
  <c r="JBU10" i="7"/>
  <c r="JBW10" i="7"/>
  <c r="JBY10" i="7"/>
  <c r="JCA10" i="7"/>
  <c r="JCC10" i="7"/>
  <c r="JCE10" i="7"/>
  <c r="JCG10" i="7"/>
  <c r="JCI10" i="7"/>
  <c r="JCK10" i="7"/>
  <c r="JCM10" i="7"/>
  <c r="JCO10" i="7"/>
  <c r="JCQ10" i="7"/>
  <c r="JCS10" i="7"/>
  <c r="JCU10" i="7"/>
  <c r="JCW10" i="7"/>
  <c r="JCY10" i="7"/>
  <c r="JDA10" i="7"/>
  <c r="JDC10" i="7"/>
  <c r="JDE10" i="7"/>
  <c r="JDG10" i="7"/>
  <c r="JDI10" i="7"/>
  <c r="JDK10" i="7"/>
  <c r="JDM10" i="7"/>
  <c r="JDO10" i="7"/>
  <c r="JDQ10" i="7"/>
  <c r="JDS10" i="7"/>
  <c r="JDU10" i="7"/>
  <c r="JDW10" i="7"/>
  <c r="JDY10" i="7"/>
  <c r="JEA10" i="7"/>
  <c r="JEC10" i="7"/>
  <c r="JEE10" i="7"/>
  <c r="JEG10" i="7"/>
  <c r="JEI10" i="7"/>
  <c r="JEK10" i="7"/>
  <c r="JEM10" i="7"/>
  <c r="JEO10" i="7"/>
  <c r="JEQ10" i="7"/>
  <c r="JES10" i="7"/>
  <c r="JEU10" i="7"/>
  <c r="JEW10" i="7"/>
  <c r="JEY10" i="7"/>
  <c r="JFA10" i="7"/>
  <c r="JFC10" i="7"/>
  <c r="JFE10" i="7"/>
  <c r="JFG10" i="7"/>
  <c r="JFI10" i="7"/>
  <c r="JFK10" i="7"/>
  <c r="JFM10" i="7"/>
  <c r="JFO10" i="7"/>
  <c r="JFQ10" i="7"/>
  <c r="JFS10" i="7"/>
  <c r="JFU10" i="7"/>
  <c r="JFW10" i="7"/>
  <c r="JFY10" i="7"/>
  <c r="JGA10" i="7"/>
  <c r="JGC10" i="7"/>
  <c r="JGE10" i="7"/>
  <c r="JGG10" i="7"/>
  <c r="JGI10" i="7"/>
  <c r="JGK10" i="7"/>
  <c r="JGM10" i="7"/>
  <c r="JGO10" i="7"/>
  <c r="JGQ10" i="7"/>
  <c r="JGS10" i="7"/>
  <c r="JGU10" i="7"/>
  <c r="JGW10" i="7"/>
  <c r="JGY10" i="7"/>
  <c r="JHA10" i="7"/>
  <c r="JHC10" i="7"/>
  <c r="JHE10" i="7"/>
  <c r="JHG10" i="7"/>
  <c r="JHI10" i="7"/>
  <c r="JHK10" i="7"/>
  <c r="JHM10" i="7"/>
  <c r="JHO10" i="7"/>
  <c r="JHQ10" i="7"/>
  <c r="JHS10" i="7"/>
  <c r="JHU10" i="7"/>
  <c r="JHW10" i="7"/>
  <c r="JHY10" i="7"/>
  <c r="JIA10" i="7"/>
  <c r="JIC10" i="7"/>
  <c r="JIE10" i="7"/>
  <c r="JIG10" i="7"/>
  <c r="JII10" i="7"/>
  <c r="JIK10" i="7"/>
  <c r="JIM10" i="7"/>
  <c r="JIO10" i="7"/>
  <c r="JIQ10" i="7"/>
  <c r="JIS10" i="7"/>
  <c r="JIU10" i="7"/>
  <c r="JIW10" i="7"/>
  <c r="JIY10" i="7"/>
  <c r="JJA10" i="7"/>
  <c r="JJC10" i="7"/>
  <c r="JJE10" i="7"/>
  <c r="JJG10" i="7"/>
  <c r="JJI10" i="7"/>
  <c r="JJK10" i="7"/>
  <c r="JJM10" i="7"/>
  <c r="JJO10" i="7"/>
  <c r="JJQ10" i="7"/>
  <c r="JJS10" i="7"/>
  <c r="JJU10" i="7"/>
  <c r="JJW10" i="7"/>
  <c r="JJY10" i="7"/>
  <c r="JKA10" i="7"/>
  <c r="JKC10" i="7"/>
  <c r="JKE10" i="7"/>
  <c r="JKG10" i="7"/>
  <c r="JKI10" i="7"/>
  <c r="JKK10" i="7"/>
  <c r="JKM10" i="7"/>
  <c r="JKO10" i="7"/>
  <c r="JKQ10" i="7"/>
  <c r="JKS10" i="7"/>
  <c r="JKU10" i="7"/>
  <c r="JKW10" i="7"/>
  <c r="JKY10" i="7"/>
  <c r="JLA10" i="7"/>
  <c r="JLC10" i="7"/>
  <c r="JLE10" i="7"/>
  <c r="JLG10" i="7"/>
  <c r="JLI10" i="7"/>
  <c r="JLK10" i="7"/>
  <c r="JLM10" i="7"/>
  <c r="JLO10" i="7"/>
  <c r="JLQ10" i="7"/>
  <c r="JLS10" i="7"/>
  <c r="JLU10" i="7"/>
  <c r="JLW10" i="7"/>
  <c r="JLY10" i="7"/>
  <c r="JMA10" i="7"/>
  <c r="JMC10" i="7"/>
  <c r="JME10" i="7"/>
  <c r="JMG10" i="7"/>
  <c r="JMI10" i="7"/>
  <c r="JMK10" i="7"/>
  <c r="JMM10" i="7"/>
  <c r="JMO10" i="7"/>
  <c r="JMQ10" i="7"/>
  <c r="JMS10" i="7"/>
  <c r="JMU10" i="7"/>
  <c r="JMW10" i="7"/>
  <c r="JMY10" i="7"/>
  <c r="JNA10" i="7"/>
  <c r="JNC10" i="7"/>
  <c r="JNE10" i="7"/>
  <c r="JNG10" i="7"/>
  <c r="JNI10" i="7"/>
  <c r="JNK10" i="7"/>
  <c r="JNM10" i="7"/>
  <c r="JNO10" i="7"/>
  <c r="JNQ10" i="7"/>
  <c r="JNS10" i="7"/>
  <c r="JNU10" i="7"/>
  <c r="JNW10" i="7"/>
  <c r="JNY10" i="7"/>
  <c r="JOA10" i="7"/>
  <c r="JOC10" i="7"/>
  <c r="JOE10" i="7"/>
  <c r="JOG10" i="7"/>
  <c r="JOI10" i="7"/>
  <c r="JOK10" i="7"/>
  <c r="JOM10" i="7"/>
  <c r="JOO10" i="7"/>
  <c r="JOQ10" i="7"/>
  <c r="JOS10" i="7"/>
  <c r="JOU10" i="7"/>
  <c r="JOW10" i="7"/>
  <c r="JOY10" i="7"/>
  <c r="JPA10" i="7"/>
  <c r="JPC10" i="7"/>
  <c r="JPE10" i="7"/>
  <c r="JPG10" i="7"/>
  <c r="JPI10" i="7"/>
  <c r="JPK10" i="7"/>
  <c r="JPM10" i="7"/>
  <c r="JPO10" i="7"/>
  <c r="JPQ10" i="7"/>
  <c r="JPS10" i="7"/>
  <c r="JPU10" i="7"/>
  <c r="JPW10" i="7"/>
  <c r="JPY10" i="7"/>
  <c r="JQA10" i="7"/>
  <c r="JQC10" i="7"/>
  <c r="JQE10" i="7"/>
  <c r="JQG10" i="7"/>
  <c r="JQI10" i="7"/>
  <c r="JQK10" i="7"/>
  <c r="JQM10" i="7"/>
  <c r="JQO10" i="7"/>
  <c r="JQQ10" i="7"/>
  <c r="JQS10" i="7"/>
  <c r="JQU10" i="7"/>
  <c r="JQW10" i="7"/>
  <c r="JQY10" i="7"/>
  <c r="JRA10" i="7"/>
  <c r="JRC10" i="7"/>
  <c r="JRE10" i="7"/>
  <c r="JRG10" i="7"/>
  <c r="JRI10" i="7"/>
  <c r="JRK10" i="7"/>
  <c r="JRM10" i="7"/>
  <c r="JRO10" i="7"/>
  <c r="JRQ10" i="7"/>
  <c r="JRS10" i="7"/>
  <c r="JRU10" i="7"/>
  <c r="JRW10" i="7"/>
  <c r="JRY10" i="7"/>
  <c r="JSA10" i="7"/>
  <c r="JSC10" i="7"/>
  <c r="JSE10" i="7"/>
  <c r="JSG10" i="7"/>
  <c r="JSI10" i="7"/>
  <c r="JSK10" i="7"/>
  <c r="JSM10" i="7"/>
  <c r="JSO10" i="7"/>
  <c r="JSQ10" i="7"/>
  <c r="JSS10" i="7"/>
  <c r="JSU10" i="7"/>
  <c r="JSW10" i="7"/>
  <c r="JSY10" i="7"/>
  <c r="JTA10" i="7"/>
  <c r="JTC10" i="7"/>
  <c r="JTE10" i="7"/>
  <c r="JTG10" i="7"/>
  <c r="JTI10" i="7"/>
  <c r="JTK10" i="7"/>
  <c r="JTM10" i="7"/>
  <c r="JTO10" i="7"/>
  <c r="JTQ10" i="7"/>
  <c r="JTS10" i="7"/>
  <c r="JTU10" i="7"/>
  <c r="JTW10" i="7"/>
  <c r="JTY10" i="7"/>
  <c r="JUA10" i="7"/>
  <c r="JUC10" i="7"/>
  <c r="JUE10" i="7"/>
  <c r="JUG10" i="7"/>
  <c r="JUI10" i="7"/>
  <c r="JUK10" i="7"/>
  <c r="JUM10" i="7"/>
  <c r="JUO10" i="7"/>
  <c r="JUQ10" i="7"/>
  <c r="JUS10" i="7"/>
  <c r="JUU10" i="7"/>
  <c r="JUW10" i="7"/>
  <c r="JUY10" i="7"/>
  <c r="JVA10" i="7"/>
  <c r="JVC10" i="7"/>
  <c r="JVE10" i="7"/>
  <c r="JVG10" i="7"/>
  <c r="JVI10" i="7"/>
  <c r="JVK10" i="7"/>
  <c r="JVM10" i="7"/>
  <c r="JVO10" i="7"/>
  <c r="JVQ10" i="7"/>
  <c r="JVS10" i="7"/>
  <c r="JVU10" i="7"/>
  <c r="JVW10" i="7"/>
  <c r="JVY10" i="7"/>
  <c r="JWA10" i="7"/>
  <c r="JWC10" i="7"/>
  <c r="JWE10" i="7"/>
  <c r="JWG10" i="7"/>
  <c r="JWI10" i="7"/>
  <c r="JWK10" i="7"/>
  <c r="JWM10" i="7"/>
  <c r="JWO10" i="7"/>
  <c r="JWQ10" i="7"/>
  <c r="JWS10" i="7"/>
  <c r="JWU10" i="7"/>
  <c r="JWW10" i="7"/>
  <c r="JWY10" i="7"/>
  <c r="JXA10" i="7"/>
  <c r="JXC10" i="7"/>
  <c r="JXE10" i="7"/>
  <c r="JXG10" i="7"/>
  <c r="JXI10" i="7"/>
  <c r="JXK10" i="7"/>
  <c r="JXM10" i="7"/>
  <c r="JXO10" i="7"/>
  <c r="JXQ10" i="7"/>
  <c r="JXS10" i="7"/>
  <c r="JXU10" i="7"/>
  <c r="JXW10" i="7"/>
  <c r="JXY10" i="7"/>
  <c r="JYA10" i="7"/>
  <c r="JYC10" i="7"/>
  <c r="JYE10" i="7"/>
  <c r="JYG10" i="7"/>
  <c r="JYI10" i="7"/>
  <c r="JYK10" i="7"/>
  <c r="JYM10" i="7"/>
  <c r="JYO10" i="7"/>
  <c r="JYQ10" i="7"/>
  <c r="JYS10" i="7"/>
  <c r="JYU10" i="7"/>
  <c r="JYW10" i="7"/>
  <c r="JYY10" i="7"/>
  <c r="JZA10" i="7"/>
  <c r="JZC10" i="7"/>
  <c r="JZE10" i="7"/>
  <c r="JZG10" i="7"/>
  <c r="JZI10" i="7"/>
  <c r="JZK10" i="7"/>
  <c r="JZM10" i="7"/>
  <c r="JZO10" i="7"/>
  <c r="JZQ10" i="7"/>
  <c r="JZS10" i="7"/>
  <c r="JZU10" i="7"/>
  <c r="JZW10" i="7"/>
  <c r="JZY10" i="7"/>
  <c r="KAA10" i="7"/>
  <c r="KAC10" i="7"/>
  <c r="KAE10" i="7"/>
  <c r="KAG10" i="7"/>
  <c r="KAI10" i="7"/>
  <c r="KAK10" i="7"/>
  <c r="KAM10" i="7"/>
  <c r="KAO10" i="7"/>
  <c r="KAQ10" i="7"/>
  <c r="KAS10" i="7"/>
  <c r="KAU10" i="7"/>
  <c r="KAW10" i="7"/>
  <c r="KAY10" i="7"/>
  <c r="KBA10" i="7"/>
  <c r="KBC10" i="7"/>
  <c r="KBE10" i="7"/>
  <c r="KBG10" i="7"/>
  <c r="KBI10" i="7"/>
  <c r="KBK10" i="7"/>
  <c r="KBM10" i="7"/>
  <c r="KBO10" i="7"/>
  <c r="KBQ10" i="7"/>
  <c r="KBS10" i="7"/>
  <c r="KBU10" i="7"/>
  <c r="KBW10" i="7"/>
  <c r="KBY10" i="7"/>
  <c r="KCA10" i="7"/>
  <c r="KCC10" i="7"/>
  <c r="KCE10" i="7"/>
  <c r="KCG10" i="7"/>
  <c r="KCI10" i="7"/>
  <c r="KCK10" i="7"/>
  <c r="KCM10" i="7"/>
  <c r="KCO10" i="7"/>
  <c r="KCQ10" i="7"/>
  <c r="KCS10" i="7"/>
  <c r="KCU10" i="7"/>
  <c r="KCW10" i="7"/>
  <c r="KCY10" i="7"/>
  <c r="KDA10" i="7"/>
  <c r="KDC10" i="7"/>
  <c r="KDE10" i="7"/>
  <c r="KDG10" i="7"/>
  <c r="KDI10" i="7"/>
  <c r="KDK10" i="7"/>
  <c r="KDM10" i="7"/>
  <c r="KDO10" i="7"/>
  <c r="KDQ10" i="7"/>
  <c r="KDS10" i="7"/>
  <c r="KDU10" i="7"/>
  <c r="KDW10" i="7"/>
  <c r="KDY10" i="7"/>
  <c r="KEA10" i="7"/>
  <c r="KEC10" i="7"/>
  <c r="KEE10" i="7"/>
  <c r="KEG10" i="7"/>
  <c r="KEI10" i="7"/>
  <c r="KEK10" i="7"/>
  <c r="KEM10" i="7"/>
  <c r="KEO10" i="7"/>
  <c r="KEQ10" i="7"/>
  <c r="KES10" i="7"/>
  <c r="KEU10" i="7"/>
  <c r="KEW10" i="7"/>
  <c r="KEY10" i="7"/>
  <c r="KFA10" i="7"/>
  <c r="KFC10" i="7"/>
  <c r="KFE10" i="7"/>
  <c r="KFG10" i="7"/>
  <c r="KFI10" i="7"/>
  <c r="KFK10" i="7"/>
  <c r="KFM10" i="7"/>
  <c r="KFO10" i="7"/>
  <c r="KFQ10" i="7"/>
  <c r="KFS10" i="7"/>
  <c r="KFU10" i="7"/>
  <c r="KFW10" i="7"/>
  <c r="KFY10" i="7"/>
  <c r="KGA10" i="7"/>
  <c r="KGC10" i="7"/>
  <c r="KGE10" i="7"/>
  <c r="KGG10" i="7"/>
  <c r="KGI10" i="7"/>
  <c r="KGK10" i="7"/>
  <c r="KGM10" i="7"/>
  <c r="KGO10" i="7"/>
  <c r="KGQ10" i="7"/>
  <c r="KGS10" i="7"/>
  <c r="KGU10" i="7"/>
  <c r="KGW10" i="7"/>
  <c r="KGY10" i="7"/>
  <c r="KHA10" i="7"/>
  <c r="KHC10" i="7"/>
  <c r="KHE10" i="7"/>
  <c r="KHG10" i="7"/>
  <c r="KHI10" i="7"/>
  <c r="KHK10" i="7"/>
  <c r="KHM10" i="7"/>
  <c r="KHO10" i="7"/>
  <c r="KHQ10" i="7"/>
  <c r="KHS10" i="7"/>
  <c r="KHU10" i="7"/>
  <c r="KHW10" i="7"/>
  <c r="KHY10" i="7"/>
  <c r="KIA10" i="7"/>
  <c r="KIC10" i="7"/>
  <c r="KIE10" i="7"/>
  <c r="KIG10" i="7"/>
  <c r="KII10" i="7"/>
  <c r="KIK10" i="7"/>
  <c r="KIM10" i="7"/>
  <c r="KIO10" i="7"/>
  <c r="KIQ10" i="7"/>
  <c r="KIS10" i="7"/>
  <c r="KIU10" i="7"/>
  <c r="KIW10" i="7"/>
  <c r="KIY10" i="7"/>
  <c r="KJA10" i="7"/>
  <c r="KJC10" i="7"/>
  <c r="KJE10" i="7"/>
  <c r="KJG10" i="7"/>
  <c r="KJI10" i="7"/>
  <c r="KJK10" i="7"/>
  <c r="KJM10" i="7"/>
  <c r="KJO10" i="7"/>
  <c r="KJQ10" i="7"/>
  <c r="KJS10" i="7"/>
  <c r="KJU10" i="7"/>
  <c r="KJW10" i="7"/>
  <c r="KJY10" i="7"/>
  <c r="KKA10" i="7"/>
  <c r="KKC10" i="7"/>
  <c r="KKE10" i="7"/>
  <c r="KKG10" i="7"/>
  <c r="KKI10" i="7"/>
  <c r="KKK10" i="7"/>
  <c r="KKM10" i="7"/>
  <c r="KKO10" i="7"/>
  <c r="KKQ10" i="7"/>
  <c r="KKS10" i="7"/>
  <c r="KKU10" i="7"/>
  <c r="KKW10" i="7"/>
  <c r="KKY10" i="7"/>
  <c r="KLA10" i="7"/>
  <c r="KLC10" i="7"/>
  <c r="KLE10" i="7"/>
  <c r="KLG10" i="7"/>
  <c r="KLI10" i="7"/>
  <c r="KLK10" i="7"/>
  <c r="KLM10" i="7"/>
  <c r="KLO10" i="7"/>
  <c r="KLQ10" i="7"/>
  <c r="KLS10" i="7"/>
  <c r="KLU10" i="7"/>
  <c r="KLW10" i="7"/>
  <c r="KLY10" i="7"/>
  <c r="KMA10" i="7"/>
  <c r="KMC10" i="7"/>
  <c r="KME10" i="7"/>
  <c r="KMG10" i="7"/>
  <c r="KMI10" i="7"/>
  <c r="KMK10" i="7"/>
  <c r="KMM10" i="7"/>
  <c r="KMO10" i="7"/>
  <c r="KMQ10" i="7"/>
  <c r="KMS10" i="7"/>
  <c r="KMU10" i="7"/>
  <c r="KMW10" i="7"/>
  <c r="KMY10" i="7"/>
  <c r="KNA10" i="7"/>
  <c r="KNC10" i="7"/>
  <c r="KNE10" i="7"/>
  <c r="KNG10" i="7"/>
  <c r="KNI10" i="7"/>
  <c r="KNK10" i="7"/>
  <c r="KNM10" i="7"/>
  <c r="KNO10" i="7"/>
  <c r="KNQ10" i="7"/>
  <c r="KNS10" i="7"/>
  <c r="KNU10" i="7"/>
  <c r="KNW10" i="7"/>
  <c r="KNY10" i="7"/>
  <c r="KOA10" i="7"/>
  <c r="KOC10" i="7"/>
  <c r="KOE10" i="7"/>
  <c r="KOG10" i="7"/>
  <c r="KOI10" i="7"/>
  <c r="KOK10" i="7"/>
  <c r="KOM10" i="7"/>
  <c r="KOO10" i="7"/>
  <c r="KOQ10" i="7"/>
  <c r="KOS10" i="7"/>
  <c r="KOU10" i="7"/>
  <c r="KOW10" i="7"/>
  <c r="KOY10" i="7"/>
  <c r="KPA10" i="7"/>
  <c r="KPC10" i="7"/>
  <c r="KPE10" i="7"/>
  <c r="KPG10" i="7"/>
  <c r="KPI10" i="7"/>
  <c r="KPK10" i="7"/>
  <c r="KPM10" i="7"/>
  <c r="KPO10" i="7"/>
  <c r="KPQ10" i="7"/>
  <c r="KPS10" i="7"/>
  <c r="KPU10" i="7"/>
  <c r="KPW10" i="7"/>
  <c r="KPY10" i="7"/>
  <c r="KQA10" i="7"/>
  <c r="KQC10" i="7"/>
  <c r="KQE10" i="7"/>
  <c r="KQG10" i="7"/>
  <c r="KQI10" i="7"/>
  <c r="KQK10" i="7"/>
  <c r="KQM10" i="7"/>
  <c r="KQO10" i="7"/>
  <c r="KQQ10" i="7"/>
  <c r="KQS10" i="7"/>
  <c r="KQU10" i="7"/>
  <c r="KQW10" i="7"/>
  <c r="KQY10" i="7"/>
  <c r="KRA10" i="7"/>
  <c r="KRC10" i="7"/>
  <c r="KRE10" i="7"/>
  <c r="KRG10" i="7"/>
  <c r="KRI10" i="7"/>
  <c r="KRK10" i="7"/>
  <c r="KRM10" i="7"/>
  <c r="KRO10" i="7"/>
  <c r="KRQ10" i="7"/>
  <c r="KRS10" i="7"/>
  <c r="KRU10" i="7"/>
  <c r="KRW10" i="7"/>
  <c r="KRY10" i="7"/>
  <c r="KSA10" i="7"/>
  <c r="KSC10" i="7"/>
  <c r="KSE10" i="7"/>
  <c r="KSG10" i="7"/>
  <c r="KSI10" i="7"/>
  <c r="KSK10" i="7"/>
  <c r="KSM10" i="7"/>
  <c r="KSO10" i="7"/>
  <c r="KSQ10" i="7"/>
  <c r="KSS10" i="7"/>
  <c r="KSU10" i="7"/>
  <c r="KSW10" i="7"/>
  <c r="KSY10" i="7"/>
  <c r="KTA10" i="7"/>
  <c r="KTC10" i="7"/>
  <c r="KTE10" i="7"/>
  <c r="KTG10" i="7"/>
  <c r="KTI10" i="7"/>
  <c r="KTK10" i="7"/>
  <c r="KTM10" i="7"/>
  <c r="KTO10" i="7"/>
  <c r="KTQ10" i="7"/>
  <c r="KTS10" i="7"/>
  <c r="KTU10" i="7"/>
  <c r="KTW10" i="7"/>
  <c r="KTY10" i="7"/>
  <c r="KUA10" i="7"/>
  <c r="KUC10" i="7"/>
  <c r="KUE10" i="7"/>
  <c r="KUG10" i="7"/>
  <c r="KUI10" i="7"/>
  <c r="KUK10" i="7"/>
  <c r="KUM10" i="7"/>
  <c r="KUO10" i="7"/>
  <c r="KUQ10" i="7"/>
  <c r="KUS10" i="7"/>
  <c r="KUU10" i="7"/>
  <c r="KUW10" i="7"/>
  <c r="KUY10" i="7"/>
  <c r="KVA10" i="7"/>
  <c r="KVC10" i="7"/>
  <c r="KVE10" i="7"/>
  <c r="KVG10" i="7"/>
  <c r="KVI10" i="7"/>
  <c r="KVK10" i="7"/>
  <c r="KVM10" i="7"/>
  <c r="KVO10" i="7"/>
  <c r="KVQ10" i="7"/>
  <c r="KVS10" i="7"/>
  <c r="KVU10" i="7"/>
  <c r="KVW10" i="7"/>
  <c r="KVY10" i="7"/>
  <c r="KWA10" i="7"/>
  <c r="KWC10" i="7"/>
  <c r="KWE10" i="7"/>
  <c r="KWG10" i="7"/>
  <c r="KWI10" i="7"/>
  <c r="KWK10" i="7"/>
  <c r="KWM10" i="7"/>
  <c r="KWO10" i="7"/>
  <c r="KWQ10" i="7"/>
  <c r="KWS10" i="7"/>
  <c r="KWU10" i="7"/>
  <c r="KWW10" i="7"/>
  <c r="KWY10" i="7"/>
  <c r="KXA10" i="7"/>
  <c r="KXC10" i="7"/>
  <c r="KXE10" i="7"/>
  <c r="KXG10" i="7"/>
  <c r="KXI10" i="7"/>
  <c r="KXK10" i="7"/>
  <c r="KXM10" i="7"/>
  <c r="KXO10" i="7"/>
  <c r="KXQ10" i="7"/>
  <c r="KXS10" i="7"/>
  <c r="KXU10" i="7"/>
  <c r="KXW10" i="7"/>
  <c r="KXY10" i="7"/>
  <c r="KYA10" i="7"/>
  <c r="KYC10" i="7"/>
  <c r="KYE10" i="7"/>
  <c r="KYG10" i="7"/>
  <c r="KYI10" i="7"/>
  <c r="KYK10" i="7"/>
  <c r="KYM10" i="7"/>
  <c r="KYO10" i="7"/>
  <c r="KYQ10" i="7"/>
  <c r="KYS10" i="7"/>
  <c r="KYU10" i="7"/>
  <c r="KYW10" i="7"/>
  <c r="KYY10" i="7"/>
  <c r="KZA10" i="7"/>
  <c r="KZC10" i="7"/>
  <c r="KZE10" i="7"/>
  <c r="KZG10" i="7"/>
  <c r="KZI10" i="7"/>
  <c r="KZK10" i="7"/>
  <c r="KZM10" i="7"/>
  <c r="KZO10" i="7"/>
  <c r="KZQ10" i="7"/>
  <c r="KZS10" i="7"/>
  <c r="KZU10" i="7"/>
  <c r="KZW10" i="7"/>
  <c r="KZY10" i="7"/>
  <c r="LAA10" i="7"/>
  <c r="LAC10" i="7"/>
  <c r="LAE10" i="7"/>
  <c r="LAG10" i="7"/>
  <c r="LAI10" i="7"/>
  <c r="LAK10" i="7"/>
  <c r="LAM10" i="7"/>
  <c r="LAO10" i="7"/>
  <c r="LAQ10" i="7"/>
  <c r="LAS10" i="7"/>
  <c r="LAU10" i="7"/>
  <c r="LAW10" i="7"/>
  <c r="LAY10" i="7"/>
  <c r="LBA10" i="7"/>
  <c r="LBC10" i="7"/>
  <c r="LBE10" i="7"/>
  <c r="LBG10" i="7"/>
  <c r="LBI10" i="7"/>
  <c r="LBK10" i="7"/>
  <c r="LBM10" i="7"/>
  <c r="LBO10" i="7"/>
  <c r="LBQ10" i="7"/>
  <c r="LBS10" i="7"/>
  <c r="LBU10" i="7"/>
  <c r="LBW10" i="7"/>
  <c r="LBY10" i="7"/>
  <c r="LCA10" i="7"/>
  <c r="LCC10" i="7"/>
  <c r="LCE10" i="7"/>
  <c r="LCG10" i="7"/>
  <c r="LCI10" i="7"/>
  <c r="LCK10" i="7"/>
  <c r="LCM10" i="7"/>
  <c r="LCO10" i="7"/>
  <c r="LCQ10" i="7"/>
  <c r="LCS10" i="7"/>
  <c r="LCU10" i="7"/>
  <c r="LCW10" i="7"/>
  <c r="LCY10" i="7"/>
  <c r="LDA10" i="7"/>
  <c r="LDC10" i="7"/>
  <c r="LDE10" i="7"/>
  <c r="LDG10" i="7"/>
  <c r="LDI10" i="7"/>
  <c r="LDK10" i="7"/>
  <c r="LDM10" i="7"/>
  <c r="LDO10" i="7"/>
  <c r="LDQ10" i="7"/>
  <c r="LDS10" i="7"/>
  <c r="LDU10" i="7"/>
  <c r="LDW10" i="7"/>
  <c r="LDY10" i="7"/>
  <c r="LEA10" i="7"/>
  <c r="LEC10" i="7"/>
  <c r="LEE10" i="7"/>
  <c r="LEG10" i="7"/>
  <c r="LEI10" i="7"/>
  <c r="LEK10" i="7"/>
  <c r="LEM10" i="7"/>
  <c r="LEO10" i="7"/>
  <c r="LEQ10" i="7"/>
  <c r="LES10" i="7"/>
  <c r="LEU10" i="7"/>
  <c r="LEW10" i="7"/>
  <c r="LEY10" i="7"/>
  <c r="LFA10" i="7"/>
  <c r="LFC10" i="7"/>
  <c r="LFE10" i="7"/>
  <c r="LFG10" i="7"/>
  <c r="LFI10" i="7"/>
  <c r="LFK10" i="7"/>
  <c r="LFM10" i="7"/>
  <c r="LFO10" i="7"/>
  <c r="LFQ10" i="7"/>
  <c r="LFS10" i="7"/>
  <c r="LFU10" i="7"/>
  <c r="LFW10" i="7"/>
  <c r="LFY10" i="7"/>
  <c r="LGA10" i="7"/>
  <c r="LGC10" i="7"/>
  <c r="LGE10" i="7"/>
  <c r="LGG10" i="7"/>
  <c r="LGI10" i="7"/>
  <c r="LGK10" i="7"/>
  <c r="LGM10" i="7"/>
  <c r="LGO10" i="7"/>
  <c r="LGQ10" i="7"/>
  <c r="LGS10" i="7"/>
  <c r="LGU10" i="7"/>
  <c r="LGW10" i="7"/>
  <c r="LGY10" i="7"/>
  <c r="LHA10" i="7"/>
  <c r="LHC10" i="7"/>
  <c r="LHE10" i="7"/>
  <c r="LHG10" i="7"/>
  <c r="LHI10" i="7"/>
  <c r="LHK10" i="7"/>
  <c r="LHM10" i="7"/>
  <c r="LHO10" i="7"/>
  <c r="LHQ10" i="7"/>
  <c r="LHS10" i="7"/>
  <c r="LHU10" i="7"/>
  <c r="LHW10" i="7"/>
  <c r="LHY10" i="7"/>
  <c r="LIA10" i="7"/>
  <c r="LIC10" i="7"/>
  <c r="LIE10" i="7"/>
  <c r="LIG10" i="7"/>
  <c r="LII10" i="7"/>
  <c r="LIK10" i="7"/>
  <c r="LIM10" i="7"/>
  <c r="LIO10" i="7"/>
  <c r="LIQ10" i="7"/>
  <c r="LIS10" i="7"/>
  <c r="LIU10" i="7"/>
  <c r="LIW10" i="7"/>
  <c r="LIY10" i="7"/>
  <c r="LJA10" i="7"/>
  <c r="LJC10" i="7"/>
  <c r="LJE10" i="7"/>
  <c r="LJG10" i="7"/>
  <c r="LJI10" i="7"/>
  <c r="LJK10" i="7"/>
  <c r="LJM10" i="7"/>
  <c r="LJO10" i="7"/>
  <c r="LJQ10" i="7"/>
  <c r="LJS10" i="7"/>
  <c r="LJU10" i="7"/>
  <c r="LJW10" i="7"/>
  <c r="LJY10" i="7"/>
  <c r="LKA10" i="7"/>
  <c r="LKC10" i="7"/>
  <c r="LKE10" i="7"/>
  <c r="LKG10" i="7"/>
  <c r="LKI10" i="7"/>
  <c r="LKK10" i="7"/>
  <c r="LKM10" i="7"/>
  <c r="LKO10" i="7"/>
  <c r="LKQ10" i="7"/>
  <c r="LKS10" i="7"/>
  <c r="LKU10" i="7"/>
  <c r="LKW10" i="7"/>
  <c r="LKY10" i="7"/>
  <c r="LLA10" i="7"/>
  <c r="LLC10" i="7"/>
  <c r="LLE10" i="7"/>
  <c r="LLG10" i="7"/>
  <c r="LLI10" i="7"/>
  <c r="LLK10" i="7"/>
  <c r="LLM10" i="7"/>
  <c r="LLO10" i="7"/>
  <c r="LLQ10" i="7"/>
  <c r="LLS10" i="7"/>
  <c r="LLU10" i="7"/>
  <c r="LLW10" i="7"/>
  <c r="LLY10" i="7"/>
  <c r="LMA10" i="7"/>
  <c r="LMC10" i="7"/>
  <c r="LME10" i="7"/>
  <c r="LMG10" i="7"/>
  <c r="LMI10" i="7"/>
  <c r="LMK10" i="7"/>
  <c r="LMM10" i="7"/>
  <c r="LMO10" i="7"/>
  <c r="LMQ10" i="7"/>
  <c r="LMS10" i="7"/>
  <c r="LMU10" i="7"/>
  <c r="LMW10" i="7"/>
  <c r="LMY10" i="7"/>
  <c r="LNA10" i="7"/>
  <c r="LNC10" i="7"/>
  <c r="LNE10" i="7"/>
  <c r="LNG10" i="7"/>
  <c r="LNI10" i="7"/>
  <c r="LNK10" i="7"/>
  <c r="LNM10" i="7"/>
  <c r="LNO10" i="7"/>
  <c r="LNQ10" i="7"/>
  <c r="LNS10" i="7"/>
  <c r="LNU10" i="7"/>
  <c r="LNW10" i="7"/>
  <c r="LNY10" i="7"/>
  <c r="LOA10" i="7"/>
  <c r="LOC10" i="7"/>
  <c r="LOE10" i="7"/>
  <c r="LOG10" i="7"/>
  <c r="LOI10" i="7"/>
  <c r="LOK10" i="7"/>
  <c r="LOM10" i="7"/>
  <c r="LOO10" i="7"/>
  <c r="LOQ10" i="7"/>
  <c r="LOS10" i="7"/>
  <c r="LOU10" i="7"/>
  <c r="LOW10" i="7"/>
  <c r="LOY10" i="7"/>
  <c r="LPA10" i="7"/>
  <c r="LPC10" i="7"/>
  <c r="LPE10" i="7"/>
  <c r="LPG10" i="7"/>
  <c r="LPI10" i="7"/>
  <c r="LPK10" i="7"/>
  <c r="LPM10" i="7"/>
  <c r="LPO10" i="7"/>
  <c r="LPQ10" i="7"/>
  <c r="LPS10" i="7"/>
  <c r="LPU10" i="7"/>
  <c r="LPW10" i="7"/>
  <c r="LPY10" i="7"/>
  <c r="LQA10" i="7"/>
  <c r="LQC10" i="7"/>
  <c r="LQE10" i="7"/>
  <c r="LQG10" i="7"/>
  <c r="LQI10" i="7"/>
  <c r="LQK10" i="7"/>
  <c r="LQM10" i="7"/>
  <c r="LQO10" i="7"/>
  <c r="LQQ10" i="7"/>
  <c r="LQS10" i="7"/>
  <c r="LQU10" i="7"/>
  <c r="LQW10" i="7"/>
  <c r="LQY10" i="7"/>
  <c r="LRA10" i="7"/>
  <c r="LRC10" i="7"/>
  <c r="LRE10" i="7"/>
  <c r="LRG10" i="7"/>
  <c r="LRI10" i="7"/>
  <c r="LRK10" i="7"/>
  <c r="LRM10" i="7"/>
  <c r="LRO10" i="7"/>
  <c r="LRQ10" i="7"/>
  <c r="LRS10" i="7"/>
  <c r="LRU10" i="7"/>
  <c r="LRW10" i="7"/>
  <c r="LRY10" i="7"/>
  <c r="LSA10" i="7"/>
  <c r="LSC10" i="7"/>
  <c r="LSE10" i="7"/>
  <c r="LSG10" i="7"/>
  <c r="LSI10" i="7"/>
  <c r="LSK10" i="7"/>
  <c r="LSM10" i="7"/>
  <c r="LSO10" i="7"/>
  <c r="LSQ10" i="7"/>
  <c r="LSS10" i="7"/>
  <c r="LSU10" i="7"/>
  <c r="LSW10" i="7"/>
  <c r="LSY10" i="7"/>
  <c r="LTA10" i="7"/>
  <c r="LTC10" i="7"/>
  <c r="LTE10" i="7"/>
  <c r="LTG10" i="7"/>
  <c r="LTI10" i="7"/>
  <c r="LTK10" i="7"/>
  <c r="LTM10" i="7"/>
  <c r="LTO10" i="7"/>
  <c r="LTQ10" i="7"/>
  <c r="LTS10" i="7"/>
  <c r="LTU10" i="7"/>
  <c r="LTW10" i="7"/>
  <c r="LTY10" i="7"/>
  <c r="LUA10" i="7"/>
  <c r="LUC10" i="7"/>
  <c r="LUE10" i="7"/>
  <c r="LUG10" i="7"/>
  <c r="LUI10" i="7"/>
  <c r="LUK10" i="7"/>
  <c r="LUM10" i="7"/>
  <c r="LUO10" i="7"/>
  <c r="LUQ10" i="7"/>
  <c r="LUS10" i="7"/>
  <c r="LUU10" i="7"/>
  <c r="LUW10" i="7"/>
  <c r="LUY10" i="7"/>
  <c r="LVA10" i="7"/>
  <c r="LVC10" i="7"/>
  <c r="LVE10" i="7"/>
  <c r="LVG10" i="7"/>
  <c r="LVI10" i="7"/>
  <c r="LVK10" i="7"/>
  <c r="LVM10" i="7"/>
  <c r="LVO10" i="7"/>
  <c r="LVQ10" i="7"/>
  <c r="LVS10" i="7"/>
  <c r="LVU10" i="7"/>
  <c r="LVW10" i="7"/>
  <c r="LVY10" i="7"/>
  <c r="LWA10" i="7"/>
  <c r="LWC10" i="7"/>
  <c r="LWE10" i="7"/>
  <c r="LWG10" i="7"/>
  <c r="LWI10" i="7"/>
  <c r="LWK10" i="7"/>
  <c r="LWM10" i="7"/>
  <c r="LWO10" i="7"/>
  <c r="LWQ10" i="7"/>
  <c r="LWS10" i="7"/>
  <c r="LWU10" i="7"/>
  <c r="LWW10" i="7"/>
  <c r="LWY10" i="7"/>
  <c r="LXA10" i="7"/>
  <c r="LXC10" i="7"/>
  <c r="LXE10" i="7"/>
  <c r="LXG10" i="7"/>
  <c r="LXI10" i="7"/>
  <c r="LXK10" i="7"/>
  <c r="LXM10" i="7"/>
  <c r="LXO10" i="7"/>
  <c r="LXQ10" i="7"/>
  <c r="LXS10" i="7"/>
  <c r="LXU10" i="7"/>
  <c r="LXW10" i="7"/>
  <c r="LXY10" i="7"/>
  <c r="LYA10" i="7"/>
  <c r="LYC10" i="7"/>
  <c r="LYE10" i="7"/>
  <c r="LYG10" i="7"/>
  <c r="LYI10" i="7"/>
  <c r="LYK10" i="7"/>
  <c r="LYM10" i="7"/>
  <c r="LYO10" i="7"/>
  <c r="LYQ10" i="7"/>
  <c r="LYS10" i="7"/>
  <c r="LYU10" i="7"/>
  <c r="LYW10" i="7"/>
  <c r="LYY10" i="7"/>
  <c r="LZA10" i="7"/>
  <c r="LZC10" i="7"/>
  <c r="LZE10" i="7"/>
  <c r="LZG10" i="7"/>
  <c r="LZI10" i="7"/>
  <c r="LZK10" i="7"/>
  <c r="LZM10" i="7"/>
  <c r="LZO10" i="7"/>
  <c r="LZQ10" i="7"/>
  <c r="LZS10" i="7"/>
  <c r="LZU10" i="7"/>
  <c r="LZW10" i="7"/>
  <c r="LZY10" i="7"/>
  <c r="MAA10" i="7"/>
  <c r="MAC10" i="7"/>
  <c r="MAE10" i="7"/>
  <c r="MAG10" i="7"/>
  <c r="MAI10" i="7"/>
  <c r="MAK10" i="7"/>
  <c r="MAM10" i="7"/>
  <c r="MAO10" i="7"/>
  <c r="MAQ10" i="7"/>
  <c r="MAS10" i="7"/>
  <c r="MAU10" i="7"/>
  <c r="MAW10" i="7"/>
  <c r="MAY10" i="7"/>
  <c r="MBA10" i="7"/>
  <c r="MBC10" i="7"/>
  <c r="MBE10" i="7"/>
  <c r="MBG10" i="7"/>
  <c r="MBI10" i="7"/>
  <c r="MBK10" i="7"/>
  <c r="MBM10" i="7"/>
  <c r="MBO10" i="7"/>
  <c r="MBQ10" i="7"/>
  <c r="MBS10" i="7"/>
  <c r="MBU10" i="7"/>
  <c r="MBW10" i="7"/>
  <c r="MBY10" i="7"/>
  <c r="MCA10" i="7"/>
  <c r="MCC10" i="7"/>
  <c r="MCE10" i="7"/>
  <c r="MCG10" i="7"/>
  <c r="MCI10" i="7"/>
  <c r="MCK10" i="7"/>
  <c r="MCM10" i="7"/>
  <c r="MCO10" i="7"/>
  <c r="MCQ10" i="7"/>
  <c r="MCS10" i="7"/>
  <c r="MCU10" i="7"/>
  <c r="MCW10" i="7"/>
  <c r="MCY10" i="7"/>
  <c r="MDA10" i="7"/>
  <c r="MDC10" i="7"/>
  <c r="MDE10" i="7"/>
  <c r="MDG10" i="7"/>
  <c r="MDI10" i="7"/>
  <c r="MDK10" i="7"/>
  <c r="MDM10" i="7"/>
  <c r="MDO10" i="7"/>
  <c r="MDQ10" i="7"/>
  <c r="MDS10" i="7"/>
  <c r="MDU10" i="7"/>
  <c r="MDW10" i="7"/>
  <c r="MDY10" i="7"/>
  <c r="MEA10" i="7"/>
  <c r="MEC10" i="7"/>
  <c r="MEE10" i="7"/>
  <c r="MEG10" i="7"/>
  <c r="MEI10" i="7"/>
  <c r="MEK10" i="7"/>
  <c r="MEM10" i="7"/>
  <c r="MEO10" i="7"/>
  <c r="MEQ10" i="7"/>
  <c r="MES10" i="7"/>
  <c r="MEU10" i="7"/>
  <c r="MEW10" i="7"/>
  <c r="MEY10" i="7"/>
  <c r="MFA10" i="7"/>
  <c r="MFC10" i="7"/>
  <c r="MFE10" i="7"/>
  <c r="MFG10" i="7"/>
  <c r="MFI10" i="7"/>
  <c r="MFK10" i="7"/>
  <c r="MFM10" i="7"/>
  <c r="MFO10" i="7"/>
  <c r="MFQ10" i="7"/>
  <c r="MFS10" i="7"/>
  <c r="MFU10" i="7"/>
  <c r="MFW10" i="7"/>
  <c r="MFY10" i="7"/>
  <c r="MGA10" i="7"/>
  <c r="MGC10" i="7"/>
  <c r="MGE10" i="7"/>
  <c r="MGG10" i="7"/>
  <c r="MGI10" i="7"/>
  <c r="MGK10" i="7"/>
  <c r="MGM10" i="7"/>
  <c r="MGO10" i="7"/>
  <c r="MGQ10" i="7"/>
  <c r="MGS10" i="7"/>
  <c r="MGU10" i="7"/>
  <c r="MGW10" i="7"/>
  <c r="MGY10" i="7"/>
  <c r="MHA10" i="7"/>
  <c r="MHC10" i="7"/>
  <c r="MHE10" i="7"/>
  <c r="MHG10" i="7"/>
  <c r="MHI10" i="7"/>
  <c r="MHK10" i="7"/>
  <c r="MHM10" i="7"/>
  <c r="MHO10" i="7"/>
  <c r="MHQ10" i="7"/>
  <c r="MHS10" i="7"/>
  <c r="MHU10" i="7"/>
  <c r="MHW10" i="7"/>
  <c r="MHY10" i="7"/>
  <c r="MIA10" i="7"/>
  <c r="MIC10" i="7"/>
  <c r="MIE10" i="7"/>
  <c r="MIG10" i="7"/>
  <c r="MII10" i="7"/>
  <c r="MIK10" i="7"/>
  <c r="MIM10" i="7"/>
  <c r="MIO10" i="7"/>
  <c r="MIQ10" i="7"/>
  <c r="MIS10" i="7"/>
  <c r="MIU10" i="7"/>
  <c r="MIW10" i="7"/>
  <c r="MIY10" i="7"/>
  <c r="MJA10" i="7"/>
  <c r="MJC10" i="7"/>
  <c r="MJE10" i="7"/>
  <c r="MJG10" i="7"/>
  <c r="MJI10" i="7"/>
  <c r="MJK10" i="7"/>
  <c r="MJM10" i="7"/>
  <c r="MJO10" i="7"/>
  <c r="MJQ10" i="7"/>
  <c r="MJS10" i="7"/>
  <c r="MJU10" i="7"/>
  <c r="MJW10" i="7"/>
  <c r="MJY10" i="7"/>
  <c r="MKA10" i="7"/>
  <c r="MKC10" i="7"/>
  <c r="MKE10" i="7"/>
  <c r="MKG10" i="7"/>
  <c r="MKI10" i="7"/>
  <c r="MKK10" i="7"/>
  <c r="MKM10" i="7"/>
  <c r="MKO10" i="7"/>
  <c r="MKQ10" i="7"/>
  <c r="MKS10" i="7"/>
  <c r="MKU10" i="7"/>
  <c r="MKW10" i="7"/>
  <c r="MKY10" i="7"/>
  <c r="MLA10" i="7"/>
  <c r="MLC10" i="7"/>
  <c r="MLE10" i="7"/>
  <c r="MLG10" i="7"/>
  <c r="MLI10" i="7"/>
  <c r="MLK10" i="7"/>
  <c r="MLM10" i="7"/>
  <c r="MLO10" i="7"/>
  <c r="MLQ10" i="7"/>
  <c r="MLS10" i="7"/>
  <c r="MLU10" i="7"/>
  <c r="MLW10" i="7"/>
  <c r="MLY10" i="7"/>
  <c r="MMA10" i="7"/>
  <c r="MMC10" i="7"/>
  <c r="MME10" i="7"/>
  <c r="MMG10" i="7"/>
  <c r="MMI10" i="7"/>
  <c r="MMK10" i="7"/>
  <c r="MMM10" i="7"/>
  <c r="MMO10" i="7"/>
  <c r="MMQ10" i="7"/>
  <c r="MMS10" i="7"/>
  <c r="MMU10" i="7"/>
  <c r="MMW10" i="7"/>
  <c r="MMY10" i="7"/>
  <c r="MNA10" i="7"/>
  <c r="MNC10" i="7"/>
  <c r="MNE10" i="7"/>
  <c r="MNG10" i="7"/>
  <c r="MNI10" i="7"/>
  <c r="MNK10" i="7"/>
  <c r="MNM10" i="7"/>
  <c r="MNO10" i="7"/>
  <c r="MNQ10" i="7"/>
  <c r="MNS10" i="7"/>
  <c r="MNU10" i="7"/>
  <c r="MNW10" i="7"/>
  <c r="MNY10" i="7"/>
  <c r="MOA10" i="7"/>
  <c r="MOC10" i="7"/>
  <c r="MOE10" i="7"/>
  <c r="MOG10" i="7"/>
  <c r="MOI10" i="7"/>
  <c r="MOK10" i="7"/>
  <c r="MOM10" i="7"/>
  <c r="MOO10" i="7"/>
  <c r="MOQ10" i="7"/>
  <c r="MOS10" i="7"/>
  <c r="MOU10" i="7"/>
  <c r="MOW10" i="7"/>
  <c r="MOY10" i="7"/>
  <c r="MPA10" i="7"/>
  <c r="MPC10" i="7"/>
  <c r="MPE10" i="7"/>
  <c r="MPG10" i="7"/>
  <c r="MPI10" i="7"/>
  <c r="MPK10" i="7"/>
  <c r="MPM10" i="7"/>
  <c r="MPO10" i="7"/>
  <c r="MPQ10" i="7"/>
  <c r="MPS10" i="7"/>
  <c r="MPU10" i="7"/>
  <c r="MPW10" i="7"/>
  <c r="MPY10" i="7"/>
  <c r="MQA10" i="7"/>
  <c r="MQC10" i="7"/>
  <c r="MQE10" i="7"/>
  <c r="MQG10" i="7"/>
  <c r="MQI10" i="7"/>
  <c r="MQK10" i="7"/>
  <c r="MQM10" i="7"/>
  <c r="MQO10" i="7"/>
  <c r="MQQ10" i="7"/>
  <c r="MQS10" i="7"/>
  <c r="MQU10" i="7"/>
  <c r="MQW10" i="7"/>
  <c r="MQY10" i="7"/>
  <c r="MRA10" i="7"/>
  <c r="MRC10" i="7"/>
  <c r="MRE10" i="7"/>
  <c r="MRG10" i="7"/>
  <c r="MRI10" i="7"/>
  <c r="MRK10" i="7"/>
  <c r="MRM10" i="7"/>
  <c r="MRO10" i="7"/>
  <c r="MRQ10" i="7"/>
  <c r="MRS10" i="7"/>
  <c r="MRU10" i="7"/>
  <c r="MRW10" i="7"/>
  <c r="MRY10" i="7"/>
  <c r="MSA10" i="7"/>
  <c r="MSC10" i="7"/>
  <c r="MSE10" i="7"/>
  <c r="MSG10" i="7"/>
  <c r="MSI10" i="7"/>
  <c r="MSK10" i="7"/>
  <c r="MSM10" i="7"/>
  <c r="MSO10" i="7"/>
  <c r="MSQ10" i="7"/>
  <c r="MSS10" i="7"/>
  <c r="MSU10" i="7"/>
  <c r="MSW10" i="7"/>
  <c r="MSY10" i="7"/>
  <c r="MTA10" i="7"/>
  <c r="MTC10" i="7"/>
  <c r="MTE10" i="7"/>
  <c r="MTG10" i="7"/>
  <c r="MTI10" i="7"/>
  <c r="MTK10" i="7"/>
  <c r="MTM10" i="7"/>
  <c r="MTO10" i="7"/>
  <c r="MTQ10" i="7"/>
  <c r="MTS10" i="7"/>
  <c r="MTU10" i="7"/>
  <c r="MTW10" i="7"/>
  <c r="MTY10" i="7"/>
  <c r="MUA10" i="7"/>
  <c r="MUC10" i="7"/>
  <c r="MUE10" i="7"/>
  <c r="MUG10" i="7"/>
  <c r="MUI10" i="7"/>
  <c r="MUK10" i="7"/>
  <c r="MUM10" i="7"/>
  <c r="MUO10" i="7"/>
  <c r="MUQ10" i="7"/>
  <c r="MUS10" i="7"/>
  <c r="MUU10" i="7"/>
  <c r="MUW10" i="7"/>
  <c r="MUY10" i="7"/>
  <c r="MVA10" i="7"/>
  <c r="MVC10" i="7"/>
  <c r="MVE10" i="7"/>
  <c r="MVG10" i="7"/>
  <c r="MVI10" i="7"/>
  <c r="MVK10" i="7"/>
  <c r="MVM10" i="7"/>
  <c r="MVO10" i="7"/>
  <c r="MVQ10" i="7"/>
  <c r="MVS10" i="7"/>
  <c r="MVU10" i="7"/>
  <c r="MVW10" i="7"/>
  <c r="MVY10" i="7"/>
  <c r="MWA10" i="7"/>
  <c r="MWC10" i="7"/>
  <c r="MWE10" i="7"/>
  <c r="MWG10" i="7"/>
  <c r="MWI10" i="7"/>
  <c r="MWK10" i="7"/>
  <c r="MWM10" i="7"/>
  <c r="MWO10" i="7"/>
  <c r="MWQ10" i="7"/>
  <c r="MWS10" i="7"/>
  <c r="MWU10" i="7"/>
  <c r="MWW10" i="7"/>
  <c r="MWY10" i="7"/>
  <c r="MXA10" i="7"/>
  <c r="MXC10" i="7"/>
  <c r="MXE10" i="7"/>
  <c r="MXG10" i="7"/>
  <c r="MXI10" i="7"/>
  <c r="MXK10" i="7"/>
  <c r="MXM10" i="7"/>
  <c r="MXO10" i="7"/>
  <c r="MXQ10" i="7"/>
  <c r="MXS10" i="7"/>
  <c r="MXU10" i="7"/>
  <c r="MXW10" i="7"/>
  <c r="MXY10" i="7"/>
  <c r="MYA10" i="7"/>
  <c r="MYC10" i="7"/>
  <c r="MYE10" i="7"/>
  <c r="MYG10" i="7"/>
  <c r="MYI10" i="7"/>
  <c r="MYK10" i="7"/>
  <c r="MYM10" i="7"/>
  <c r="MYO10" i="7"/>
  <c r="MYQ10" i="7"/>
  <c r="MYS10" i="7"/>
  <c r="MYU10" i="7"/>
  <c r="MYW10" i="7"/>
  <c r="MYY10" i="7"/>
  <c r="MZA10" i="7"/>
  <c r="MZC10" i="7"/>
  <c r="MZE10" i="7"/>
  <c r="MZG10" i="7"/>
  <c r="MZI10" i="7"/>
  <c r="MZK10" i="7"/>
  <c r="MZM10" i="7"/>
  <c r="MZO10" i="7"/>
  <c r="MZQ10" i="7"/>
  <c r="MZS10" i="7"/>
  <c r="MZU10" i="7"/>
  <c r="MZW10" i="7"/>
  <c r="MZY10" i="7"/>
  <c r="NAA10" i="7"/>
  <c r="NAC10" i="7"/>
  <c r="NAE10" i="7"/>
  <c r="NAG10" i="7"/>
  <c r="NAI10" i="7"/>
  <c r="NAK10" i="7"/>
  <c r="NAM10" i="7"/>
  <c r="NAO10" i="7"/>
  <c r="NAQ10" i="7"/>
  <c r="NAS10" i="7"/>
  <c r="NAU10" i="7"/>
  <c r="NAW10" i="7"/>
  <c r="NAY10" i="7"/>
  <c r="NBA10" i="7"/>
  <c r="NBC10" i="7"/>
  <c r="NBE10" i="7"/>
  <c r="NBG10" i="7"/>
  <c r="NBI10" i="7"/>
  <c r="NBK10" i="7"/>
  <c r="NBM10" i="7"/>
  <c r="NBO10" i="7"/>
  <c r="NBQ10" i="7"/>
  <c r="NBS10" i="7"/>
  <c r="NBU10" i="7"/>
  <c r="NBW10" i="7"/>
  <c r="NBY10" i="7"/>
  <c r="NCA10" i="7"/>
  <c r="NCC10" i="7"/>
  <c r="NCE10" i="7"/>
  <c r="NCG10" i="7"/>
  <c r="NCI10" i="7"/>
  <c r="NCK10" i="7"/>
  <c r="NCM10" i="7"/>
  <c r="NCO10" i="7"/>
  <c r="NCQ10" i="7"/>
  <c r="NCS10" i="7"/>
  <c r="NCU10" i="7"/>
  <c r="NCW10" i="7"/>
  <c r="NCY10" i="7"/>
  <c r="NDA10" i="7"/>
  <c r="NDC10" i="7"/>
  <c r="NDE10" i="7"/>
  <c r="NDG10" i="7"/>
  <c r="NDI10" i="7"/>
  <c r="NDK10" i="7"/>
  <c r="NDM10" i="7"/>
  <c r="NDO10" i="7"/>
  <c r="NDQ10" i="7"/>
  <c r="NDS10" i="7"/>
  <c r="NDU10" i="7"/>
  <c r="NDW10" i="7"/>
  <c r="NDY10" i="7"/>
  <c r="NEA10" i="7"/>
  <c r="NEC10" i="7"/>
  <c r="NEE10" i="7"/>
  <c r="NEG10" i="7"/>
  <c r="NEI10" i="7"/>
  <c r="NEK10" i="7"/>
  <c r="NEM10" i="7"/>
  <c r="NEO10" i="7"/>
  <c r="NEQ10" i="7"/>
  <c r="NES10" i="7"/>
  <c r="NEU10" i="7"/>
  <c r="NEW10" i="7"/>
  <c r="NEY10" i="7"/>
  <c r="NFA10" i="7"/>
  <c r="NFC10" i="7"/>
  <c r="NFE10" i="7"/>
  <c r="NFG10" i="7"/>
  <c r="NFI10" i="7"/>
  <c r="NFK10" i="7"/>
  <c r="NFM10" i="7"/>
  <c r="NFO10" i="7"/>
  <c r="NFQ10" i="7"/>
  <c r="NFS10" i="7"/>
  <c r="NFU10" i="7"/>
  <c r="NFW10" i="7"/>
  <c r="NFY10" i="7"/>
  <c r="NGA10" i="7"/>
  <c r="NGC10" i="7"/>
  <c r="NGE10" i="7"/>
  <c r="NGG10" i="7"/>
  <c r="NGI10" i="7"/>
  <c r="NGK10" i="7"/>
  <c r="NGM10" i="7"/>
  <c r="NGO10" i="7"/>
  <c r="NGQ10" i="7"/>
  <c r="NGS10" i="7"/>
  <c r="NGU10" i="7"/>
  <c r="NGW10" i="7"/>
  <c r="NGY10" i="7"/>
  <c r="NHA10" i="7"/>
  <c r="NHC10" i="7"/>
  <c r="NHE10" i="7"/>
  <c r="NHG10" i="7"/>
  <c r="NHI10" i="7"/>
  <c r="NHK10" i="7"/>
  <c r="NHM10" i="7"/>
  <c r="NHO10" i="7"/>
  <c r="NHQ10" i="7"/>
  <c r="NHS10" i="7"/>
  <c r="NHU10" i="7"/>
  <c r="NHW10" i="7"/>
  <c r="NHY10" i="7"/>
  <c r="NIA10" i="7"/>
  <c r="NIC10" i="7"/>
  <c r="NIE10" i="7"/>
  <c r="NIG10" i="7"/>
  <c r="NII10" i="7"/>
  <c r="NIK10" i="7"/>
  <c r="NIM10" i="7"/>
  <c r="NIO10" i="7"/>
  <c r="NIQ10" i="7"/>
  <c r="NIS10" i="7"/>
  <c r="NIU10" i="7"/>
  <c r="NIW10" i="7"/>
  <c r="NIY10" i="7"/>
  <c r="NJA10" i="7"/>
  <c r="NJC10" i="7"/>
  <c r="NJE10" i="7"/>
  <c r="NJG10" i="7"/>
  <c r="NJI10" i="7"/>
  <c r="NJK10" i="7"/>
  <c r="NJM10" i="7"/>
  <c r="NJO10" i="7"/>
  <c r="NJQ10" i="7"/>
  <c r="NJS10" i="7"/>
  <c r="NJU10" i="7"/>
  <c r="NJW10" i="7"/>
  <c r="NJY10" i="7"/>
  <c r="NKA10" i="7"/>
  <c r="NKC10" i="7"/>
  <c r="NKE10" i="7"/>
  <c r="NKG10" i="7"/>
  <c r="NKI10" i="7"/>
  <c r="NKK10" i="7"/>
  <c r="NKM10" i="7"/>
  <c r="NKO10" i="7"/>
  <c r="NKQ10" i="7"/>
  <c r="NKS10" i="7"/>
  <c r="NKU10" i="7"/>
  <c r="NKW10" i="7"/>
  <c r="NKY10" i="7"/>
  <c r="NLA10" i="7"/>
  <c r="NLC10" i="7"/>
  <c r="NLE10" i="7"/>
  <c r="NLG10" i="7"/>
  <c r="NLI10" i="7"/>
  <c r="NLK10" i="7"/>
  <c r="NLM10" i="7"/>
  <c r="NLO10" i="7"/>
  <c r="NLQ10" i="7"/>
  <c r="NLS10" i="7"/>
  <c r="NLU10" i="7"/>
  <c r="NLW10" i="7"/>
  <c r="NLY10" i="7"/>
  <c r="NMA10" i="7"/>
  <c r="NMC10" i="7"/>
  <c r="NME10" i="7"/>
  <c r="NMG10" i="7"/>
  <c r="NMI10" i="7"/>
  <c r="NMK10" i="7"/>
  <c r="NMM10" i="7"/>
  <c r="NMO10" i="7"/>
  <c r="NMQ10" i="7"/>
  <c r="NMS10" i="7"/>
  <c r="NMU10" i="7"/>
  <c r="NMW10" i="7"/>
  <c r="NMY10" i="7"/>
  <c r="NNA10" i="7"/>
  <c r="NNC10" i="7"/>
  <c r="NNE10" i="7"/>
  <c r="NNG10" i="7"/>
  <c r="NNI10" i="7"/>
  <c r="NNK10" i="7"/>
  <c r="NNM10" i="7"/>
  <c r="NNO10" i="7"/>
  <c r="NNQ10" i="7"/>
  <c r="NNS10" i="7"/>
  <c r="NNU10" i="7"/>
  <c r="NNW10" i="7"/>
  <c r="NNY10" i="7"/>
  <c r="NOA10" i="7"/>
  <c r="NOC10" i="7"/>
  <c r="NOE10" i="7"/>
  <c r="NOG10" i="7"/>
  <c r="NOI10" i="7"/>
  <c r="NOK10" i="7"/>
  <c r="NOM10" i="7"/>
  <c r="NOO10" i="7"/>
  <c r="NOQ10" i="7"/>
  <c r="NOS10" i="7"/>
  <c r="NOU10" i="7"/>
  <c r="NOW10" i="7"/>
  <c r="NOY10" i="7"/>
  <c r="NPA10" i="7"/>
  <c r="NPC10" i="7"/>
  <c r="NPE10" i="7"/>
  <c r="NPG10" i="7"/>
  <c r="NPI10" i="7"/>
  <c r="NPK10" i="7"/>
  <c r="NPM10" i="7"/>
  <c r="NPO10" i="7"/>
  <c r="NPQ10" i="7"/>
  <c r="NPS10" i="7"/>
  <c r="NPU10" i="7"/>
  <c r="NPW10" i="7"/>
  <c r="NPY10" i="7"/>
  <c r="NQA10" i="7"/>
  <c r="NQC10" i="7"/>
  <c r="NQE10" i="7"/>
  <c r="NQG10" i="7"/>
  <c r="NQI10" i="7"/>
  <c r="NQK10" i="7"/>
  <c r="NQM10" i="7"/>
  <c r="NQO10" i="7"/>
  <c r="NQQ10" i="7"/>
  <c r="NQS10" i="7"/>
  <c r="NQU10" i="7"/>
  <c r="NQW10" i="7"/>
  <c r="NQY10" i="7"/>
  <c r="NRA10" i="7"/>
  <c r="NRC10" i="7"/>
  <c r="NRE10" i="7"/>
  <c r="NRG10" i="7"/>
  <c r="NRI10" i="7"/>
  <c r="NRK10" i="7"/>
  <c r="NRM10" i="7"/>
  <c r="NRO10" i="7"/>
  <c r="NRQ10" i="7"/>
  <c r="NRS10" i="7"/>
  <c r="NRU10" i="7"/>
  <c r="NRW10" i="7"/>
  <c r="NRY10" i="7"/>
  <c r="NSA10" i="7"/>
  <c r="NSC10" i="7"/>
  <c r="NSE10" i="7"/>
  <c r="NSG10" i="7"/>
  <c r="NSI10" i="7"/>
  <c r="NSK10" i="7"/>
  <c r="NSM10" i="7"/>
  <c r="NSO10" i="7"/>
  <c r="NSQ10" i="7"/>
  <c r="NSS10" i="7"/>
  <c r="NSU10" i="7"/>
  <c r="NSW10" i="7"/>
  <c r="NSY10" i="7"/>
  <c r="NTA10" i="7"/>
  <c r="NTC10" i="7"/>
  <c r="NTE10" i="7"/>
  <c r="NTG10" i="7"/>
  <c r="NTI10" i="7"/>
  <c r="NTK10" i="7"/>
  <c r="NTM10" i="7"/>
  <c r="NTO10" i="7"/>
  <c r="NTQ10" i="7"/>
  <c r="NTS10" i="7"/>
  <c r="NTU10" i="7"/>
  <c r="NTW10" i="7"/>
  <c r="NTY10" i="7"/>
  <c r="NUA10" i="7"/>
  <c r="NUC10" i="7"/>
  <c r="NUE10" i="7"/>
  <c r="NUG10" i="7"/>
  <c r="NUI10" i="7"/>
  <c r="NUK10" i="7"/>
  <c r="NUM10" i="7"/>
  <c r="NUO10" i="7"/>
  <c r="NUQ10" i="7"/>
  <c r="NUS10" i="7"/>
  <c r="NUU10" i="7"/>
  <c r="NUW10" i="7"/>
  <c r="NUY10" i="7"/>
  <c r="NVA10" i="7"/>
  <c r="NVC10" i="7"/>
  <c r="NVE10" i="7"/>
  <c r="NVG10" i="7"/>
  <c r="NVI10" i="7"/>
  <c r="NVK10" i="7"/>
  <c r="NVM10" i="7"/>
  <c r="NVO10" i="7"/>
  <c r="NVQ10" i="7"/>
  <c r="NVS10" i="7"/>
  <c r="NVU10" i="7"/>
  <c r="NVW10" i="7"/>
  <c r="NVY10" i="7"/>
  <c r="NWA10" i="7"/>
  <c r="NWC10" i="7"/>
  <c r="NWE10" i="7"/>
  <c r="NWG10" i="7"/>
  <c r="NWI10" i="7"/>
  <c r="NWK10" i="7"/>
  <c r="NWM10" i="7"/>
  <c r="NWO10" i="7"/>
  <c r="NWQ10" i="7"/>
  <c r="NWS10" i="7"/>
  <c r="NWU10" i="7"/>
  <c r="NWW10" i="7"/>
  <c r="NWY10" i="7"/>
  <c r="NXA10" i="7"/>
  <c r="NXC10" i="7"/>
  <c r="NXE10" i="7"/>
  <c r="NXG10" i="7"/>
  <c r="NXI10" i="7"/>
  <c r="NXK10" i="7"/>
  <c r="NXM10" i="7"/>
  <c r="NXO10" i="7"/>
  <c r="NXQ10" i="7"/>
  <c r="NXS10" i="7"/>
  <c r="NXU10" i="7"/>
  <c r="NXW10" i="7"/>
  <c r="NXY10" i="7"/>
  <c r="NYA10" i="7"/>
  <c r="NYC10" i="7"/>
  <c r="NYE10" i="7"/>
  <c r="NYG10" i="7"/>
  <c r="NYI10" i="7"/>
  <c r="NYK10" i="7"/>
  <c r="NYM10" i="7"/>
  <c r="NYO10" i="7"/>
  <c r="NYQ10" i="7"/>
  <c r="NYS10" i="7"/>
  <c r="NYU10" i="7"/>
  <c r="NYW10" i="7"/>
  <c r="NYY10" i="7"/>
  <c r="NZA10" i="7"/>
  <c r="NZC10" i="7"/>
  <c r="NZE10" i="7"/>
  <c r="NZG10" i="7"/>
  <c r="NZI10" i="7"/>
  <c r="NZK10" i="7"/>
  <c r="NZM10" i="7"/>
  <c r="NZO10" i="7"/>
  <c r="NZQ10" i="7"/>
  <c r="NZS10" i="7"/>
  <c r="NZU10" i="7"/>
  <c r="NZW10" i="7"/>
  <c r="NZY10" i="7"/>
  <c r="OAA10" i="7"/>
  <c r="OAC10" i="7"/>
  <c r="OAE10" i="7"/>
  <c r="OAG10" i="7"/>
  <c r="OAI10" i="7"/>
  <c r="OAK10" i="7"/>
  <c r="OAM10" i="7"/>
  <c r="OAO10" i="7"/>
  <c r="OAQ10" i="7"/>
  <c r="OAS10" i="7"/>
  <c r="OAU10" i="7"/>
  <c r="OAW10" i="7"/>
  <c r="OAY10" i="7"/>
  <c r="OBA10" i="7"/>
  <c r="OBC10" i="7"/>
  <c r="OBE10" i="7"/>
  <c r="OBG10" i="7"/>
  <c r="OBI10" i="7"/>
  <c r="OBK10" i="7"/>
  <c r="OBM10" i="7"/>
  <c r="OBO10" i="7"/>
  <c r="OBQ10" i="7"/>
  <c r="OBS10" i="7"/>
  <c r="OBU10" i="7"/>
  <c r="OBW10" i="7"/>
  <c r="OBY10" i="7"/>
  <c r="OCA10" i="7"/>
  <c r="OCC10" i="7"/>
  <c r="OCE10" i="7"/>
  <c r="OCG10" i="7"/>
  <c r="OCI10" i="7"/>
  <c r="OCK10" i="7"/>
  <c r="OCM10" i="7"/>
  <c r="OCO10" i="7"/>
  <c r="OCQ10" i="7"/>
  <c r="OCS10" i="7"/>
  <c r="OCU10" i="7"/>
  <c r="OCW10" i="7"/>
  <c r="OCY10" i="7"/>
  <c r="ODA10" i="7"/>
  <c r="ODC10" i="7"/>
  <c r="ODE10" i="7"/>
  <c r="ODG10" i="7"/>
  <c r="ODI10" i="7"/>
  <c r="ODK10" i="7"/>
  <c r="ODM10" i="7"/>
  <c r="ODO10" i="7"/>
  <c r="ODQ10" i="7"/>
  <c r="ODS10" i="7"/>
  <c r="ODU10" i="7"/>
  <c r="ODW10" i="7"/>
  <c r="ODY10" i="7"/>
  <c r="OEA10" i="7"/>
  <c r="OEC10" i="7"/>
  <c r="OEE10" i="7"/>
  <c r="OEG10" i="7"/>
  <c r="OEI10" i="7"/>
  <c r="OEK10" i="7"/>
  <c r="OEM10" i="7"/>
  <c r="OEO10" i="7"/>
  <c r="OEQ10" i="7"/>
  <c r="OES10" i="7"/>
  <c r="OEU10" i="7"/>
  <c r="OEW10" i="7"/>
  <c r="OEY10" i="7"/>
  <c r="OFA10" i="7"/>
  <c r="OFC10" i="7"/>
  <c r="OFE10" i="7"/>
  <c r="OFG10" i="7"/>
  <c r="OFI10" i="7"/>
  <c r="OFK10" i="7"/>
  <c r="OFM10" i="7"/>
  <c r="OFO10" i="7"/>
  <c r="OFQ10" i="7"/>
  <c r="OFS10" i="7"/>
  <c r="OFU10" i="7"/>
  <c r="OFW10" i="7"/>
  <c r="OFY10" i="7"/>
  <c r="OGA10" i="7"/>
  <c r="OGC10" i="7"/>
  <c r="OGE10" i="7"/>
  <c r="OGG10" i="7"/>
  <c r="OGI10" i="7"/>
  <c r="OGK10" i="7"/>
  <c r="OGM10" i="7"/>
  <c r="OGO10" i="7"/>
  <c r="OGQ10" i="7"/>
  <c r="OGS10" i="7"/>
  <c r="OGU10" i="7"/>
  <c r="OGW10" i="7"/>
  <c r="OGY10" i="7"/>
  <c r="OHA10" i="7"/>
  <c r="OHC10" i="7"/>
  <c r="OHE10" i="7"/>
  <c r="OHG10" i="7"/>
  <c r="OHI10" i="7"/>
  <c r="OHK10" i="7"/>
  <c r="OHM10" i="7"/>
  <c r="OHO10" i="7"/>
  <c r="OHQ10" i="7"/>
  <c r="OHS10" i="7"/>
  <c r="OHU10" i="7"/>
  <c r="OHW10" i="7"/>
  <c r="OHY10" i="7"/>
  <c r="OIA10" i="7"/>
  <c r="OIC10" i="7"/>
  <c r="OIE10" i="7"/>
  <c r="OIG10" i="7"/>
  <c r="OII10" i="7"/>
  <c r="OIK10" i="7"/>
  <c r="OIM10" i="7"/>
  <c r="OIO10" i="7"/>
  <c r="OIQ10" i="7"/>
  <c r="OIS10" i="7"/>
  <c r="OIU10" i="7"/>
  <c r="OIW10" i="7"/>
  <c r="OIY10" i="7"/>
  <c r="OJA10" i="7"/>
  <c r="OJC10" i="7"/>
  <c r="OJE10" i="7"/>
  <c r="OJG10" i="7"/>
  <c r="OJI10" i="7"/>
  <c r="OJK10" i="7"/>
  <c r="OJM10" i="7"/>
  <c r="OJO10" i="7"/>
  <c r="OJQ10" i="7"/>
  <c r="OJS10" i="7"/>
  <c r="OJU10" i="7"/>
  <c r="OJW10" i="7"/>
  <c r="OJY10" i="7"/>
  <c r="OKA10" i="7"/>
  <c r="OKC10" i="7"/>
  <c r="OKE10" i="7"/>
  <c r="OKG10" i="7"/>
  <c r="OKI10" i="7"/>
  <c r="OKK10" i="7"/>
  <c r="OKM10" i="7"/>
  <c r="OKO10" i="7"/>
  <c r="OKQ10" i="7"/>
  <c r="OKS10" i="7"/>
  <c r="OKU10" i="7"/>
  <c r="OKW10" i="7"/>
  <c r="OKY10" i="7"/>
  <c r="OLA10" i="7"/>
  <c r="OLC10" i="7"/>
  <c r="OLE10" i="7"/>
  <c r="OLG10" i="7"/>
  <c r="OLI10" i="7"/>
  <c r="OLK10" i="7"/>
  <c r="OLM10" i="7"/>
  <c r="OLO10" i="7"/>
  <c r="OLQ10" i="7"/>
  <c r="OLS10" i="7"/>
  <c r="OLU10" i="7"/>
  <c r="OLW10" i="7"/>
  <c r="OLY10" i="7"/>
  <c r="OMA10" i="7"/>
  <c r="OMC10" i="7"/>
  <c r="OME10" i="7"/>
  <c r="OMG10" i="7"/>
  <c r="OMI10" i="7"/>
  <c r="OMK10" i="7"/>
  <c r="OMM10" i="7"/>
  <c r="OMO10" i="7"/>
  <c r="OMQ10" i="7"/>
  <c r="OMS10" i="7"/>
  <c r="OMU10" i="7"/>
  <c r="OMW10" i="7"/>
  <c r="OMY10" i="7"/>
  <c r="ONA10" i="7"/>
  <c r="ONC10" i="7"/>
  <c r="ONE10" i="7"/>
  <c r="ONG10" i="7"/>
  <c r="ONI10" i="7"/>
  <c r="ONK10" i="7"/>
  <c r="ONM10" i="7"/>
  <c r="ONO10" i="7"/>
  <c r="ONQ10" i="7"/>
  <c r="ONS10" i="7"/>
  <c r="ONU10" i="7"/>
  <c r="ONW10" i="7"/>
  <c r="ONY10" i="7"/>
  <c r="OOA10" i="7"/>
  <c r="OOC10" i="7"/>
  <c r="OOE10" i="7"/>
  <c r="OOG10" i="7"/>
  <c r="OOI10" i="7"/>
  <c r="OOK10" i="7"/>
  <c r="OOM10" i="7"/>
  <c r="OOO10" i="7"/>
  <c r="OOQ10" i="7"/>
  <c r="OOS10" i="7"/>
  <c r="OOU10" i="7"/>
  <c r="OOW10" i="7"/>
  <c r="OOY10" i="7"/>
  <c r="OPA10" i="7"/>
  <c r="OPC10" i="7"/>
  <c r="OPE10" i="7"/>
  <c r="OPG10" i="7"/>
  <c r="OPI10" i="7"/>
  <c r="OPK10" i="7"/>
  <c r="OPM10" i="7"/>
  <c r="OPO10" i="7"/>
  <c r="OPQ10" i="7"/>
  <c r="OPS10" i="7"/>
  <c r="OPU10" i="7"/>
  <c r="OPW10" i="7"/>
  <c r="OPY10" i="7"/>
  <c r="OQA10" i="7"/>
  <c r="OQC10" i="7"/>
  <c r="OQE10" i="7"/>
  <c r="OQG10" i="7"/>
  <c r="OQI10" i="7"/>
  <c r="OQK10" i="7"/>
  <c r="OQM10" i="7"/>
  <c r="OQO10" i="7"/>
  <c r="OQQ10" i="7"/>
  <c r="OQS10" i="7"/>
  <c r="OQU10" i="7"/>
  <c r="OQW10" i="7"/>
  <c r="OQY10" i="7"/>
  <c r="ORA10" i="7"/>
  <c r="ORC10" i="7"/>
  <c r="ORE10" i="7"/>
  <c r="ORG10" i="7"/>
  <c r="ORI10" i="7"/>
  <c r="ORK10" i="7"/>
  <c r="ORM10" i="7"/>
  <c r="ORO10" i="7"/>
  <c r="ORQ10" i="7"/>
  <c r="ORS10" i="7"/>
  <c r="ORU10" i="7"/>
  <c r="ORW10" i="7"/>
  <c r="ORY10" i="7"/>
  <c r="OSA10" i="7"/>
  <c r="OSC10" i="7"/>
  <c r="OSE10" i="7"/>
  <c r="OSG10" i="7"/>
  <c r="OSI10" i="7"/>
  <c r="OSK10" i="7"/>
  <c r="OSM10" i="7"/>
  <c r="OSO10" i="7"/>
  <c r="OSQ10" i="7"/>
  <c r="OSS10" i="7"/>
  <c r="OSU10" i="7"/>
  <c r="OSW10" i="7"/>
  <c r="OSY10" i="7"/>
  <c r="OTA10" i="7"/>
  <c r="OTC10" i="7"/>
  <c r="OTE10" i="7"/>
  <c r="OTG10" i="7"/>
  <c r="OTI10" i="7"/>
  <c r="OTK10" i="7"/>
  <c r="OTM10" i="7"/>
  <c r="OTO10" i="7"/>
  <c r="OTQ10" i="7"/>
  <c r="OTS10" i="7"/>
  <c r="OTU10" i="7"/>
  <c r="OTW10" i="7"/>
  <c r="OTY10" i="7"/>
  <c r="OUA10" i="7"/>
  <c r="OUC10" i="7"/>
  <c r="OUE10" i="7"/>
  <c r="OUG10" i="7"/>
  <c r="OUI10" i="7"/>
  <c r="OUK10" i="7"/>
  <c r="OUM10" i="7"/>
  <c r="OUO10" i="7"/>
  <c r="OUQ10" i="7"/>
  <c r="OUS10" i="7"/>
  <c r="OUU10" i="7"/>
  <c r="OUW10" i="7"/>
  <c r="OUY10" i="7"/>
  <c r="OVA10" i="7"/>
  <c r="OVC10" i="7"/>
  <c r="OVE10" i="7"/>
  <c r="OVG10" i="7"/>
  <c r="OVI10" i="7"/>
  <c r="OVK10" i="7"/>
  <c r="OVM10" i="7"/>
  <c r="OVO10" i="7"/>
  <c r="OVQ10" i="7"/>
  <c r="OVS10" i="7"/>
  <c r="OVU10" i="7"/>
  <c r="OVW10" i="7"/>
  <c r="OVY10" i="7"/>
  <c r="OWA10" i="7"/>
  <c r="OWC10" i="7"/>
  <c r="OWE10" i="7"/>
  <c r="OWG10" i="7"/>
  <c r="OWI10" i="7"/>
  <c r="OWK10" i="7"/>
  <c r="OWM10" i="7"/>
  <c r="OWO10" i="7"/>
  <c r="OWQ10" i="7"/>
  <c r="OWS10" i="7"/>
  <c r="OWU10" i="7"/>
  <c r="OWW10" i="7"/>
  <c r="OWY10" i="7"/>
  <c r="OXA10" i="7"/>
  <c r="OXC10" i="7"/>
  <c r="OXE10" i="7"/>
  <c r="OXG10" i="7"/>
  <c r="OXI10" i="7"/>
  <c r="OXK10" i="7"/>
  <c r="OXM10" i="7"/>
  <c r="OXO10" i="7"/>
  <c r="OXQ10" i="7"/>
  <c r="OXS10" i="7"/>
  <c r="OXU10" i="7"/>
  <c r="OXW10" i="7"/>
  <c r="OXY10" i="7"/>
  <c r="OYA10" i="7"/>
  <c r="OYC10" i="7"/>
  <c r="OYE10" i="7"/>
  <c r="OYG10" i="7"/>
  <c r="OYI10" i="7"/>
  <c r="OYK10" i="7"/>
  <c r="OYM10" i="7"/>
  <c r="OYO10" i="7"/>
  <c r="OYQ10" i="7"/>
  <c r="OYS10" i="7"/>
  <c r="OYU10" i="7"/>
  <c r="OYW10" i="7"/>
  <c r="OYY10" i="7"/>
  <c r="OZA10" i="7"/>
  <c r="OZC10" i="7"/>
  <c r="OZE10" i="7"/>
  <c r="OZG10" i="7"/>
  <c r="OZI10" i="7"/>
  <c r="OZK10" i="7"/>
  <c r="OZM10" i="7"/>
  <c r="OZO10" i="7"/>
  <c r="OZQ10" i="7"/>
  <c r="OZS10" i="7"/>
  <c r="OZU10" i="7"/>
  <c r="OZW10" i="7"/>
  <c r="OZY10" i="7"/>
  <c r="PAA10" i="7"/>
  <c r="PAC10" i="7"/>
  <c r="PAE10" i="7"/>
  <c r="PAG10" i="7"/>
  <c r="PAI10" i="7"/>
  <c r="PAK10" i="7"/>
  <c r="PAM10" i="7"/>
  <c r="PAO10" i="7"/>
  <c r="PAQ10" i="7"/>
  <c r="PAS10" i="7"/>
  <c r="PAU10" i="7"/>
  <c r="PAW10" i="7"/>
  <c r="PAY10" i="7"/>
  <c r="PBA10" i="7"/>
  <c r="PBC10" i="7"/>
  <c r="PBE10" i="7"/>
  <c r="PBG10" i="7"/>
  <c r="PBI10" i="7"/>
  <c r="PBK10" i="7"/>
  <c r="PBM10" i="7"/>
  <c r="PBO10" i="7"/>
  <c r="PBQ10" i="7"/>
  <c r="PBS10" i="7"/>
  <c r="PBU10" i="7"/>
  <c r="PBW10" i="7"/>
  <c r="PBY10" i="7"/>
  <c r="PCA10" i="7"/>
  <c r="PCC10" i="7"/>
  <c r="PCE10" i="7"/>
  <c r="PCG10" i="7"/>
  <c r="PCI10" i="7"/>
  <c r="PCK10" i="7"/>
  <c r="PCM10" i="7"/>
  <c r="PCO10" i="7"/>
  <c r="PCQ10" i="7"/>
  <c r="PCS10" i="7"/>
  <c r="PCU10" i="7"/>
  <c r="PCW10" i="7"/>
  <c r="PCY10" i="7"/>
  <c r="PDA10" i="7"/>
  <c r="PDC10" i="7"/>
  <c r="PDE10" i="7"/>
  <c r="PDG10" i="7"/>
  <c r="PDI10" i="7"/>
  <c r="PDK10" i="7"/>
  <c r="PDM10" i="7"/>
  <c r="PDO10" i="7"/>
  <c r="PDQ10" i="7"/>
  <c r="PDS10" i="7"/>
  <c r="PDU10" i="7"/>
  <c r="PDW10" i="7"/>
  <c r="PDY10" i="7"/>
  <c r="PEA10" i="7"/>
  <c r="PEC10" i="7"/>
  <c r="PEE10" i="7"/>
  <c r="PEG10" i="7"/>
  <c r="PEI10" i="7"/>
  <c r="PEK10" i="7"/>
  <c r="PEM10" i="7"/>
  <c r="PEO10" i="7"/>
  <c r="PEQ10" i="7"/>
  <c r="PES10" i="7"/>
  <c r="PEU10" i="7"/>
  <c r="PEW10" i="7"/>
  <c r="PEY10" i="7"/>
  <c r="PFA10" i="7"/>
  <c r="PFC10" i="7"/>
  <c r="PFE10" i="7"/>
  <c r="PFG10" i="7"/>
  <c r="PFI10" i="7"/>
  <c r="PFK10" i="7"/>
  <c r="PFM10" i="7"/>
  <c r="PFO10" i="7"/>
  <c r="PFQ10" i="7"/>
  <c r="PFS10" i="7"/>
  <c r="PFU10" i="7"/>
  <c r="PFW10" i="7"/>
  <c r="PFY10" i="7"/>
  <c r="PGA10" i="7"/>
  <c r="PGC10" i="7"/>
  <c r="PGE10" i="7"/>
  <c r="PGG10" i="7"/>
  <c r="PGI10" i="7"/>
  <c r="PGK10" i="7"/>
  <c r="PGM10" i="7"/>
  <c r="PGO10" i="7"/>
  <c r="PGQ10" i="7"/>
  <c r="PGS10" i="7"/>
  <c r="PGU10" i="7"/>
  <c r="PGW10" i="7"/>
  <c r="PGY10" i="7"/>
  <c r="PHA10" i="7"/>
  <c r="PHC10" i="7"/>
  <c r="PHE10" i="7"/>
  <c r="PHG10" i="7"/>
  <c r="PHI10" i="7"/>
  <c r="PHK10" i="7"/>
  <c r="PHM10" i="7"/>
  <c r="PHO10" i="7"/>
  <c r="PHQ10" i="7"/>
  <c r="PHS10" i="7"/>
  <c r="PHU10" i="7"/>
  <c r="PHW10" i="7"/>
  <c r="PHY10" i="7"/>
  <c r="PIA10" i="7"/>
  <c r="PIC10" i="7"/>
  <c r="PIE10" i="7"/>
  <c r="PIG10" i="7"/>
  <c r="PII10" i="7"/>
  <c r="PIK10" i="7"/>
  <c r="PIM10" i="7"/>
  <c r="PIO10" i="7"/>
  <c r="PIQ10" i="7"/>
  <c r="PIS10" i="7"/>
  <c r="PIU10" i="7"/>
  <c r="PIW10" i="7"/>
  <c r="PIY10" i="7"/>
  <c r="PJA10" i="7"/>
  <c r="PJC10" i="7"/>
  <c r="PJE10" i="7"/>
  <c r="PJG10" i="7"/>
  <c r="PJI10" i="7"/>
  <c r="PJK10" i="7"/>
  <c r="PJM10" i="7"/>
  <c r="PJO10" i="7"/>
  <c r="PJQ10" i="7"/>
  <c r="PJS10" i="7"/>
  <c r="PJU10" i="7"/>
  <c r="PJW10" i="7"/>
  <c r="PJY10" i="7"/>
  <c r="PKA10" i="7"/>
  <c r="PKC10" i="7"/>
  <c r="PKE10" i="7"/>
  <c r="PKG10" i="7"/>
  <c r="PKI10" i="7"/>
  <c r="PKK10" i="7"/>
  <c r="PKM10" i="7"/>
  <c r="PKO10" i="7"/>
  <c r="PKQ10" i="7"/>
  <c r="PKS10" i="7"/>
  <c r="PKU10" i="7"/>
  <c r="PKW10" i="7"/>
  <c r="PKY10" i="7"/>
  <c r="PLA10" i="7"/>
  <c r="PLC10" i="7"/>
  <c r="PLE10" i="7"/>
  <c r="PLG10" i="7"/>
  <c r="PLI10" i="7"/>
  <c r="PLK10" i="7"/>
  <c r="PLM10" i="7"/>
  <c r="PLO10" i="7"/>
  <c r="PLQ10" i="7"/>
  <c r="PLS10" i="7"/>
  <c r="PLU10" i="7"/>
  <c r="PLW10" i="7"/>
  <c r="PLY10" i="7"/>
  <c r="PMA10" i="7"/>
  <c r="PMC10" i="7"/>
  <c r="PME10" i="7"/>
  <c r="PMG10" i="7"/>
  <c r="PMI10" i="7"/>
  <c r="PMK10" i="7"/>
  <c r="PMM10" i="7"/>
  <c r="PMO10" i="7"/>
  <c r="PMQ10" i="7"/>
  <c r="PMS10" i="7"/>
  <c r="PMU10" i="7"/>
  <c r="PMW10" i="7"/>
  <c r="PMY10" i="7"/>
  <c r="PNA10" i="7"/>
  <c r="PNC10" i="7"/>
  <c r="PNE10" i="7"/>
  <c r="PNG10" i="7"/>
  <c r="PNI10" i="7"/>
  <c r="PNK10" i="7"/>
  <c r="PNM10" i="7"/>
  <c r="PNO10" i="7"/>
  <c r="PNQ10" i="7"/>
  <c r="PNS10" i="7"/>
  <c r="PNU10" i="7"/>
  <c r="PNW10" i="7"/>
  <c r="PNY10" i="7"/>
  <c r="POA10" i="7"/>
  <c r="POC10" i="7"/>
  <c r="POE10" i="7"/>
  <c r="POG10" i="7"/>
  <c r="POI10" i="7"/>
  <c r="POK10" i="7"/>
  <c r="POM10" i="7"/>
  <c r="POO10" i="7"/>
  <c r="POQ10" i="7"/>
  <c r="POS10" i="7"/>
  <c r="POU10" i="7"/>
  <c r="POW10" i="7"/>
  <c r="POY10" i="7"/>
  <c r="PPA10" i="7"/>
  <c r="PPC10" i="7"/>
  <c r="PPE10" i="7"/>
  <c r="PPG10" i="7"/>
  <c r="PPI10" i="7"/>
  <c r="PPK10" i="7"/>
  <c r="PPM10" i="7"/>
  <c r="PPO10" i="7"/>
  <c r="PPQ10" i="7"/>
  <c r="PPS10" i="7"/>
  <c r="PPU10" i="7"/>
  <c r="PPW10" i="7"/>
  <c r="PPY10" i="7"/>
  <c r="PQA10" i="7"/>
  <c r="PQC10" i="7"/>
  <c r="PQE10" i="7"/>
  <c r="PQG10" i="7"/>
  <c r="PQI10" i="7"/>
  <c r="PQK10" i="7"/>
  <c r="PQM10" i="7"/>
  <c r="PQO10" i="7"/>
  <c r="PQQ10" i="7"/>
  <c r="PQS10" i="7"/>
  <c r="PQU10" i="7"/>
  <c r="PQW10" i="7"/>
  <c r="PQY10" i="7"/>
  <c r="PRA10" i="7"/>
  <c r="PRC10" i="7"/>
  <c r="PRE10" i="7"/>
  <c r="PRG10" i="7"/>
  <c r="PRI10" i="7"/>
  <c r="PRK10" i="7"/>
  <c r="PRM10" i="7"/>
  <c r="PRO10" i="7"/>
  <c r="PRQ10" i="7"/>
  <c r="PRS10" i="7"/>
  <c r="PRU10" i="7"/>
  <c r="PRW10" i="7"/>
  <c r="PRY10" i="7"/>
  <c r="PSA10" i="7"/>
  <c r="PSC10" i="7"/>
  <c r="PSE10" i="7"/>
  <c r="PSG10" i="7"/>
  <c r="PSI10" i="7"/>
  <c r="PSK10" i="7"/>
  <c r="PSM10" i="7"/>
  <c r="PSO10" i="7"/>
  <c r="PSQ10" i="7"/>
  <c r="PSS10" i="7"/>
  <c r="PSU10" i="7"/>
  <c r="PSW10" i="7"/>
  <c r="PSY10" i="7"/>
  <c r="PTA10" i="7"/>
  <c r="PTC10" i="7"/>
  <c r="PTE10" i="7"/>
  <c r="PTG10" i="7"/>
  <c r="PTI10" i="7"/>
  <c r="PTK10" i="7"/>
  <c r="PTM10" i="7"/>
  <c r="PTO10" i="7"/>
  <c r="PTQ10" i="7"/>
  <c r="PTS10" i="7"/>
  <c r="PTU10" i="7"/>
  <c r="PTW10" i="7"/>
  <c r="PTY10" i="7"/>
  <c r="PUA10" i="7"/>
  <c r="PUC10" i="7"/>
  <c r="PUE10" i="7"/>
  <c r="PUG10" i="7"/>
  <c r="PUI10" i="7"/>
  <c r="PUK10" i="7"/>
  <c r="PUM10" i="7"/>
  <c r="PUO10" i="7"/>
  <c r="PUQ10" i="7"/>
  <c r="PUS10" i="7"/>
  <c r="PUU10" i="7"/>
  <c r="PUW10" i="7"/>
  <c r="PUY10" i="7"/>
  <c r="PVA10" i="7"/>
  <c r="PVC10" i="7"/>
  <c r="PVE10" i="7"/>
  <c r="PVG10" i="7"/>
  <c r="PVI10" i="7"/>
  <c r="PVK10" i="7"/>
  <c r="PVM10" i="7"/>
  <c r="PVO10" i="7"/>
  <c r="PVQ10" i="7"/>
  <c r="PVS10" i="7"/>
  <c r="PVU10" i="7"/>
  <c r="PVW10" i="7"/>
  <c r="PVY10" i="7"/>
  <c r="PWA10" i="7"/>
  <c r="PWC10" i="7"/>
  <c r="PWE10" i="7"/>
  <c r="PWG10" i="7"/>
  <c r="PWI10" i="7"/>
  <c r="PWK10" i="7"/>
  <c r="PWM10" i="7"/>
  <c r="PWO10" i="7"/>
  <c r="PWQ10" i="7"/>
  <c r="PWS10" i="7"/>
  <c r="PWU10" i="7"/>
  <c r="PWW10" i="7"/>
  <c r="PWY10" i="7"/>
  <c r="PXA10" i="7"/>
  <c r="PXC10" i="7"/>
  <c r="PXE10" i="7"/>
  <c r="PXG10" i="7"/>
  <c r="PXI10" i="7"/>
  <c r="PXK10" i="7"/>
  <c r="PXM10" i="7"/>
  <c r="PXO10" i="7"/>
  <c r="PXQ10" i="7"/>
  <c r="PXS10" i="7"/>
  <c r="PXU10" i="7"/>
  <c r="PXW10" i="7"/>
  <c r="PXY10" i="7"/>
  <c r="PYA10" i="7"/>
  <c r="PYC10" i="7"/>
  <c r="PYE10" i="7"/>
  <c r="PYG10" i="7"/>
  <c r="PYI10" i="7"/>
  <c r="PYK10" i="7"/>
  <c r="PYM10" i="7"/>
  <c r="PYO10" i="7"/>
  <c r="PYQ10" i="7"/>
  <c r="PYS10" i="7"/>
  <c r="PYU10" i="7"/>
  <c r="PYW10" i="7"/>
  <c r="PYY10" i="7"/>
  <c r="PZA10" i="7"/>
  <c r="PZC10" i="7"/>
  <c r="PZE10" i="7"/>
  <c r="PZG10" i="7"/>
  <c r="PZI10" i="7"/>
  <c r="PZK10" i="7"/>
  <c r="PZM10" i="7"/>
  <c r="PZO10" i="7"/>
  <c r="PZQ10" i="7"/>
  <c r="PZS10" i="7"/>
  <c r="PZU10" i="7"/>
  <c r="PZW10" i="7"/>
  <c r="PZY10" i="7"/>
  <c r="QAA10" i="7"/>
  <c r="QAC10" i="7"/>
  <c r="QAE10" i="7"/>
  <c r="QAG10" i="7"/>
  <c r="QAI10" i="7"/>
  <c r="QAK10" i="7"/>
  <c r="QAM10" i="7"/>
  <c r="QAO10" i="7"/>
  <c r="QAQ10" i="7"/>
  <c r="QAS10" i="7"/>
  <c r="QAU10" i="7"/>
  <c r="QAW10" i="7"/>
  <c r="QAY10" i="7"/>
  <c r="QBA10" i="7"/>
  <c r="QBC10" i="7"/>
  <c r="QBE10" i="7"/>
  <c r="QBG10" i="7"/>
  <c r="QBI10" i="7"/>
  <c r="QBK10" i="7"/>
  <c r="QBM10" i="7"/>
  <c r="QBO10" i="7"/>
  <c r="QBQ10" i="7"/>
  <c r="QBS10" i="7"/>
  <c r="QBU10" i="7"/>
  <c r="QBW10" i="7"/>
  <c r="QBY10" i="7"/>
  <c r="QCA10" i="7"/>
  <c r="QCC10" i="7"/>
  <c r="QCE10" i="7"/>
  <c r="QCG10" i="7"/>
  <c r="QCI10" i="7"/>
  <c r="QCK10" i="7"/>
  <c r="QCM10" i="7"/>
  <c r="QCO10" i="7"/>
  <c r="QCQ10" i="7"/>
  <c r="QCS10" i="7"/>
  <c r="QCU10" i="7"/>
  <c r="QCW10" i="7"/>
  <c r="QCY10" i="7"/>
  <c r="QDA10" i="7"/>
  <c r="QDC10" i="7"/>
  <c r="QDE10" i="7"/>
  <c r="QDG10" i="7"/>
  <c r="QDI10" i="7"/>
  <c r="QDK10" i="7"/>
  <c r="QDM10" i="7"/>
  <c r="QDO10" i="7"/>
  <c r="QDQ10" i="7"/>
  <c r="QDS10" i="7"/>
  <c r="QDU10" i="7"/>
  <c r="QDW10" i="7"/>
  <c r="QDY10" i="7"/>
  <c r="QEA10" i="7"/>
  <c r="QEC10" i="7"/>
  <c r="QEE10" i="7"/>
  <c r="QEG10" i="7"/>
  <c r="QEI10" i="7"/>
  <c r="QEK10" i="7"/>
  <c r="QEM10" i="7"/>
  <c r="QEO10" i="7"/>
  <c r="QEQ10" i="7"/>
  <c r="QES10" i="7"/>
  <c r="QEU10" i="7"/>
  <c r="QEW10" i="7"/>
  <c r="QEY10" i="7"/>
  <c r="QFA10" i="7"/>
  <c r="QFC10" i="7"/>
  <c r="QFE10" i="7"/>
  <c r="QFG10" i="7"/>
  <c r="QFI10" i="7"/>
  <c r="QFK10" i="7"/>
  <c r="QFM10" i="7"/>
  <c r="QFO10" i="7"/>
  <c r="QFQ10" i="7"/>
  <c r="QFS10" i="7"/>
  <c r="QFU10" i="7"/>
  <c r="QFW10" i="7"/>
  <c r="QFY10" i="7"/>
  <c r="QGA10" i="7"/>
  <c r="QGC10" i="7"/>
  <c r="QGE10" i="7"/>
  <c r="QGG10" i="7"/>
  <c r="QGI10" i="7"/>
  <c r="QGK10" i="7"/>
  <c r="QGM10" i="7"/>
  <c r="QGO10" i="7"/>
  <c r="QGQ10" i="7"/>
  <c r="QGS10" i="7"/>
  <c r="QGU10" i="7"/>
  <c r="QGW10" i="7"/>
  <c r="QGY10" i="7"/>
  <c r="QHA10" i="7"/>
  <c r="QHC10" i="7"/>
  <c r="QHE10" i="7"/>
  <c r="QHG10" i="7"/>
  <c r="QHI10" i="7"/>
  <c r="QHK10" i="7"/>
  <c r="QHM10" i="7"/>
  <c r="QHO10" i="7"/>
  <c r="QHQ10" i="7"/>
  <c r="QHS10" i="7"/>
  <c r="QHU10" i="7"/>
  <c r="QHW10" i="7"/>
  <c r="QHY10" i="7"/>
  <c r="QIA10" i="7"/>
  <c r="QIC10" i="7"/>
  <c r="QIE10" i="7"/>
  <c r="QIG10" i="7"/>
  <c r="QII10" i="7"/>
  <c r="QIK10" i="7"/>
  <c r="QIM10" i="7"/>
  <c r="QIO10" i="7"/>
  <c r="QIQ10" i="7"/>
  <c r="QIS10" i="7"/>
  <c r="QIU10" i="7"/>
  <c r="QIW10" i="7"/>
  <c r="QIY10" i="7"/>
  <c r="QJA10" i="7"/>
  <c r="QJC10" i="7"/>
  <c r="QJE10" i="7"/>
  <c r="QJG10" i="7"/>
  <c r="QJI10" i="7"/>
  <c r="QJK10" i="7"/>
  <c r="QJM10" i="7"/>
  <c r="QJO10" i="7"/>
  <c r="QJQ10" i="7"/>
  <c r="QJS10" i="7"/>
  <c r="QJU10" i="7"/>
  <c r="QJW10" i="7"/>
  <c r="QJY10" i="7"/>
  <c r="QKA10" i="7"/>
  <c r="QKC10" i="7"/>
  <c r="QKE10" i="7"/>
  <c r="QKG10" i="7"/>
  <c r="QKI10" i="7"/>
  <c r="QKK10" i="7"/>
  <c r="QKM10" i="7"/>
  <c r="QKO10" i="7"/>
  <c r="QKQ10" i="7"/>
  <c r="QKS10" i="7"/>
  <c r="QKU10" i="7"/>
  <c r="QKW10" i="7"/>
  <c r="QKY10" i="7"/>
  <c r="QLA10" i="7"/>
  <c r="QLC10" i="7"/>
  <c r="QLE10" i="7"/>
  <c r="QLG10" i="7"/>
  <c r="QLI10" i="7"/>
  <c r="QLK10" i="7"/>
  <c r="QLM10" i="7"/>
  <c r="QLO10" i="7"/>
  <c r="QLQ10" i="7"/>
  <c r="QLS10" i="7"/>
  <c r="QLU10" i="7"/>
  <c r="QLW10" i="7"/>
  <c r="QLY10" i="7"/>
  <c r="QMA10" i="7"/>
  <c r="QMC10" i="7"/>
  <c r="QME10" i="7"/>
  <c r="QMG10" i="7"/>
  <c r="QMI10" i="7"/>
  <c r="QMK10" i="7"/>
  <c r="QMM10" i="7"/>
  <c r="QMO10" i="7"/>
  <c r="QMQ10" i="7"/>
  <c r="QMS10" i="7"/>
  <c r="QMU10" i="7"/>
  <c r="QMW10" i="7"/>
  <c r="QMY10" i="7"/>
  <c r="QNA10" i="7"/>
  <c r="QNC10" i="7"/>
  <c r="QNE10" i="7"/>
  <c r="QNG10" i="7"/>
  <c r="QNI10" i="7"/>
  <c r="QNK10" i="7"/>
  <c r="QNM10" i="7"/>
  <c r="QNO10" i="7"/>
  <c r="QNQ10" i="7"/>
  <c r="QNS10" i="7"/>
  <c r="QNU10" i="7"/>
  <c r="QNW10" i="7"/>
  <c r="QNY10" i="7"/>
  <c r="QOA10" i="7"/>
  <c r="QOC10" i="7"/>
  <c r="QOE10" i="7"/>
  <c r="QOG10" i="7"/>
  <c r="QOI10" i="7"/>
  <c r="QOK10" i="7"/>
  <c r="QOM10" i="7"/>
  <c r="QOO10" i="7"/>
  <c r="QOQ10" i="7"/>
  <c r="QOS10" i="7"/>
  <c r="QOU10" i="7"/>
  <c r="QOW10" i="7"/>
  <c r="QOY10" i="7"/>
  <c r="QPA10" i="7"/>
  <c r="QPC10" i="7"/>
  <c r="QPE10" i="7"/>
  <c r="QPG10" i="7"/>
  <c r="QPI10" i="7"/>
  <c r="QPK10" i="7"/>
  <c r="QPM10" i="7"/>
  <c r="QPO10" i="7"/>
  <c r="QPQ10" i="7"/>
  <c r="QPS10" i="7"/>
  <c r="QPU10" i="7"/>
  <c r="QPW10" i="7"/>
  <c r="QPY10" i="7"/>
  <c r="QQA10" i="7"/>
  <c r="QQC10" i="7"/>
  <c r="QQE10" i="7"/>
  <c r="QQG10" i="7"/>
  <c r="QQI10" i="7"/>
  <c r="QQK10" i="7"/>
  <c r="QQM10" i="7"/>
  <c r="QQO10" i="7"/>
  <c r="QQQ10" i="7"/>
  <c r="QQS10" i="7"/>
  <c r="QQU10" i="7"/>
  <c r="QQW10" i="7"/>
  <c r="QQY10" i="7"/>
  <c r="QRA10" i="7"/>
  <c r="QRC10" i="7"/>
  <c r="QRE10" i="7"/>
  <c r="QRG10" i="7"/>
  <c r="QRI10" i="7"/>
  <c r="QRK10" i="7"/>
  <c r="QRM10" i="7"/>
  <c r="QRO10" i="7"/>
  <c r="QRQ10" i="7"/>
  <c r="QRS10" i="7"/>
  <c r="QRU10" i="7"/>
  <c r="QRW10" i="7"/>
  <c r="QRY10" i="7"/>
  <c r="QSA10" i="7"/>
  <c r="QSC10" i="7"/>
  <c r="QSE10" i="7"/>
  <c r="QSG10" i="7"/>
  <c r="QSI10" i="7"/>
  <c r="QSK10" i="7"/>
  <c r="QSM10" i="7"/>
  <c r="QSO10" i="7"/>
  <c r="QSQ10" i="7"/>
  <c r="QSS10" i="7"/>
  <c r="QSU10" i="7"/>
  <c r="QSW10" i="7"/>
  <c r="QSY10" i="7"/>
  <c r="QTA10" i="7"/>
  <c r="QTC10" i="7"/>
  <c r="QTE10" i="7"/>
  <c r="QTG10" i="7"/>
  <c r="QTI10" i="7"/>
  <c r="QTK10" i="7"/>
  <c r="QTM10" i="7"/>
  <c r="QTO10" i="7"/>
  <c r="QTQ10" i="7"/>
  <c r="QTS10" i="7"/>
  <c r="QTU10" i="7"/>
  <c r="QTW10" i="7"/>
  <c r="QTY10" i="7"/>
  <c r="QUA10" i="7"/>
  <c r="QUC10" i="7"/>
  <c r="QUE10" i="7"/>
  <c r="QUG10" i="7"/>
  <c r="QUI10" i="7"/>
  <c r="QUK10" i="7"/>
  <c r="QUM10" i="7"/>
  <c r="QUO10" i="7"/>
  <c r="QUQ10" i="7"/>
  <c r="QUS10" i="7"/>
  <c r="QUU10" i="7"/>
  <c r="QUW10" i="7"/>
  <c r="QUY10" i="7"/>
  <c r="QVA10" i="7"/>
  <c r="QVC10" i="7"/>
  <c r="QVE10" i="7"/>
  <c r="QVG10" i="7"/>
  <c r="QVI10" i="7"/>
  <c r="QVK10" i="7"/>
  <c r="QVM10" i="7"/>
  <c r="QVO10" i="7"/>
  <c r="QVQ10" i="7"/>
  <c r="QVS10" i="7"/>
  <c r="QVU10" i="7"/>
  <c r="QVW10" i="7"/>
  <c r="QVY10" i="7"/>
  <c r="QWA10" i="7"/>
  <c r="QWC10" i="7"/>
  <c r="QWE10" i="7"/>
  <c r="QWG10" i="7"/>
  <c r="QWI10" i="7"/>
  <c r="QWK10" i="7"/>
  <c r="QWM10" i="7"/>
  <c r="QWO10" i="7"/>
  <c r="QWQ10" i="7"/>
  <c r="QWS10" i="7"/>
  <c r="QWU10" i="7"/>
  <c r="QWW10" i="7"/>
  <c r="QWY10" i="7"/>
  <c r="QXA10" i="7"/>
  <c r="QXC10" i="7"/>
  <c r="QXE10" i="7"/>
  <c r="QXG10" i="7"/>
  <c r="QXI10" i="7"/>
  <c r="QXK10" i="7"/>
  <c r="QXM10" i="7"/>
  <c r="QXO10" i="7"/>
  <c r="QXQ10" i="7"/>
  <c r="QXS10" i="7"/>
  <c r="QXU10" i="7"/>
  <c r="QXW10" i="7"/>
  <c r="QXY10" i="7"/>
  <c r="QYA10" i="7"/>
  <c r="QYC10" i="7"/>
  <c r="QYE10" i="7"/>
  <c r="QYG10" i="7"/>
  <c r="QYI10" i="7"/>
  <c r="QYK10" i="7"/>
  <c r="QYM10" i="7"/>
  <c r="QYO10" i="7"/>
  <c r="QYQ10" i="7"/>
  <c r="QYS10" i="7"/>
  <c r="QYU10" i="7"/>
  <c r="QYW10" i="7"/>
  <c r="QYY10" i="7"/>
  <c r="QZA10" i="7"/>
  <c r="QZC10" i="7"/>
  <c r="QZE10" i="7"/>
  <c r="QZG10" i="7"/>
  <c r="QZI10" i="7"/>
  <c r="QZK10" i="7"/>
  <c r="QZM10" i="7"/>
  <c r="QZO10" i="7"/>
  <c r="QZQ10" i="7"/>
  <c r="QZS10" i="7"/>
  <c r="QZU10" i="7"/>
  <c r="QZW10" i="7"/>
  <c r="QZY10" i="7"/>
  <c r="RAA10" i="7"/>
  <c r="RAC10" i="7"/>
  <c r="RAE10" i="7"/>
  <c r="RAG10" i="7"/>
  <c r="RAI10" i="7"/>
  <c r="RAK10" i="7"/>
  <c r="RAM10" i="7"/>
  <c r="RAO10" i="7"/>
  <c r="RAQ10" i="7"/>
  <c r="RAS10" i="7"/>
  <c r="RAU10" i="7"/>
  <c r="RAW10" i="7"/>
  <c r="RAY10" i="7"/>
  <c r="RBA10" i="7"/>
  <c r="RBC10" i="7"/>
  <c r="RBE10" i="7"/>
  <c r="RBG10" i="7"/>
  <c r="RBI10" i="7"/>
  <c r="RBK10" i="7"/>
  <c r="RBM10" i="7"/>
  <c r="RBO10" i="7"/>
  <c r="RBQ10" i="7"/>
  <c r="RBS10" i="7"/>
  <c r="RBU10" i="7"/>
  <c r="RBW10" i="7"/>
  <c r="RBY10" i="7"/>
  <c r="RCA10" i="7"/>
  <c r="RCC10" i="7"/>
  <c r="RCE10" i="7"/>
  <c r="RCG10" i="7"/>
  <c r="RCI10" i="7"/>
  <c r="RCK10" i="7"/>
  <c r="RCM10" i="7"/>
  <c r="RCO10" i="7"/>
  <c r="RCQ10" i="7"/>
  <c r="RCS10" i="7"/>
  <c r="RCU10" i="7"/>
  <c r="RCW10" i="7"/>
  <c r="RCY10" i="7"/>
  <c r="RDA10" i="7"/>
  <c r="RDC10" i="7"/>
  <c r="RDE10" i="7"/>
  <c r="RDG10" i="7"/>
  <c r="RDI10" i="7"/>
  <c r="RDK10" i="7"/>
  <c r="RDM10" i="7"/>
  <c r="RDO10" i="7"/>
  <c r="RDQ10" i="7"/>
  <c r="RDS10" i="7"/>
  <c r="RDU10" i="7"/>
  <c r="RDW10" i="7"/>
  <c r="RDY10" i="7"/>
  <c r="REA10" i="7"/>
  <c r="REC10" i="7"/>
  <c r="REE10" i="7"/>
  <c r="REG10" i="7"/>
  <c r="REI10" i="7"/>
  <c r="REK10" i="7"/>
  <c r="REM10" i="7"/>
  <c r="REO10" i="7"/>
  <c r="REQ10" i="7"/>
  <c r="RES10" i="7"/>
  <c r="REU10" i="7"/>
  <c r="REW10" i="7"/>
  <c r="REY10" i="7"/>
  <c r="RFA10" i="7"/>
  <c r="RFC10" i="7"/>
  <c r="RFE10" i="7"/>
  <c r="RFG10" i="7"/>
  <c r="RFI10" i="7"/>
  <c r="RFK10" i="7"/>
  <c r="RFM10" i="7"/>
  <c r="RFO10" i="7"/>
  <c r="RFQ10" i="7"/>
  <c r="RFS10" i="7"/>
  <c r="RFU10" i="7"/>
  <c r="RFW10" i="7"/>
  <c r="RFY10" i="7"/>
  <c r="RGA10" i="7"/>
  <c r="RGC10" i="7"/>
  <c r="RGE10" i="7"/>
  <c r="RGG10" i="7"/>
  <c r="RGI10" i="7"/>
  <c r="RGK10" i="7"/>
  <c r="RGM10" i="7"/>
  <c r="RGO10" i="7"/>
  <c r="RGQ10" i="7"/>
  <c r="RGS10" i="7"/>
  <c r="RGU10" i="7"/>
  <c r="RGW10" i="7"/>
  <c r="RGY10" i="7"/>
  <c r="RHA10" i="7"/>
  <c r="RHC10" i="7"/>
  <c r="RHE10" i="7"/>
  <c r="RHG10" i="7"/>
  <c r="RHI10" i="7"/>
  <c r="RHK10" i="7"/>
  <c r="RHM10" i="7"/>
  <c r="RHO10" i="7"/>
  <c r="RHQ10" i="7"/>
  <c r="RHS10" i="7"/>
  <c r="RHU10" i="7"/>
  <c r="RHW10" i="7"/>
  <c r="RHY10" i="7"/>
  <c r="RIA10" i="7"/>
  <c r="RIC10" i="7"/>
  <c r="RIE10" i="7"/>
  <c r="RIG10" i="7"/>
  <c r="RII10" i="7"/>
  <c r="RIK10" i="7"/>
  <c r="RIM10" i="7"/>
  <c r="RIO10" i="7"/>
  <c r="RIQ10" i="7"/>
  <c r="RIS10" i="7"/>
  <c r="RIU10" i="7"/>
  <c r="RIW10" i="7"/>
  <c r="RIY10" i="7"/>
  <c r="RJA10" i="7"/>
  <c r="RJC10" i="7"/>
  <c r="RJE10" i="7"/>
  <c r="RJG10" i="7"/>
  <c r="RJI10" i="7"/>
  <c r="RJK10" i="7"/>
  <c r="RJM10" i="7"/>
  <c r="RJO10" i="7"/>
  <c r="RJQ10" i="7"/>
  <c r="RJS10" i="7"/>
  <c r="RJU10" i="7"/>
  <c r="RJW10" i="7"/>
  <c r="RJY10" i="7"/>
  <c r="RKA10" i="7"/>
  <c r="RKC10" i="7"/>
  <c r="RKE10" i="7"/>
  <c r="RKG10" i="7"/>
  <c r="RKI10" i="7"/>
  <c r="RKK10" i="7"/>
  <c r="RKM10" i="7"/>
  <c r="RKO10" i="7"/>
  <c r="RKQ10" i="7"/>
  <c r="RKS10" i="7"/>
  <c r="RKU10" i="7"/>
  <c r="RKW10" i="7"/>
  <c r="RKY10" i="7"/>
  <c r="RLA10" i="7"/>
  <c r="RLC10" i="7"/>
  <c r="RLE10" i="7"/>
  <c r="RLG10" i="7"/>
  <c r="RLI10" i="7"/>
  <c r="RLK10" i="7"/>
  <c r="RLM10" i="7"/>
  <c r="RLO10" i="7"/>
  <c r="RLQ10" i="7"/>
  <c r="RLS10" i="7"/>
  <c r="RLU10" i="7"/>
  <c r="RLW10" i="7"/>
  <c r="RLY10" i="7"/>
  <c r="RMA10" i="7"/>
  <c r="RMC10" i="7"/>
  <c r="RME10" i="7"/>
  <c r="RMG10" i="7"/>
  <c r="RMI10" i="7"/>
  <c r="RMK10" i="7"/>
  <c r="RMM10" i="7"/>
  <c r="RMO10" i="7"/>
  <c r="RMQ10" i="7"/>
  <c r="RMS10" i="7"/>
  <c r="RMU10" i="7"/>
  <c r="RMW10" i="7"/>
  <c r="RMY10" i="7"/>
  <c r="RNA10" i="7"/>
  <c r="RNC10" i="7"/>
  <c r="RNE10" i="7"/>
  <c r="RNG10" i="7"/>
  <c r="RNI10" i="7"/>
  <c r="RNK10" i="7"/>
  <c r="RNM10" i="7"/>
  <c r="RNO10" i="7"/>
  <c r="RNQ10" i="7"/>
  <c r="RNS10" i="7"/>
  <c r="RNU10" i="7"/>
  <c r="RNW10" i="7"/>
  <c r="RNY10" i="7"/>
  <c r="ROA10" i="7"/>
  <c r="ROC10" i="7"/>
  <c r="ROE10" i="7"/>
  <c r="ROG10" i="7"/>
  <c r="ROI10" i="7"/>
  <c r="ROK10" i="7"/>
  <c r="ROM10" i="7"/>
  <c r="ROO10" i="7"/>
  <c r="ROQ10" i="7"/>
  <c r="ROS10" i="7"/>
  <c r="ROU10" i="7"/>
  <c r="ROW10" i="7"/>
  <c r="ROY10" i="7"/>
  <c r="RPA10" i="7"/>
  <c r="RPC10" i="7"/>
  <c r="RPE10" i="7"/>
  <c r="RPG10" i="7"/>
  <c r="RPI10" i="7"/>
  <c r="RPK10" i="7"/>
  <c r="RPM10" i="7"/>
  <c r="RPO10" i="7"/>
  <c r="RPQ10" i="7"/>
  <c r="RPS10" i="7"/>
  <c r="RPU10" i="7"/>
  <c r="RPW10" i="7"/>
  <c r="RPY10" i="7"/>
  <c r="RQA10" i="7"/>
  <c r="RQC10" i="7"/>
  <c r="RQE10" i="7"/>
  <c r="RQG10" i="7"/>
  <c r="RQI10" i="7"/>
  <c r="RQK10" i="7"/>
  <c r="RQM10" i="7"/>
  <c r="RQO10" i="7"/>
  <c r="RQQ10" i="7"/>
  <c r="RQS10" i="7"/>
  <c r="RQU10" i="7"/>
  <c r="RQW10" i="7"/>
  <c r="RQY10" i="7"/>
  <c r="RRA10" i="7"/>
  <c r="RRC10" i="7"/>
  <c r="RRE10" i="7"/>
  <c r="RRG10" i="7"/>
  <c r="RRI10" i="7"/>
  <c r="RRK10" i="7"/>
  <c r="RRM10" i="7"/>
  <c r="RRO10" i="7"/>
  <c r="RRQ10" i="7"/>
  <c r="RRS10" i="7"/>
  <c r="RRU10" i="7"/>
  <c r="RRW10" i="7"/>
  <c r="RRY10" i="7"/>
  <c r="RSA10" i="7"/>
  <c r="RSC10" i="7"/>
  <c r="RSE10" i="7"/>
  <c r="RSG10" i="7"/>
  <c r="RSI10" i="7"/>
  <c r="RSK10" i="7"/>
  <c r="RSM10" i="7"/>
  <c r="RSO10" i="7"/>
  <c r="RSQ10" i="7"/>
  <c r="RSS10" i="7"/>
  <c r="RSU10" i="7"/>
  <c r="RSW10" i="7"/>
  <c r="RSY10" i="7"/>
  <c r="RTA10" i="7"/>
  <c r="RTC10" i="7"/>
  <c r="RTE10" i="7"/>
  <c r="RTG10" i="7"/>
  <c r="RTI10" i="7"/>
  <c r="RTK10" i="7"/>
  <c r="RTM10" i="7"/>
  <c r="RTO10" i="7"/>
  <c r="RTQ10" i="7"/>
  <c r="RTS10" i="7"/>
  <c r="RTU10" i="7"/>
  <c r="RTW10" i="7"/>
  <c r="RTY10" i="7"/>
  <c r="RUA10" i="7"/>
  <c r="RUC10" i="7"/>
  <c r="RUE10" i="7"/>
  <c r="RUG10" i="7"/>
  <c r="RUI10" i="7"/>
  <c r="RUK10" i="7"/>
  <c r="RUM10" i="7"/>
  <c r="RUO10" i="7"/>
  <c r="RUQ10" i="7"/>
  <c r="RUS10" i="7"/>
  <c r="RUU10" i="7"/>
  <c r="RUW10" i="7"/>
  <c r="RUY10" i="7"/>
  <c r="RVA10" i="7"/>
  <c r="RVC10" i="7"/>
  <c r="RVE10" i="7"/>
  <c r="RVG10" i="7"/>
  <c r="RVI10" i="7"/>
  <c r="RVK10" i="7"/>
  <c r="RVM10" i="7"/>
  <c r="RVO10" i="7"/>
  <c r="RVQ10" i="7"/>
  <c r="RVS10" i="7"/>
  <c r="RVU10" i="7"/>
  <c r="RVW10" i="7"/>
  <c r="RVY10" i="7"/>
  <c r="RWA10" i="7"/>
  <c r="RWC10" i="7"/>
  <c r="RWE10" i="7"/>
  <c r="RWG10" i="7"/>
  <c r="RWI10" i="7"/>
  <c r="RWK10" i="7"/>
  <c r="RWM10" i="7"/>
  <c r="RWO10" i="7"/>
  <c r="RWQ10" i="7"/>
  <c r="RWS10" i="7"/>
  <c r="RWU10" i="7"/>
  <c r="RWW10" i="7"/>
  <c r="RWY10" i="7"/>
  <c r="RXA10" i="7"/>
  <c r="RXC10" i="7"/>
  <c r="RXE10" i="7"/>
  <c r="RXG10" i="7"/>
  <c r="RXI10" i="7"/>
  <c r="RXK10" i="7"/>
  <c r="RXM10" i="7"/>
  <c r="RXO10" i="7"/>
  <c r="RXQ10" i="7"/>
  <c r="RXS10" i="7"/>
  <c r="RXU10" i="7"/>
  <c r="RXW10" i="7"/>
  <c r="RXY10" i="7"/>
  <c r="RYA10" i="7"/>
  <c r="RYC10" i="7"/>
  <c r="RYE10" i="7"/>
  <c r="RYG10" i="7"/>
  <c r="RYI10" i="7"/>
  <c r="RYK10" i="7"/>
  <c r="RYM10" i="7"/>
  <c r="RYO10" i="7"/>
  <c r="RYQ10" i="7"/>
  <c r="RYS10" i="7"/>
  <c r="RYU10" i="7"/>
  <c r="RYW10" i="7"/>
  <c r="RYY10" i="7"/>
  <c r="RZA10" i="7"/>
  <c r="RZC10" i="7"/>
  <c r="RZE10" i="7"/>
  <c r="RZG10" i="7"/>
  <c r="RZI10" i="7"/>
  <c r="RZK10" i="7"/>
  <c r="RZM10" i="7"/>
  <c r="RZO10" i="7"/>
  <c r="RZQ10" i="7"/>
  <c r="RZS10" i="7"/>
  <c r="RZU10" i="7"/>
  <c r="RZW10" i="7"/>
  <c r="RZY10" i="7"/>
  <c r="SAA10" i="7"/>
  <c r="SAC10" i="7"/>
  <c r="SAE10" i="7"/>
  <c r="SAG10" i="7"/>
  <c r="SAI10" i="7"/>
  <c r="SAK10" i="7"/>
  <c r="SAM10" i="7"/>
  <c r="SAO10" i="7"/>
  <c r="SAQ10" i="7"/>
  <c r="SAS10" i="7"/>
  <c r="SAU10" i="7"/>
  <c r="SAW10" i="7"/>
  <c r="SAY10" i="7"/>
  <c r="SBA10" i="7"/>
  <c r="SBC10" i="7"/>
  <c r="SBE10" i="7"/>
  <c r="SBG10" i="7"/>
  <c r="SBI10" i="7"/>
  <c r="SBK10" i="7"/>
  <c r="SBM10" i="7"/>
  <c r="SBO10" i="7"/>
  <c r="SBQ10" i="7"/>
  <c r="SBS10" i="7"/>
  <c r="SBU10" i="7"/>
  <c r="SBW10" i="7"/>
  <c r="SBY10" i="7"/>
  <c r="SCA10" i="7"/>
  <c r="SCC10" i="7"/>
  <c r="SCE10" i="7"/>
  <c r="SCG10" i="7"/>
  <c r="SCI10" i="7"/>
  <c r="SCK10" i="7"/>
  <c r="SCM10" i="7"/>
  <c r="SCO10" i="7"/>
  <c r="SCQ10" i="7"/>
  <c r="SCS10" i="7"/>
  <c r="SCU10" i="7"/>
  <c r="SCW10" i="7"/>
  <c r="SCY10" i="7"/>
  <c r="SDA10" i="7"/>
  <c r="SDC10" i="7"/>
  <c r="SDE10" i="7"/>
  <c r="SDG10" i="7"/>
  <c r="SDI10" i="7"/>
  <c r="SDK10" i="7"/>
  <c r="SDM10" i="7"/>
  <c r="SDO10" i="7"/>
  <c r="SDQ10" i="7"/>
  <c r="SDS10" i="7"/>
  <c r="SDU10" i="7"/>
  <c r="SDW10" i="7"/>
  <c r="SDY10" i="7"/>
  <c r="SEA10" i="7"/>
  <c r="SEC10" i="7"/>
  <c r="SEE10" i="7"/>
  <c r="SEG10" i="7"/>
  <c r="SEI10" i="7"/>
  <c r="SEK10" i="7"/>
  <c r="SEM10" i="7"/>
  <c r="SEO10" i="7"/>
  <c r="SEQ10" i="7"/>
  <c r="SES10" i="7"/>
  <c r="SEU10" i="7"/>
  <c r="SEW10" i="7"/>
  <c r="SEY10" i="7"/>
  <c r="SFA10" i="7"/>
  <c r="SFC10" i="7"/>
  <c r="SFE10" i="7"/>
  <c r="SFG10" i="7"/>
  <c r="SFI10" i="7"/>
  <c r="SFK10" i="7"/>
  <c r="SFM10" i="7"/>
  <c r="SFO10" i="7"/>
  <c r="SFQ10" i="7"/>
  <c r="SFS10" i="7"/>
  <c r="SFU10" i="7"/>
  <c r="SFW10" i="7"/>
  <c r="SFY10" i="7"/>
  <c r="SGA10" i="7"/>
  <c r="SGC10" i="7"/>
  <c r="SGE10" i="7"/>
  <c r="SGG10" i="7"/>
  <c r="SGI10" i="7"/>
  <c r="SGK10" i="7"/>
  <c r="SGM10" i="7"/>
  <c r="SGO10" i="7"/>
  <c r="SGQ10" i="7"/>
  <c r="SGS10" i="7"/>
  <c r="SGU10" i="7"/>
  <c r="SGW10" i="7"/>
  <c r="SGY10" i="7"/>
  <c r="SHA10" i="7"/>
  <c r="SHC10" i="7"/>
  <c r="SHE10" i="7"/>
  <c r="SHG10" i="7"/>
  <c r="SHI10" i="7"/>
  <c r="SHK10" i="7"/>
  <c r="SHM10" i="7"/>
  <c r="SHO10" i="7"/>
  <c r="SHQ10" i="7"/>
  <c r="SHS10" i="7"/>
  <c r="SHU10" i="7"/>
  <c r="SHW10" i="7"/>
  <c r="SHY10" i="7"/>
  <c r="SIA10" i="7"/>
  <c r="SIC10" i="7"/>
  <c r="SIE10" i="7"/>
  <c r="SIG10" i="7"/>
  <c r="SII10" i="7"/>
  <c r="SIK10" i="7"/>
  <c r="SIM10" i="7"/>
  <c r="SIO10" i="7"/>
  <c r="SIQ10" i="7"/>
  <c r="SIS10" i="7"/>
  <c r="SIU10" i="7"/>
  <c r="SIW10" i="7"/>
  <c r="SIY10" i="7"/>
  <c r="SJA10" i="7"/>
  <c r="SJC10" i="7"/>
  <c r="SJE10" i="7"/>
  <c r="SJG10" i="7"/>
  <c r="SJI10" i="7"/>
  <c r="SJK10" i="7"/>
  <c r="SJM10" i="7"/>
  <c r="SJO10" i="7"/>
  <c r="SJQ10" i="7"/>
  <c r="SJS10" i="7"/>
  <c r="SJU10" i="7"/>
  <c r="SJW10" i="7"/>
  <c r="SJY10" i="7"/>
  <c r="SKA10" i="7"/>
  <c r="SKC10" i="7"/>
  <c r="SKE10" i="7"/>
  <c r="SKG10" i="7"/>
  <c r="SKI10" i="7"/>
  <c r="SKK10" i="7"/>
  <c r="SKM10" i="7"/>
  <c r="SKO10" i="7"/>
  <c r="SKQ10" i="7"/>
  <c r="SKS10" i="7"/>
  <c r="SKU10" i="7"/>
  <c r="SKW10" i="7"/>
  <c r="SKY10" i="7"/>
  <c r="SLA10" i="7"/>
  <c r="SLC10" i="7"/>
  <c r="SLE10" i="7"/>
  <c r="SLG10" i="7"/>
  <c r="SLI10" i="7"/>
  <c r="SLK10" i="7"/>
  <c r="SLM10" i="7"/>
  <c r="SLO10" i="7"/>
  <c r="SLQ10" i="7"/>
  <c r="SLS10" i="7"/>
  <c r="SLU10" i="7"/>
  <c r="SLW10" i="7"/>
  <c r="SLY10" i="7"/>
  <c r="SMA10" i="7"/>
  <c r="SMC10" i="7"/>
  <c r="SME10" i="7"/>
  <c r="SMG10" i="7"/>
  <c r="SMI10" i="7"/>
  <c r="SMK10" i="7"/>
  <c r="SMM10" i="7"/>
  <c r="SMO10" i="7"/>
  <c r="SMQ10" i="7"/>
  <c r="SMS10" i="7"/>
  <c r="SMU10" i="7"/>
  <c r="SMW10" i="7"/>
  <c r="SMY10" i="7"/>
  <c r="SNA10" i="7"/>
  <c r="SNC10" i="7"/>
  <c r="SNE10" i="7"/>
  <c r="SNG10" i="7"/>
  <c r="SNI10" i="7"/>
  <c r="SNK10" i="7"/>
  <c r="SNM10" i="7"/>
  <c r="SNO10" i="7"/>
  <c r="SNQ10" i="7"/>
  <c r="SNS10" i="7"/>
  <c r="SNU10" i="7"/>
  <c r="SNW10" i="7"/>
  <c r="SNY10" i="7"/>
  <c r="SOA10" i="7"/>
  <c r="SOC10" i="7"/>
  <c r="SOE10" i="7"/>
  <c r="SOG10" i="7"/>
  <c r="SOI10" i="7"/>
  <c r="SOK10" i="7"/>
  <c r="SOM10" i="7"/>
  <c r="SOO10" i="7"/>
  <c r="SOQ10" i="7"/>
  <c r="SOS10" i="7"/>
  <c r="SOU10" i="7"/>
  <c r="SOW10" i="7"/>
  <c r="SOY10" i="7"/>
  <c r="SPA10" i="7"/>
  <c r="SPC10" i="7"/>
  <c r="SPE10" i="7"/>
  <c r="SPG10" i="7"/>
  <c r="SPI10" i="7"/>
  <c r="SPK10" i="7"/>
  <c r="SPM10" i="7"/>
  <c r="SPO10" i="7"/>
  <c r="SPQ10" i="7"/>
  <c r="SPS10" i="7"/>
  <c r="SPU10" i="7"/>
  <c r="SPW10" i="7"/>
  <c r="SPY10" i="7"/>
  <c r="SQA10" i="7"/>
  <c r="SQC10" i="7"/>
  <c r="SQE10" i="7"/>
  <c r="SQG10" i="7"/>
  <c r="SQI10" i="7"/>
  <c r="SQK10" i="7"/>
  <c r="SQM10" i="7"/>
  <c r="SQO10" i="7"/>
  <c r="SQQ10" i="7"/>
  <c r="SQS10" i="7"/>
  <c r="SQU10" i="7"/>
  <c r="SQW10" i="7"/>
  <c r="SQY10" i="7"/>
  <c r="SRA10" i="7"/>
  <c r="SRC10" i="7"/>
  <c r="SRE10" i="7"/>
  <c r="SRG10" i="7"/>
  <c r="SRI10" i="7"/>
  <c r="SRK10" i="7"/>
  <c r="SRM10" i="7"/>
  <c r="SRO10" i="7"/>
  <c r="SRQ10" i="7"/>
  <c r="SRS10" i="7"/>
  <c r="SRU10" i="7"/>
  <c r="SRW10" i="7"/>
  <c r="SRY10" i="7"/>
  <c r="SSA10" i="7"/>
  <c r="SSC10" i="7"/>
  <c r="SSE10" i="7"/>
  <c r="SSG10" i="7"/>
  <c r="SSI10" i="7"/>
  <c r="SSK10" i="7"/>
  <c r="SSM10" i="7"/>
  <c r="SSO10" i="7"/>
  <c r="SSQ10" i="7"/>
  <c r="SSS10" i="7"/>
  <c r="SSU10" i="7"/>
  <c r="SSW10" i="7"/>
  <c r="SSY10" i="7"/>
  <c r="STA10" i="7"/>
  <c r="STC10" i="7"/>
  <c r="STE10" i="7"/>
  <c r="STG10" i="7"/>
  <c r="STI10" i="7"/>
  <c r="STK10" i="7"/>
  <c r="STM10" i="7"/>
  <c r="STO10" i="7"/>
  <c r="STQ10" i="7"/>
  <c r="STS10" i="7"/>
  <c r="STU10" i="7"/>
  <c r="STW10" i="7"/>
  <c r="STY10" i="7"/>
  <c r="SUA10" i="7"/>
  <c r="SUC10" i="7"/>
  <c r="SUE10" i="7"/>
  <c r="SUG10" i="7"/>
  <c r="SUI10" i="7"/>
  <c r="SUK10" i="7"/>
  <c r="SUM10" i="7"/>
  <c r="SUO10" i="7"/>
  <c r="SUQ10" i="7"/>
  <c r="SUS10" i="7"/>
  <c r="SUU10" i="7"/>
  <c r="SUW10" i="7"/>
  <c r="SUY10" i="7"/>
  <c r="SVA10" i="7"/>
  <c r="SVC10" i="7"/>
  <c r="SVE10" i="7"/>
  <c r="SVG10" i="7"/>
  <c r="SVI10" i="7"/>
  <c r="SVK10" i="7"/>
  <c r="SVM10" i="7"/>
  <c r="SVO10" i="7"/>
  <c r="SVQ10" i="7"/>
  <c r="SVS10" i="7"/>
  <c r="SVU10" i="7"/>
  <c r="SVW10" i="7"/>
  <c r="SVY10" i="7"/>
  <c r="SWA10" i="7"/>
  <c r="SWC10" i="7"/>
  <c r="SWE10" i="7"/>
  <c r="SWG10" i="7"/>
  <c r="SWI10" i="7"/>
  <c r="SWK10" i="7"/>
  <c r="SWM10" i="7"/>
  <c r="SWO10" i="7"/>
  <c r="SWQ10" i="7"/>
  <c r="SWS10" i="7"/>
  <c r="SWU10" i="7"/>
  <c r="SWW10" i="7"/>
  <c r="SWY10" i="7"/>
  <c r="SXA10" i="7"/>
  <c r="SXC10" i="7"/>
  <c r="SXE10" i="7"/>
  <c r="SXG10" i="7"/>
  <c r="SXI10" i="7"/>
  <c r="SXK10" i="7"/>
  <c r="SXM10" i="7"/>
  <c r="SXO10" i="7"/>
  <c r="SXQ10" i="7"/>
  <c r="SXS10" i="7"/>
  <c r="SXU10" i="7"/>
  <c r="SXW10" i="7"/>
  <c r="SXY10" i="7"/>
  <c r="SYA10" i="7"/>
  <c r="SYC10" i="7"/>
  <c r="SYE10" i="7"/>
  <c r="SYG10" i="7"/>
  <c r="SYI10" i="7"/>
  <c r="SYK10" i="7"/>
  <c r="SYM10" i="7"/>
  <c r="SYO10" i="7"/>
  <c r="SYQ10" i="7"/>
  <c r="SYS10" i="7"/>
  <c r="SYU10" i="7"/>
  <c r="SYW10" i="7"/>
  <c r="SYY10" i="7"/>
  <c r="SZA10" i="7"/>
  <c r="SZC10" i="7"/>
  <c r="SZE10" i="7"/>
  <c r="SZG10" i="7"/>
  <c r="SZI10" i="7"/>
  <c r="SZK10" i="7"/>
  <c r="SZM10" i="7"/>
  <c r="SZO10" i="7"/>
  <c r="SZQ10" i="7"/>
  <c r="SZS10" i="7"/>
  <c r="SZU10" i="7"/>
  <c r="SZW10" i="7"/>
  <c r="SZY10" i="7"/>
  <c r="TAA10" i="7"/>
  <c r="TAC10" i="7"/>
  <c r="TAE10" i="7"/>
  <c r="TAG10" i="7"/>
  <c r="TAI10" i="7"/>
  <c r="TAK10" i="7"/>
  <c r="TAM10" i="7"/>
  <c r="TAO10" i="7"/>
  <c r="TAQ10" i="7"/>
  <c r="TAS10" i="7"/>
  <c r="TAU10" i="7"/>
  <c r="TAW10" i="7"/>
  <c r="TAY10" i="7"/>
  <c r="TBA10" i="7"/>
  <c r="TBC10" i="7"/>
  <c r="TBE10" i="7"/>
  <c r="TBG10" i="7"/>
  <c r="TBI10" i="7"/>
  <c r="TBK10" i="7"/>
  <c r="TBM10" i="7"/>
  <c r="TBO10" i="7"/>
  <c r="TBQ10" i="7"/>
  <c r="TBS10" i="7"/>
  <c r="TBU10" i="7"/>
  <c r="TBW10" i="7"/>
  <c r="TBY10" i="7"/>
  <c r="TCA10" i="7"/>
  <c r="TCC10" i="7"/>
  <c r="TCE10" i="7"/>
  <c r="TCG10" i="7"/>
  <c r="TCI10" i="7"/>
  <c r="TCK10" i="7"/>
  <c r="TCM10" i="7"/>
  <c r="TCO10" i="7"/>
  <c r="TCQ10" i="7"/>
  <c r="TCS10" i="7"/>
  <c r="TCU10" i="7"/>
  <c r="TCW10" i="7"/>
  <c r="TCY10" i="7"/>
  <c r="TDA10" i="7"/>
  <c r="TDC10" i="7"/>
  <c r="TDE10" i="7"/>
  <c r="TDG10" i="7"/>
  <c r="TDI10" i="7"/>
  <c r="TDK10" i="7"/>
  <c r="TDM10" i="7"/>
  <c r="TDO10" i="7"/>
  <c r="TDQ10" i="7"/>
  <c r="TDS10" i="7"/>
  <c r="TDU10" i="7"/>
  <c r="TDW10" i="7"/>
  <c r="TDY10" i="7"/>
  <c r="TEA10" i="7"/>
  <c r="TEC10" i="7"/>
  <c r="TEE10" i="7"/>
  <c r="TEG10" i="7"/>
  <c r="TEI10" i="7"/>
  <c r="TEK10" i="7"/>
  <c r="TEM10" i="7"/>
  <c r="TEO10" i="7"/>
  <c r="TEQ10" i="7"/>
  <c r="TES10" i="7"/>
  <c r="TEU10" i="7"/>
  <c r="TEW10" i="7"/>
  <c r="TEY10" i="7"/>
  <c r="TFA10" i="7"/>
  <c r="TFC10" i="7"/>
  <c r="TFE10" i="7"/>
  <c r="TFG10" i="7"/>
  <c r="TFI10" i="7"/>
  <c r="TFK10" i="7"/>
  <c r="TFM10" i="7"/>
  <c r="TFO10" i="7"/>
  <c r="TFQ10" i="7"/>
  <c r="TFS10" i="7"/>
  <c r="TFU10" i="7"/>
  <c r="TFW10" i="7"/>
  <c r="TFY10" i="7"/>
  <c r="TGA10" i="7"/>
  <c r="TGC10" i="7"/>
  <c r="TGE10" i="7"/>
  <c r="TGG10" i="7"/>
  <c r="TGI10" i="7"/>
  <c r="TGK10" i="7"/>
  <c r="TGM10" i="7"/>
  <c r="TGO10" i="7"/>
  <c r="TGQ10" i="7"/>
  <c r="TGS10" i="7"/>
  <c r="TGU10" i="7"/>
  <c r="TGW10" i="7"/>
  <c r="TGY10" i="7"/>
  <c r="THA10" i="7"/>
  <c r="THC10" i="7"/>
  <c r="THE10" i="7"/>
  <c r="THG10" i="7"/>
  <c r="THI10" i="7"/>
  <c r="THK10" i="7"/>
  <c r="THM10" i="7"/>
  <c r="THO10" i="7"/>
  <c r="THQ10" i="7"/>
  <c r="THS10" i="7"/>
  <c r="THU10" i="7"/>
  <c r="THW10" i="7"/>
  <c r="THY10" i="7"/>
  <c r="TIA10" i="7"/>
  <c r="TIC10" i="7"/>
  <c r="TIE10" i="7"/>
  <c r="TIG10" i="7"/>
  <c r="TII10" i="7"/>
  <c r="TIK10" i="7"/>
  <c r="TIM10" i="7"/>
  <c r="TIO10" i="7"/>
  <c r="TIQ10" i="7"/>
  <c r="TIS10" i="7"/>
  <c r="TIU10" i="7"/>
  <c r="TIW10" i="7"/>
  <c r="TIY10" i="7"/>
  <c r="TJA10" i="7"/>
  <c r="TJC10" i="7"/>
  <c r="TJE10" i="7"/>
  <c r="TJG10" i="7"/>
  <c r="TJI10" i="7"/>
  <c r="TJK10" i="7"/>
  <c r="TJM10" i="7"/>
  <c r="TJO10" i="7"/>
  <c r="TJQ10" i="7"/>
  <c r="TJS10" i="7"/>
  <c r="TJU10" i="7"/>
  <c r="TJW10" i="7"/>
  <c r="TJY10" i="7"/>
  <c r="TKA10" i="7"/>
  <c r="TKC10" i="7"/>
  <c r="TKE10" i="7"/>
  <c r="TKG10" i="7"/>
  <c r="TKI10" i="7"/>
  <c r="TKK10" i="7"/>
  <c r="TKM10" i="7"/>
  <c r="TKO10" i="7"/>
  <c r="TKQ10" i="7"/>
  <c r="TKS10" i="7"/>
  <c r="TKU10" i="7"/>
  <c r="TKW10" i="7"/>
  <c r="TKY10" i="7"/>
  <c r="TLA10" i="7"/>
  <c r="TLC10" i="7"/>
  <c r="TLE10" i="7"/>
  <c r="TLG10" i="7"/>
  <c r="TLI10" i="7"/>
  <c r="TLK10" i="7"/>
  <c r="TLM10" i="7"/>
  <c r="TLO10" i="7"/>
  <c r="TLQ10" i="7"/>
  <c r="TLS10" i="7"/>
  <c r="TLU10" i="7"/>
  <c r="TLW10" i="7"/>
  <c r="TLY10" i="7"/>
  <c r="TMA10" i="7"/>
  <c r="TMC10" i="7"/>
  <c r="TME10" i="7"/>
  <c r="TMG10" i="7"/>
  <c r="TMI10" i="7"/>
  <c r="TMK10" i="7"/>
  <c r="TMM10" i="7"/>
  <c r="TMO10" i="7"/>
  <c r="TMQ10" i="7"/>
  <c r="TMS10" i="7"/>
  <c r="TMU10" i="7"/>
  <c r="TMW10" i="7"/>
  <c r="TMY10" i="7"/>
  <c r="TNA10" i="7"/>
  <c r="TNC10" i="7"/>
  <c r="TNE10" i="7"/>
  <c r="TNG10" i="7"/>
  <c r="TNI10" i="7"/>
  <c r="TNK10" i="7"/>
  <c r="TNM10" i="7"/>
  <c r="TNO10" i="7"/>
  <c r="TNQ10" i="7"/>
  <c r="TNS10" i="7"/>
  <c r="TNU10" i="7"/>
  <c r="TNW10" i="7"/>
  <c r="TNY10" i="7"/>
  <c r="TOA10" i="7"/>
  <c r="TOC10" i="7"/>
  <c r="TOE10" i="7"/>
  <c r="TOG10" i="7"/>
  <c r="TOI10" i="7"/>
  <c r="TOK10" i="7"/>
  <c r="TOM10" i="7"/>
  <c r="TOO10" i="7"/>
  <c r="TOQ10" i="7"/>
  <c r="TOS10" i="7"/>
  <c r="TOU10" i="7"/>
  <c r="TOW10" i="7"/>
  <c r="TOY10" i="7"/>
  <c r="TPA10" i="7"/>
  <c r="TPC10" i="7"/>
  <c r="TPE10" i="7"/>
  <c r="TPG10" i="7"/>
  <c r="TPI10" i="7"/>
  <c r="TPK10" i="7"/>
  <c r="TPM10" i="7"/>
  <c r="TPO10" i="7"/>
  <c r="TPQ10" i="7"/>
  <c r="TPS10" i="7"/>
  <c r="TPU10" i="7"/>
  <c r="TPW10" i="7"/>
  <c r="TPY10" i="7"/>
  <c r="TQA10" i="7"/>
  <c r="TQC10" i="7"/>
  <c r="TQE10" i="7"/>
  <c r="TQG10" i="7"/>
  <c r="TQI10" i="7"/>
  <c r="TQK10" i="7"/>
  <c r="TQM10" i="7"/>
  <c r="TQO10" i="7"/>
  <c r="TQQ10" i="7"/>
  <c r="TQS10" i="7"/>
  <c r="TQU10" i="7"/>
  <c r="TQW10" i="7"/>
  <c r="TQY10" i="7"/>
  <c r="TRA10" i="7"/>
  <c r="TRC10" i="7"/>
  <c r="TRE10" i="7"/>
  <c r="TRG10" i="7"/>
  <c r="TRI10" i="7"/>
  <c r="TRK10" i="7"/>
  <c r="TRM10" i="7"/>
  <c r="TRO10" i="7"/>
  <c r="TRQ10" i="7"/>
  <c r="TRS10" i="7"/>
  <c r="TRU10" i="7"/>
  <c r="TRW10" i="7"/>
  <c r="TRY10" i="7"/>
  <c r="TSA10" i="7"/>
  <c r="TSC10" i="7"/>
  <c r="TSE10" i="7"/>
  <c r="TSG10" i="7"/>
  <c r="TSI10" i="7"/>
  <c r="TSK10" i="7"/>
  <c r="TSM10" i="7"/>
  <c r="TSO10" i="7"/>
  <c r="TSQ10" i="7"/>
  <c r="TSS10" i="7"/>
  <c r="TSU10" i="7"/>
  <c r="TSW10" i="7"/>
  <c r="TSY10" i="7"/>
  <c r="TTA10" i="7"/>
  <c r="TTC10" i="7"/>
  <c r="TTE10" i="7"/>
  <c r="TTG10" i="7"/>
  <c r="TTI10" i="7"/>
  <c r="TTK10" i="7"/>
  <c r="TTM10" i="7"/>
  <c r="TTO10" i="7"/>
  <c r="TTQ10" i="7"/>
  <c r="TTS10" i="7"/>
  <c r="TTU10" i="7"/>
  <c r="TTW10" i="7"/>
  <c r="TTY10" i="7"/>
  <c r="TUA10" i="7"/>
  <c r="TUC10" i="7"/>
  <c r="TUE10" i="7"/>
  <c r="TUG10" i="7"/>
  <c r="TUI10" i="7"/>
  <c r="TUK10" i="7"/>
  <c r="TUM10" i="7"/>
  <c r="TUO10" i="7"/>
  <c r="TUQ10" i="7"/>
  <c r="TUS10" i="7"/>
  <c r="TUU10" i="7"/>
  <c r="TUW10" i="7"/>
  <c r="TUY10" i="7"/>
  <c r="TVA10" i="7"/>
  <c r="TVC10" i="7"/>
  <c r="TVE10" i="7"/>
  <c r="TVG10" i="7"/>
  <c r="TVI10" i="7"/>
  <c r="TVK10" i="7"/>
  <c r="TVM10" i="7"/>
  <c r="TVO10" i="7"/>
  <c r="TVQ10" i="7"/>
  <c r="TVS10" i="7"/>
  <c r="TVU10" i="7"/>
  <c r="TVW10" i="7"/>
  <c r="TVY10" i="7"/>
  <c r="TWA10" i="7"/>
  <c r="TWC10" i="7"/>
  <c r="TWE10" i="7"/>
  <c r="TWG10" i="7"/>
  <c r="TWI10" i="7"/>
  <c r="TWK10" i="7"/>
  <c r="TWM10" i="7"/>
  <c r="TWO10" i="7"/>
  <c r="TWQ10" i="7"/>
  <c r="TWS10" i="7"/>
  <c r="TWU10" i="7"/>
  <c r="TWW10" i="7"/>
  <c r="TWY10" i="7"/>
  <c r="TXA10" i="7"/>
  <c r="TXC10" i="7"/>
  <c r="TXE10" i="7"/>
  <c r="TXG10" i="7"/>
  <c r="TXI10" i="7"/>
  <c r="TXK10" i="7"/>
  <c r="TXM10" i="7"/>
  <c r="TXO10" i="7"/>
  <c r="TXQ10" i="7"/>
  <c r="TXS10" i="7"/>
  <c r="TXU10" i="7"/>
  <c r="TXW10" i="7"/>
  <c r="TXY10" i="7"/>
  <c r="TYA10" i="7"/>
  <c r="TYC10" i="7"/>
  <c r="TYE10" i="7"/>
  <c r="TYG10" i="7"/>
  <c r="TYI10" i="7"/>
  <c r="TYK10" i="7"/>
  <c r="TYM10" i="7"/>
  <c r="TYO10" i="7"/>
  <c r="TYQ10" i="7"/>
  <c r="TYS10" i="7"/>
  <c r="TYU10" i="7"/>
  <c r="TYW10" i="7"/>
  <c r="TYY10" i="7"/>
  <c r="TZA10" i="7"/>
  <c r="TZC10" i="7"/>
  <c r="TZE10" i="7"/>
  <c r="TZG10" i="7"/>
  <c r="TZI10" i="7"/>
  <c r="TZK10" i="7"/>
  <c r="TZM10" i="7"/>
  <c r="TZO10" i="7"/>
  <c r="TZQ10" i="7"/>
  <c r="TZS10" i="7"/>
  <c r="TZU10" i="7"/>
  <c r="TZW10" i="7"/>
  <c r="TZY10" i="7"/>
  <c r="UAA10" i="7"/>
  <c r="UAC10" i="7"/>
  <c r="UAE10" i="7"/>
  <c r="UAG10" i="7"/>
  <c r="UAI10" i="7"/>
  <c r="UAK10" i="7"/>
  <c r="UAM10" i="7"/>
  <c r="UAO10" i="7"/>
  <c r="UAQ10" i="7"/>
  <c r="UAS10" i="7"/>
  <c r="UAU10" i="7"/>
  <c r="UAW10" i="7"/>
  <c r="UAY10" i="7"/>
  <c r="UBA10" i="7"/>
  <c r="UBC10" i="7"/>
  <c r="UBE10" i="7"/>
  <c r="UBG10" i="7"/>
  <c r="UBI10" i="7"/>
  <c r="UBK10" i="7"/>
  <c r="UBM10" i="7"/>
  <c r="UBO10" i="7"/>
  <c r="UBQ10" i="7"/>
  <c r="UBS10" i="7"/>
  <c r="UBU10" i="7"/>
  <c r="UBW10" i="7"/>
  <c r="UBY10" i="7"/>
  <c r="UCA10" i="7"/>
  <c r="UCC10" i="7"/>
  <c r="UCE10" i="7"/>
  <c r="UCG10" i="7"/>
  <c r="UCI10" i="7"/>
  <c r="UCK10" i="7"/>
  <c r="UCM10" i="7"/>
  <c r="UCO10" i="7"/>
  <c r="UCQ10" i="7"/>
  <c r="UCS10" i="7"/>
  <c r="UCU10" i="7"/>
  <c r="UCW10" i="7"/>
  <c r="UCY10" i="7"/>
  <c r="UDA10" i="7"/>
  <c r="UDC10" i="7"/>
  <c r="UDE10" i="7"/>
  <c r="UDG10" i="7"/>
  <c r="UDI10" i="7"/>
  <c r="UDK10" i="7"/>
  <c r="UDM10" i="7"/>
  <c r="UDO10" i="7"/>
  <c r="UDQ10" i="7"/>
  <c r="UDS10" i="7"/>
  <c r="UDU10" i="7"/>
  <c r="UDW10" i="7"/>
  <c r="UDY10" i="7"/>
  <c r="UEA10" i="7"/>
  <c r="UEC10" i="7"/>
  <c r="UEE10" i="7"/>
  <c r="UEG10" i="7"/>
  <c r="UEI10" i="7"/>
  <c r="UEK10" i="7"/>
  <c r="UEM10" i="7"/>
  <c r="UEO10" i="7"/>
  <c r="UEQ10" i="7"/>
  <c r="UES10" i="7"/>
  <c r="UEU10" i="7"/>
  <c r="UEW10" i="7"/>
  <c r="UEY10" i="7"/>
  <c r="UFA10" i="7"/>
  <c r="UFC10" i="7"/>
  <c r="UFE10" i="7"/>
  <c r="UFG10" i="7"/>
  <c r="UFI10" i="7"/>
  <c r="UFK10" i="7"/>
  <c r="UFM10" i="7"/>
  <c r="UFO10" i="7"/>
  <c r="UFQ10" i="7"/>
  <c r="UFS10" i="7"/>
  <c r="UFU10" i="7"/>
  <c r="UFW10" i="7"/>
  <c r="UFY10" i="7"/>
  <c r="UGA10" i="7"/>
  <c r="UGC10" i="7"/>
  <c r="UGE10" i="7"/>
  <c r="UGG10" i="7"/>
  <c r="UGI10" i="7"/>
  <c r="UGK10" i="7"/>
  <c r="UGM10" i="7"/>
  <c r="UGO10" i="7"/>
  <c r="UGQ10" i="7"/>
  <c r="UGS10" i="7"/>
  <c r="UGU10" i="7"/>
  <c r="UGW10" i="7"/>
  <c r="UGY10" i="7"/>
  <c r="UHA10" i="7"/>
  <c r="UHC10" i="7"/>
  <c r="UHE10" i="7"/>
  <c r="UHG10" i="7"/>
  <c r="UHI10" i="7"/>
  <c r="UHK10" i="7"/>
  <c r="UHM10" i="7"/>
  <c r="UHO10" i="7"/>
  <c r="UHQ10" i="7"/>
  <c r="UHS10" i="7"/>
  <c r="UHU10" i="7"/>
  <c r="UHW10" i="7"/>
  <c r="UHY10" i="7"/>
  <c r="UIA10" i="7"/>
  <c r="UIC10" i="7"/>
  <c r="UIE10" i="7"/>
  <c r="UIG10" i="7"/>
  <c r="UII10" i="7"/>
  <c r="UIK10" i="7"/>
  <c r="UIM10" i="7"/>
  <c r="UIO10" i="7"/>
  <c r="UIQ10" i="7"/>
  <c r="UIS10" i="7"/>
  <c r="UIU10" i="7"/>
  <c r="UIW10" i="7"/>
  <c r="UIY10" i="7"/>
  <c r="UJA10" i="7"/>
  <c r="UJC10" i="7"/>
  <c r="UJE10" i="7"/>
  <c r="UJG10" i="7"/>
  <c r="UJI10" i="7"/>
  <c r="UJK10" i="7"/>
  <c r="UJM10" i="7"/>
  <c r="UJO10" i="7"/>
  <c r="UJQ10" i="7"/>
  <c r="UJS10" i="7"/>
  <c r="UJU10" i="7"/>
  <c r="UJW10" i="7"/>
  <c r="UJY10" i="7"/>
  <c r="UKA10" i="7"/>
  <c r="UKC10" i="7"/>
  <c r="UKE10" i="7"/>
  <c r="UKG10" i="7"/>
  <c r="UKI10" i="7"/>
  <c r="UKK10" i="7"/>
  <c r="UKM10" i="7"/>
  <c r="UKO10" i="7"/>
  <c r="UKQ10" i="7"/>
  <c r="UKS10" i="7"/>
  <c r="UKU10" i="7"/>
  <c r="UKW10" i="7"/>
  <c r="UKY10" i="7"/>
  <c r="ULA10" i="7"/>
  <c r="ULC10" i="7"/>
  <c r="ULE10" i="7"/>
  <c r="ULG10" i="7"/>
  <c r="ULI10" i="7"/>
  <c r="ULK10" i="7"/>
  <c r="ULM10" i="7"/>
  <c r="ULO10" i="7"/>
  <c r="ULQ10" i="7"/>
  <c r="ULS10" i="7"/>
  <c r="ULU10" i="7"/>
  <c r="ULW10" i="7"/>
  <c r="ULY10" i="7"/>
  <c r="UMA10" i="7"/>
  <c r="UMC10" i="7"/>
  <c r="UME10" i="7"/>
  <c r="UMG10" i="7"/>
  <c r="UMI10" i="7"/>
  <c r="UMK10" i="7"/>
  <c r="UMM10" i="7"/>
  <c r="UMO10" i="7"/>
  <c r="UMQ10" i="7"/>
  <c r="UMS10" i="7"/>
  <c r="UMU10" i="7"/>
  <c r="UMW10" i="7"/>
  <c r="UMY10" i="7"/>
  <c r="UNA10" i="7"/>
  <c r="UNC10" i="7"/>
  <c r="UNE10" i="7"/>
  <c r="UNG10" i="7"/>
  <c r="UNI10" i="7"/>
  <c r="UNK10" i="7"/>
  <c r="UNM10" i="7"/>
  <c r="UNO10" i="7"/>
  <c r="UNQ10" i="7"/>
  <c r="UNS10" i="7"/>
  <c r="UNU10" i="7"/>
  <c r="UNW10" i="7"/>
  <c r="UNY10" i="7"/>
  <c r="UOA10" i="7"/>
  <c r="UOC10" i="7"/>
  <c r="UOE10" i="7"/>
  <c r="UOG10" i="7"/>
  <c r="UOI10" i="7"/>
  <c r="UOK10" i="7"/>
  <c r="UOM10" i="7"/>
  <c r="UOO10" i="7"/>
  <c r="UOQ10" i="7"/>
  <c r="UOS10" i="7"/>
  <c r="UOU10" i="7"/>
  <c r="UOW10" i="7"/>
  <c r="UOY10" i="7"/>
  <c r="UPA10" i="7"/>
  <c r="UPC10" i="7"/>
  <c r="UPE10" i="7"/>
  <c r="UPG10" i="7"/>
  <c r="UPI10" i="7"/>
  <c r="UPK10" i="7"/>
  <c r="UPM10" i="7"/>
  <c r="UPO10" i="7"/>
  <c r="UPQ10" i="7"/>
  <c r="UPS10" i="7"/>
  <c r="UPU10" i="7"/>
  <c r="UPW10" i="7"/>
  <c r="UPY10" i="7"/>
  <c r="UQA10" i="7"/>
  <c r="UQC10" i="7"/>
  <c r="UQE10" i="7"/>
  <c r="UQG10" i="7"/>
  <c r="UQI10" i="7"/>
  <c r="UQK10" i="7"/>
  <c r="UQM10" i="7"/>
  <c r="UQO10" i="7"/>
  <c r="UQQ10" i="7"/>
  <c r="UQS10" i="7"/>
  <c r="UQU10" i="7"/>
  <c r="UQW10" i="7"/>
  <c r="UQY10" i="7"/>
  <c r="URA10" i="7"/>
  <c r="URC10" i="7"/>
  <c r="URE10" i="7"/>
  <c r="URG10" i="7"/>
  <c r="URI10" i="7"/>
  <c r="URK10" i="7"/>
  <c r="URM10" i="7"/>
  <c r="URO10" i="7"/>
  <c r="URQ10" i="7"/>
  <c r="URS10" i="7"/>
  <c r="URU10" i="7"/>
  <c r="URW10" i="7"/>
  <c r="URY10" i="7"/>
  <c r="USA10" i="7"/>
  <c r="USC10" i="7"/>
  <c r="USE10" i="7"/>
  <c r="USG10" i="7"/>
  <c r="USI10" i="7"/>
  <c r="USK10" i="7"/>
  <c r="USM10" i="7"/>
  <c r="USO10" i="7"/>
  <c r="USQ10" i="7"/>
  <c r="USS10" i="7"/>
  <c r="USU10" i="7"/>
  <c r="USW10" i="7"/>
  <c r="USY10" i="7"/>
  <c r="UTA10" i="7"/>
  <c r="UTC10" i="7"/>
  <c r="UTE10" i="7"/>
  <c r="UTG10" i="7"/>
  <c r="UTI10" i="7"/>
  <c r="UTK10" i="7"/>
  <c r="UTM10" i="7"/>
  <c r="UTO10" i="7"/>
  <c r="UTQ10" i="7"/>
  <c r="UTS10" i="7"/>
  <c r="UTU10" i="7"/>
  <c r="UTW10" i="7"/>
  <c r="UTY10" i="7"/>
  <c r="UUA10" i="7"/>
  <c r="UUC10" i="7"/>
  <c r="UUE10" i="7"/>
  <c r="UUG10" i="7"/>
  <c r="UUI10" i="7"/>
  <c r="UUK10" i="7"/>
  <c r="UUM10" i="7"/>
  <c r="UUO10" i="7"/>
  <c r="UUQ10" i="7"/>
  <c r="UUS10" i="7"/>
  <c r="UUU10" i="7"/>
  <c r="UUW10" i="7"/>
  <c r="UUY10" i="7"/>
  <c r="UVA10" i="7"/>
  <c r="UVC10" i="7"/>
  <c r="UVE10" i="7"/>
  <c r="UVG10" i="7"/>
  <c r="UVI10" i="7"/>
  <c r="UVK10" i="7"/>
  <c r="UVM10" i="7"/>
  <c r="UVO10" i="7"/>
  <c r="UVQ10" i="7"/>
  <c r="UVS10" i="7"/>
  <c r="UVU10" i="7"/>
  <c r="UVW10" i="7"/>
  <c r="UVY10" i="7"/>
  <c r="UWA10" i="7"/>
  <c r="UWC10" i="7"/>
  <c r="UWE10" i="7"/>
  <c r="UWG10" i="7"/>
  <c r="UWI10" i="7"/>
  <c r="UWK10" i="7"/>
  <c r="UWM10" i="7"/>
  <c r="UWO10" i="7"/>
  <c r="UWQ10" i="7"/>
  <c r="UWS10" i="7"/>
  <c r="UWU10" i="7"/>
  <c r="UWW10" i="7"/>
  <c r="UWY10" i="7"/>
  <c r="UXA10" i="7"/>
  <c r="UXC10" i="7"/>
  <c r="UXE10" i="7"/>
  <c r="UXG10" i="7"/>
  <c r="UXI10" i="7"/>
  <c r="UXK10" i="7"/>
  <c r="UXM10" i="7"/>
  <c r="UXO10" i="7"/>
  <c r="UXQ10" i="7"/>
  <c r="UXS10" i="7"/>
  <c r="UXU10" i="7"/>
  <c r="UXW10" i="7"/>
  <c r="UXY10" i="7"/>
  <c r="UYA10" i="7"/>
  <c r="UYC10" i="7"/>
  <c r="UYE10" i="7"/>
  <c r="UYG10" i="7"/>
  <c r="UYI10" i="7"/>
  <c r="UYK10" i="7"/>
  <c r="UYM10" i="7"/>
  <c r="UYO10" i="7"/>
  <c r="UYQ10" i="7"/>
  <c r="UYS10" i="7"/>
  <c r="UYU10" i="7"/>
  <c r="UYW10" i="7"/>
  <c r="UYY10" i="7"/>
  <c r="UZA10" i="7"/>
  <c r="UZC10" i="7"/>
  <c r="UZE10" i="7"/>
  <c r="UZG10" i="7"/>
  <c r="UZI10" i="7"/>
  <c r="UZK10" i="7"/>
  <c r="UZM10" i="7"/>
  <c r="UZO10" i="7"/>
  <c r="UZQ10" i="7"/>
  <c r="UZS10" i="7"/>
  <c r="UZU10" i="7"/>
  <c r="UZW10" i="7"/>
  <c r="UZY10" i="7"/>
  <c r="VAA10" i="7"/>
  <c r="VAC10" i="7"/>
  <c r="VAE10" i="7"/>
  <c r="VAG10" i="7"/>
  <c r="VAI10" i="7"/>
  <c r="VAK10" i="7"/>
  <c r="VAM10" i="7"/>
  <c r="VAO10" i="7"/>
  <c r="VAQ10" i="7"/>
  <c r="VAS10" i="7"/>
  <c r="VAU10" i="7"/>
  <c r="VAW10" i="7"/>
  <c r="VAY10" i="7"/>
  <c r="VBA10" i="7"/>
  <c r="VBC10" i="7"/>
  <c r="VBE10" i="7"/>
  <c r="VBG10" i="7"/>
  <c r="VBI10" i="7"/>
  <c r="VBK10" i="7"/>
  <c r="VBM10" i="7"/>
  <c r="VBO10" i="7"/>
  <c r="VBQ10" i="7"/>
  <c r="VBS10" i="7"/>
  <c r="VBU10" i="7"/>
  <c r="VBW10" i="7"/>
  <c r="VBY10" i="7"/>
  <c r="VCA10" i="7"/>
  <c r="VCC10" i="7"/>
  <c r="VCE10" i="7"/>
  <c r="VCG10" i="7"/>
  <c r="VCI10" i="7"/>
  <c r="VCK10" i="7"/>
  <c r="VCM10" i="7"/>
  <c r="VCO10" i="7"/>
  <c r="VCQ10" i="7"/>
  <c r="VCS10" i="7"/>
  <c r="VCU10" i="7"/>
  <c r="VCW10" i="7"/>
  <c r="VCY10" i="7"/>
  <c r="VDA10" i="7"/>
  <c r="VDC10" i="7"/>
  <c r="VDE10" i="7"/>
  <c r="VDG10" i="7"/>
  <c r="VDI10" i="7"/>
  <c r="VDK10" i="7"/>
  <c r="VDM10" i="7"/>
  <c r="VDO10" i="7"/>
  <c r="VDQ10" i="7"/>
  <c r="VDS10" i="7"/>
  <c r="VDU10" i="7"/>
  <c r="VDW10" i="7"/>
  <c r="VDY10" i="7"/>
  <c r="VEA10" i="7"/>
  <c r="VEC10" i="7"/>
  <c r="VEE10" i="7"/>
  <c r="VEG10" i="7"/>
  <c r="VEI10" i="7"/>
  <c r="VEK10" i="7"/>
  <c r="VEM10" i="7"/>
  <c r="VEO10" i="7"/>
  <c r="VEQ10" i="7"/>
  <c r="VES10" i="7"/>
  <c r="VEU10" i="7"/>
  <c r="VEW10" i="7"/>
  <c r="VEY10" i="7"/>
  <c r="VFA10" i="7"/>
  <c r="VFC10" i="7"/>
  <c r="VFE10" i="7"/>
  <c r="VFG10" i="7"/>
  <c r="VFI10" i="7"/>
  <c r="VFK10" i="7"/>
  <c r="VFM10" i="7"/>
  <c r="VFO10" i="7"/>
  <c r="VFQ10" i="7"/>
  <c r="VFS10" i="7"/>
  <c r="VFU10" i="7"/>
  <c r="VFW10" i="7"/>
  <c r="VFY10" i="7"/>
  <c r="VGA10" i="7"/>
  <c r="VGC10" i="7"/>
  <c r="VGE10" i="7"/>
  <c r="VGG10" i="7"/>
  <c r="VGI10" i="7"/>
  <c r="VGK10" i="7"/>
  <c r="VGM10" i="7"/>
  <c r="VGO10" i="7"/>
  <c r="VGQ10" i="7"/>
  <c r="VGS10" i="7"/>
  <c r="VGU10" i="7"/>
  <c r="VGW10" i="7"/>
  <c r="VGY10" i="7"/>
  <c r="VHA10" i="7"/>
  <c r="VHC10" i="7"/>
  <c r="VHE10" i="7"/>
  <c r="VHG10" i="7"/>
  <c r="VHI10" i="7"/>
  <c r="VHK10" i="7"/>
  <c r="VHM10" i="7"/>
  <c r="VHO10" i="7"/>
  <c r="VHQ10" i="7"/>
  <c r="VHS10" i="7"/>
  <c r="VHU10" i="7"/>
  <c r="VHW10" i="7"/>
  <c r="VHY10" i="7"/>
  <c r="VIA10" i="7"/>
  <c r="VIC10" i="7"/>
  <c r="VIE10" i="7"/>
  <c r="VIG10" i="7"/>
  <c r="VII10" i="7"/>
  <c r="VIK10" i="7"/>
  <c r="VIM10" i="7"/>
  <c r="VIO10" i="7"/>
  <c r="VIQ10" i="7"/>
  <c r="VIS10" i="7"/>
  <c r="VIU10" i="7"/>
  <c r="VIW10" i="7"/>
  <c r="VIY10" i="7"/>
  <c r="VJA10" i="7"/>
  <c r="VJC10" i="7"/>
  <c r="VJE10" i="7"/>
  <c r="VJG10" i="7"/>
  <c r="VJI10" i="7"/>
  <c r="VJK10" i="7"/>
  <c r="VJM10" i="7"/>
  <c r="VJO10" i="7"/>
  <c r="VJQ10" i="7"/>
  <c r="VJS10" i="7"/>
  <c r="VJU10" i="7"/>
  <c r="VJW10" i="7"/>
  <c r="VJY10" i="7"/>
  <c r="VKA10" i="7"/>
  <c r="VKC10" i="7"/>
  <c r="VKE10" i="7"/>
  <c r="VKG10" i="7"/>
  <c r="VKI10" i="7"/>
  <c r="VKK10" i="7"/>
  <c r="VKM10" i="7"/>
  <c r="VKO10" i="7"/>
  <c r="VKQ10" i="7"/>
  <c r="VKS10" i="7"/>
  <c r="VKU10" i="7"/>
  <c r="VKW10" i="7"/>
  <c r="VKY10" i="7"/>
  <c r="VLA10" i="7"/>
  <c r="VLC10" i="7"/>
  <c r="VLE10" i="7"/>
  <c r="VLG10" i="7"/>
  <c r="VLI10" i="7"/>
  <c r="VLK10" i="7"/>
  <c r="VLM10" i="7"/>
  <c r="VLO10" i="7"/>
  <c r="VLQ10" i="7"/>
  <c r="VLS10" i="7"/>
  <c r="VLU10" i="7"/>
  <c r="VLW10" i="7"/>
  <c r="VLY10" i="7"/>
  <c r="VMA10" i="7"/>
  <c r="VMC10" i="7"/>
  <c r="VME10" i="7"/>
  <c r="VMG10" i="7"/>
  <c r="VMI10" i="7"/>
  <c r="VMK10" i="7"/>
  <c r="VMM10" i="7"/>
  <c r="VMO10" i="7"/>
  <c r="VMQ10" i="7"/>
  <c r="VMS10" i="7"/>
  <c r="VMU10" i="7"/>
  <c r="VMW10" i="7"/>
  <c r="VMY10" i="7"/>
  <c r="VNA10" i="7"/>
  <c r="VNC10" i="7"/>
  <c r="VNE10" i="7"/>
  <c r="VNG10" i="7"/>
  <c r="VNI10" i="7"/>
  <c r="VNK10" i="7"/>
  <c r="VNM10" i="7"/>
  <c r="VNO10" i="7"/>
  <c r="VNQ10" i="7"/>
  <c r="VNS10" i="7"/>
  <c r="VNU10" i="7"/>
  <c r="VNW10" i="7"/>
  <c r="VNY10" i="7"/>
  <c r="VOA10" i="7"/>
  <c r="VOC10" i="7"/>
  <c r="VOE10" i="7"/>
  <c r="VOG10" i="7"/>
  <c r="VOI10" i="7"/>
  <c r="VOK10" i="7"/>
  <c r="VOM10" i="7"/>
  <c r="VOO10" i="7"/>
  <c r="VOQ10" i="7"/>
  <c r="VOS10" i="7"/>
  <c r="VOU10" i="7"/>
  <c r="VOW10" i="7"/>
  <c r="VOY10" i="7"/>
  <c r="VPA10" i="7"/>
  <c r="VPC10" i="7"/>
  <c r="VPE10" i="7"/>
  <c r="VPG10" i="7"/>
  <c r="VPI10" i="7"/>
  <c r="VPK10" i="7"/>
  <c r="VPM10" i="7"/>
  <c r="VPO10" i="7"/>
  <c r="VPQ10" i="7"/>
  <c r="VPS10" i="7"/>
  <c r="VPU10" i="7"/>
  <c r="VPW10" i="7"/>
  <c r="VPY10" i="7"/>
  <c r="VQA10" i="7"/>
  <c r="VQC10" i="7"/>
  <c r="VQE10" i="7"/>
  <c r="VQG10" i="7"/>
  <c r="VQI10" i="7"/>
  <c r="VQK10" i="7"/>
  <c r="VQM10" i="7"/>
  <c r="VQO10" i="7"/>
  <c r="VQQ10" i="7"/>
  <c r="VQS10" i="7"/>
  <c r="VQU10" i="7"/>
  <c r="VQW10" i="7"/>
  <c r="VQY10" i="7"/>
  <c r="VRA10" i="7"/>
  <c r="VRC10" i="7"/>
  <c r="VRE10" i="7"/>
  <c r="VRG10" i="7"/>
  <c r="VRI10" i="7"/>
  <c r="VRK10" i="7"/>
  <c r="VRM10" i="7"/>
  <c r="VRO10" i="7"/>
  <c r="VRQ10" i="7"/>
  <c r="VRS10" i="7"/>
  <c r="VRU10" i="7"/>
  <c r="VRW10" i="7"/>
  <c r="VRY10" i="7"/>
  <c r="VSA10" i="7"/>
  <c r="VSC10" i="7"/>
  <c r="VSE10" i="7"/>
  <c r="VSG10" i="7"/>
  <c r="VSI10" i="7"/>
  <c r="VSK10" i="7"/>
  <c r="VSM10" i="7"/>
  <c r="VSO10" i="7"/>
  <c r="VSQ10" i="7"/>
  <c r="VSS10" i="7"/>
  <c r="VSU10" i="7"/>
  <c r="VSW10" i="7"/>
  <c r="VSY10" i="7"/>
  <c r="VTA10" i="7"/>
  <c r="VTC10" i="7"/>
  <c r="VTE10" i="7"/>
  <c r="VTG10" i="7"/>
  <c r="VTI10" i="7"/>
  <c r="VTK10" i="7"/>
  <c r="VTM10" i="7"/>
  <c r="VTO10" i="7"/>
  <c r="VTQ10" i="7"/>
  <c r="VTS10" i="7"/>
  <c r="VTU10" i="7"/>
  <c r="VTW10" i="7"/>
  <c r="VTY10" i="7"/>
  <c r="VUA10" i="7"/>
  <c r="VUC10" i="7"/>
  <c r="VUE10" i="7"/>
  <c r="VUG10" i="7"/>
  <c r="VUI10" i="7"/>
  <c r="VUK10" i="7"/>
  <c r="VUM10" i="7"/>
  <c r="VUO10" i="7"/>
  <c r="VUQ10" i="7"/>
  <c r="VUS10" i="7"/>
  <c r="VUU10" i="7"/>
  <c r="VUW10" i="7"/>
  <c r="VUY10" i="7"/>
  <c r="VVA10" i="7"/>
  <c r="VVC10" i="7"/>
  <c r="VVE10" i="7"/>
  <c r="VVG10" i="7"/>
  <c r="VVI10" i="7"/>
  <c r="VVK10" i="7"/>
  <c r="VVM10" i="7"/>
  <c r="VVO10" i="7"/>
  <c r="VVQ10" i="7"/>
  <c r="VVS10" i="7"/>
  <c r="VVU10" i="7"/>
  <c r="VVW10" i="7"/>
  <c r="VVY10" i="7"/>
  <c r="VWA10" i="7"/>
  <c r="VWC10" i="7"/>
  <c r="VWE10" i="7"/>
  <c r="VWG10" i="7"/>
  <c r="VWI10" i="7"/>
  <c r="VWK10" i="7"/>
  <c r="VWM10" i="7"/>
  <c r="VWO10" i="7"/>
  <c r="VWQ10" i="7"/>
  <c r="VWS10" i="7"/>
  <c r="VWU10" i="7"/>
  <c r="VWW10" i="7"/>
  <c r="VWY10" i="7"/>
  <c r="VXA10" i="7"/>
  <c r="VXC10" i="7"/>
  <c r="VXE10" i="7"/>
  <c r="VXG10" i="7"/>
  <c r="VXI10" i="7"/>
  <c r="VXK10" i="7"/>
  <c r="VXM10" i="7"/>
  <c r="VXO10" i="7"/>
  <c r="VXQ10" i="7"/>
  <c r="VXS10" i="7"/>
  <c r="VXU10" i="7"/>
  <c r="VXW10" i="7"/>
  <c r="VXY10" i="7"/>
  <c r="VYA10" i="7"/>
  <c r="VYC10" i="7"/>
  <c r="VYE10" i="7"/>
  <c r="VYG10" i="7"/>
  <c r="VYI10" i="7"/>
  <c r="VYK10" i="7"/>
  <c r="VYM10" i="7"/>
  <c r="VYO10" i="7"/>
  <c r="VYQ10" i="7"/>
  <c r="VYS10" i="7"/>
  <c r="VYU10" i="7"/>
  <c r="VYW10" i="7"/>
  <c r="VYY10" i="7"/>
  <c r="VZA10" i="7"/>
  <c r="VZC10" i="7"/>
  <c r="VZE10" i="7"/>
  <c r="VZG10" i="7"/>
  <c r="VZI10" i="7"/>
  <c r="VZK10" i="7"/>
  <c r="VZM10" i="7"/>
  <c r="VZO10" i="7"/>
  <c r="VZQ10" i="7"/>
  <c r="VZS10" i="7"/>
  <c r="VZU10" i="7"/>
  <c r="VZW10" i="7"/>
  <c r="VZY10" i="7"/>
  <c r="WAA10" i="7"/>
  <c r="WAC10" i="7"/>
  <c r="WAE10" i="7"/>
  <c r="WAG10" i="7"/>
  <c r="WAI10" i="7"/>
  <c r="WAK10" i="7"/>
  <c r="WAM10" i="7"/>
  <c r="WAO10" i="7"/>
  <c r="WAQ10" i="7"/>
  <c r="WAS10" i="7"/>
  <c r="WAU10" i="7"/>
  <c r="WAW10" i="7"/>
  <c r="WAY10" i="7"/>
  <c r="WBA10" i="7"/>
  <c r="WBC10" i="7"/>
  <c r="WBE10" i="7"/>
  <c r="WBG10" i="7"/>
  <c r="WBI10" i="7"/>
  <c r="WBK10" i="7"/>
  <c r="WBM10" i="7"/>
  <c r="WBO10" i="7"/>
  <c r="WBQ10" i="7"/>
  <c r="WBS10" i="7"/>
  <c r="WBU10" i="7"/>
  <c r="WBW10" i="7"/>
  <c r="WBY10" i="7"/>
  <c r="WCA10" i="7"/>
  <c r="WCC10" i="7"/>
  <c r="WCE10" i="7"/>
  <c r="WCG10" i="7"/>
  <c r="WCI10" i="7"/>
  <c r="WCK10" i="7"/>
  <c r="WCM10" i="7"/>
  <c r="WCO10" i="7"/>
  <c r="WCQ10" i="7"/>
  <c r="WCS10" i="7"/>
  <c r="WCU10" i="7"/>
  <c r="WCW10" i="7"/>
  <c r="WCY10" i="7"/>
  <c r="WDA10" i="7"/>
  <c r="WDC10" i="7"/>
  <c r="WDE10" i="7"/>
  <c r="WDG10" i="7"/>
  <c r="WDI10" i="7"/>
  <c r="WDK10" i="7"/>
  <c r="WDM10" i="7"/>
  <c r="WDO10" i="7"/>
  <c r="WDQ10" i="7"/>
  <c r="WDS10" i="7"/>
  <c r="WDU10" i="7"/>
  <c r="WDW10" i="7"/>
  <c r="WDY10" i="7"/>
  <c r="WEA10" i="7"/>
  <c r="WEC10" i="7"/>
  <c r="WEE10" i="7"/>
  <c r="WEG10" i="7"/>
  <c r="WEI10" i="7"/>
  <c r="WEK10" i="7"/>
  <c r="WEM10" i="7"/>
  <c r="WEO10" i="7"/>
  <c r="WEQ10" i="7"/>
  <c r="WES10" i="7"/>
  <c r="WEU10" i="7"/>
  <c r="WEW10" i="7"/>
  <c r="WEY10" i="7"/>
  <c r="WFA10" i="7"/>
  <c r="WFC10" i="7"/>
  <c r="WFE10" i="7"/>
  <c r="WFG10" i="7"/>
  <c r="WFI10" i="7"/>
  <c r="WFK10" i="7"/>
  <c r="WFM10" i="7"/>
  <c r="WFO10" i="7"/>
  <c r="WFQ10" i="7"/>
  <c r="WFS10" i="7"/>
  <c r="WFU10" i="7"/>
  <c r="WFW10" i="7"/>
  <c r="WFY10" i="7"/>
  <c r="WGA10" i="7"/>
  <c r="WGC10" i="7"/>
  <c r="WGE10" i="7"/>
  <c r="WGG10" i="7"/>
  <c r="WGI10" i="7"/>
  <c r="WGK10" i="7"/>
  <c r="WGM10" i="7"/>
  <c r="WGO10" i="7"/>
  <c r="WGQ10" i="7"/>
  <c r="WGS10" i="7"/>
  <c r="WGU10" i="7"/>
  <c r="WGW10" i="7"/>
  <c r="WGY10" i="7"/>
  <c r="WHA10" i="7"/>
  <c r="WHC10" i="7"/>
  <c r="WHE10" i="7"/>
  <c r="WHG10" i="7"/>
  <c r="WHI10" i="7"/>
  <c r="WHK10" i="7"/>
  <c r="WHM10" i="7"/>
  <c r="WHO10" i="7"/>
  <c r="WHQ10" i="7"/>
  <c r="WHS10" i="7"/>
  <c r="WHU10" i="7"/>
  <c r="WHW10" i="7"/>
  <c r="WHY10" i="7"/>
  <c r="WIA10" i="7"/>
  <c r="WIC10" i="7"/>
  <c r="WIE10" i="7"/>
  <c r="WIG10" i="7"/>
  <c r="WII10" i="7"/>
  <c r="WIK10" i="7"/>
  <c r="WIM10" i="7"/>
  <c r="WIO10" i="7"/>
  <c r="WIQ10" i="7"/>
  <c r="WIS10" i="7"/>
  <c r="WIU10" i="7"/>
  <c r="WIW10" i="7"/>
  <c r="WIY10" i="7"/>
  <c r="WJA10" i="7"/>
  <c r="WJC10" i="7"/>
  <c r="WJE10" i="7"/>
  <c r="WJG10" i="7"/>
  <c r="WJI10" i="7"/>
  <c r="WJK10" i="7"/>
  <c r="WJM10" i="7"/>
  <c r="WJO10" i="7"/>
  <c r="WJQ10" i="7"/>
  <c r="WJS10" i="7"/>
  <c r="WJU10" i="7"/>
  <c r="WJW10" i="7"/>
  <c r="WJY10" i="7"/>
  <c r="WKA10" i="7"/>
  <c r="WKC10" i="7"/>
  <c r="WKE10" i="7"/>
  <c r="WKG10" i="7"/>
  <c r="WKI10" i="7"/>
  <c r="WKK10" i="7"/>
  <c r="WKM10" i="7"/>
  <c r="WKO10" i="7"/>
  <c r="WKQ10" i="7"/>
  <c r="WKS10" i="7"/>
  <c r="WKU10" i="7"/>
  <c r="WKW10" i="7"/>
  <c r="WKY10" i="7"/>
  <c r="WLA10" i="7"/>
  <c r="WLC10" i="7"/>
  <c r="WLE10" i="7"/>
  <c r="WLG10" i="7"/>
  <c r="WLI10" i="7"/>
  <c r="WLK10" i="7"/>
  <c r="WLM10" i="7"/>
  <c r="WLO10" i="7"/>
  <c r="WLQ10" i="7"/>
  <c r="WLS10" i="7"/>
  <c r="WLU10" i="7"/>
  <c r="WLW10" i="7"/>
  <c r="WLY10" i="7"/>
  <c r="WMA10" i="7"/>
  <c r="WMC10" i="7"/>
  <c r="WME10" i="7"/>
  <c r="WMG10" i="7"/>
  <c r="WMI10" i="7"/>
  <c r="WMK10" i="7"/>
  <c r="WMM10" i="7"/>
  <c r="WMO10" i="7"/>
  <c r="WMQ10" i="7"/>
  <c r="WMS10" i="7"/>
  <c r="WMU10" i="7"/>
  <c r="WMW10" i="7"/>
  <c r="WMY10" i="7"/>
  <c r="WNA10" i="7"/>
  <c r="WNC10" i="7"/>
  <c r="WNE10" i="7"/>
  <c r="WNG10" i="7"/>
  <c r="WNI10" i="7"/>
  <c r="WNK10" i="7"/>
  <c r="WNM10" i="7"/>
  <c r="WNO10" i="7"/>
  <c r="WNQ10" i="7"/>
  <c r="WNS10" i="7"/>
  <c r="WNU10" i="7"/>
  <c r="WNW10" i="7"/>
  <c r="WNY10" i="7"/>
  <c r="WOA10" i="7"/>
  <c r="WOC10" i="7"/>
  <c r="WOE10" i="7"/>
  <c r="WOG10" i="7"/>
  <c r="WOI10" i="7"/>
  <c r="WOK10" i="7"/>
  <c r="WOM10" i="7"/>
  <c r="WOO10" i="7"/>
  <c r="WOQ10" i="7"/>
  <c r="WOS10" i="7"/>
  <c r="WOU10" i="7"/>
  <c r="WOW10" i="7"/>
  <c r="WOY10" i="7"/>
  <c r="WPA10" i="7"/>
  <c r="WPC10" i="7"/>
  <c r="WPE10" i="7"/>
  <c r="WPG10" i="7"/>
  <c r="WPI10" i="7"/>
  <c r="WPK10" i="7"/>
  <c r="WPM10" i="7"/>
  <c r="WPO10" i="7"/>
  <c r="WPQ10" i="7"/>
  <c r="WPS10" i="7"/>
  <c r="WPU10" i="7"/>
  <c r="WPW10" i="7"/>
  <c r="WPY10" i="7"/>
  <c r="WQA10" i="7"/>
  <c r="WQC10" i="7"/>
  <c r="WQE10" i="7"/>
  <c r="WQG10" i="7"/>
  <c r="WQI10" i="7"/>
  <c r="WQK10" i="7"/>
  <c r="WQM10" i="7"/>
  <c r="WQO10" i="7"/>
  <c r="WQQ10" i="7"/>
  <c r="WQS10" i="7"/>
  <c r="WQU10" i="7"/>
  <c r="WQW10" i="7"/>
  <c r="WQY10" i="7"/>
  <c r="WRA10" i="7"/>
  <c r="WRC10" i="7"/>
  <c r="WRE10" i="7"/>
  <c r="WRG10" i="7"/>
  <c r="WRI10" i="7"/>
  <c r="WRK10" i="7"/>
  <c r="WRM10" i="7"/>
  <c r="WRO10" i="7"/>
  <c r="WRQ10" i="7"/>
  <c r="WRS10" i="7"/>
  <c r="WRU10" i="7"/>
  <c r="WRW10" i="7"/>
  <c r="WRY10" i="7"/>
  <c r="WSA10" i="7"/>
  <c r="WSC10" i="7"/>
  <c r="WSE10" i="7"/>
  <c r="WSG10" i="7"/>
  <c r="WSI10" i="7"/>
  <c r="WSK10" i="7"/>
  <c r="WSM10" i="7"/>
  <c r="WSO10" i="7"/>
  <c r="WSQ10" i="7"/>
  <c r="WSS10" i="7"/>
  <c r="WSU10" i="7"/>
  <c r="WSW10" i="7"/>
  <c r="WSY10" i="7"/>
  <c r="WTA10" i="7"/>
  <c r="WTC10" i="7"/>
  <c r="WTE10" i="7"/>
  <c r="WTG10" i="7"/>
  <c r="WTI10" i="7"/>
  <c r="WTK10" i="7"/>
  <c r="WTM10" i="7"/>
  <c r="WTO10" i="7"/>
  <c r="WTQ10" i="7"/>
  <c r="WTS10" i="7"/>
  <c r="WTU10" i="7"/>
  <c r="WTW10" i="7"/>
  <c r="WTY10" i="7"/>
  <c r="WUA10" i="7"/>
  <c r="WUC10" i="7"/>
  <c r="WUE10" i="7"/>
  <c r="WUG10" i="7"/>
  <c r="WUI10" i="7"/>
  <c r="WUK10" i="7"/>
  <c r="WUM10" i="7"/>
  <c r="WUO10" i="7"/>
  <c r="WUQ10" i="7"/>
  <c r="WUS10" i="7"/>
  <c r="WUU10" i="7"/>
  <c r="WUW10" i="7"/>
  <c r="WUY10" i="7"/>
  <c r="WVA10" i="7"/>
  <c r="WVC10" i="7"/>
  <c r="WVE10" i="7"/>
  <c r="WVG10" i="7"/>
  <c r="WVI10" i="7"/>
  <c r="WVK10" i="7"/>
  <c r="WVM10" i="7"/>
  <c r="WVO10" i="7"/>
  <c r="WVQ10" i="7"/>
  <c r="WVS10" i="7"/>
  <c r="WVU10" i="7"/>
  <c r="WVW10" i="7"/>
  <c r="WVY10" i="7"/>
  <c r="WWA10" i="7"/>
  <c r="WWC10" i="7"/>
  <c r="WWE10" i="7"/>
  <c r="WWG10" i="7"/>
  <c r="WWI10" i="7"/>
  <c r="WWK10" i="7"/>
  <c r="WWM10" i="7"/>
  <c r="WWO10" i="7"/>
  <c r="WWQ10" i="7"/>
  <c r="WWS10" i="7"/>
  <c r="WWU10" i="7"/>
  <c r="WWW10" i="7"/>
  <c r="WWY10" i="7"/>
  <c r="WXA10" i="7"/>
  <c r="WXC10" i="7"/>
  <c r="WXE10" i="7"/>
  <c r="WXG10" i="7"/>
  <c r="WXI10" i="7"/>
  <c r="WXK10" i="7"/>
  <c r="WXM10" i="7"/>
  <c r="WXO10" i="7"/>
  <c r="WXQ10" i="7"/>
  <c r="WXS10" i="7"/>
  <c r="WXU10" i="7"/>
  <c r="WXW10" i="7"/>
  <c r="WXY10" i="7"/>
  <c r="WYA10" i="7"/>
  <c r="WYC10" i="7"/>
  <c r="WYE10" i="7"/>
  <c r="WYG10" i="7"/>
  <c r="WYI10" i="7"/>
  <c r="WYK10" i="7"/>
  <c r="WYM10" i="7"/>
  <c r="WYO10" i="7"/>
  <c r="WYQ10" i="7"/>
  <c r="WYS10" i="7"/>
  <c r="WYU10" i="7"/>
  <c r="WYW10" i="7"/>
  <c r="WYY10" i="7"/>
  <c r="WZA10" i="7"/>
  <c r="WZC10" i="7"/>
  <c r="WZE10" i="7"/>
  <c r="WZG10" i="7"/>
  <c r="WZI10" i="7"/>
  <c r="WZK10" i="7"/>
  <c r="WZM10" i="7"/>
  <c r="WZO10" i="7"/>
  <c r="WZQ10" i="7"/>
  <c r="WZS10" i="7"/>
  <c r="WZU10" i="7"/>
  <c r="WZW10" i="7"/>
  <c r="WZY10" i="7"/>
  <c r="XAA10" i="7"/>
  <c r="XAC10" i="7"/>
  <c r="XAE10" i="7"/>
  <c r="XAG10" i="7"/>
  <c r="XAI10" i="7"/>
  <c r="XAK10" i="7"/>
  <c r="XAM10" i="7"/>
  <c r="XAO10" i="7"/>
  <c r="XAQ10" i="7"/>
  <c r="XAS10" i="7"/>
  <c r="XAU10" i="7"/>
  <c r="XAW10" i="7"/>
  <c r="XAY10" i="7"/>
  <c r="XBA10" i="7"/>
  <c r="XBC10" i="7"/>
  <c r="XBE10" i="7"/>
  <c r="XBG10" i="7"/>
  <c r="XBI10" i="7"/>
  <c r="XBK10" i="7"/>
  <c r="XBM10" i="7"/>
  <c r="XBO10" i="7"/>
  <c r="XBQ10" i="7"/>
  <c r="XBS10" i="7"/>
  <c r="XBU10" i="7"/>
  <c r="XBW10" i="7"/>
  <c r="XBY10" i="7"/>
  <c r="XCA10" i="7"/>
  <c r="XCC10" i="7"/>
  <c r="XCE10" i="7"/>
  <c r="XCG10" i="7"/>
  <c r="XCI10" i="7"/>
  <c r="XCK10" i="7"/>
  <c r="XCM10" i="7"/>
  <c r="XCO10" i="7"/>
  <c r="XCQ10" i="7"/>
  <c r="XCS10" i="7"/>
  <c r="XCU10" i="7"/>
  <c r="XCW10" i="7"/>
  <c r="XCY10" i="7"/>
  <c r="XDA10" i="7"/>
  <c r="XDC10" i="7"/>
  <c r="XDE10" i="7"/>
  <c r="XDG10" i="7"/>
  <c r="XDI10" i="7"/>
  <c r="XDK10" i="7"/>
  <c r="XDM10" i="7"/>
  <c r="XDO10" i="7"/>
  <c r="XDQ10" i="7"/>
  <c r="XDS10" i="7"/>
  <c r="XDU10" i="7"/>
  <c r="XDW10" i="7"/>
  <c r="XDY10" i="7"/>
  <c r="XEA10" i="7"/>
  <c r="XEC10" i="7"/>
  <c r="XEE10" i="7"/>
  <c r="XEG10" i="7"/>
  <c r="XEI10" i="7"/>
  <c r="XEK10" i="7"/>
  <c r="XEM10" i="7"/>
  <c r="XEO10" i="7"/>
  <c r="XEQ10" i="7"/>
  <c r="XES10" i="7"/>
  <c r="XEU10" i="7"/>
  <c r="XEW10" i="7"/>
  <c r="XEY10" i="7"/>
  <c r="XFA10" i="7"/>
  <c r="XFC10" i="7"/>
  <c r="E54" i="7"/>
  <c r="E53" i="7"/>
  <c r="C93" i="4" l="1"/>
  <c r="C87" i="4"/>
  <c r="C86" i="4"/>
  <c r="C85" i="4"/>
  <c r="AF1036" i="3" s="1"/>
  <c r="C84" i="4"/>
  <c r="C65" i="4"/>
  <c r="AO638" i="3"/>
  <c r="I53" i="4" s="1"/>
  <c r="AM567" i="3"/>
  <c r="C52" i="4"/>
  <c r="C50" i="4"/>
  <c r="C43" i="4"/>
  <c r="C40" i="4"/>
  <c r="C35" i="4"/>
  <c r="C32" i="4"/>
  <c r="C33" i="4" s="1"/>
  <c r="C31" i="4"/>
  <c r="H31" i="4" s="1"/>
  <c r="O796" i="3"/>
  <c r="O795" i="3"/>
  <c r="T728" i="3"/>
  <c r="T727" i="3"/>
  <c r="T726" i="3"/>
  <c r="O728" i="3"/>
  <c r="O726" i="3"/>
  <c r="AM565" i="3" l="1"/>
  <c r="W563" i="3"/>
  <c r="W562" i="3"/>
  <c r="W883" i="3"/>
  <c r="AG455" i="3" l="1"/>
  <c r="AG457" i="3" s="1"/>
  <c r="W872" i="3"/>
  <c r="W869" i="3"/>
  <c r="W865" i="3"/>
  <c r="W862" i="3"/>
  <c r="W852" i="3"/>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AC781" i="3"/>
  <c r="AC782" i="3"/>
  <c r="AC783" i="3"/>
  <c r="AC784"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B10" i="8"/>
  <c r="G10" i="8" s="1"/>
  <c r="E102" i="21"/>
  <c r="E93" i="21"/>
  <c r="B35" i="21"/>
  <c r="B20" i="21"/>
  <c r="B7" i="8"/>
  <c r="G7" i="8" s="1"/>
  <c r="AF836" i="20"/>
  <c r="BE78" i="3" s="1"/>
  <c r="B24" i="4"/>
  <c r="B66" i="4"/>
  <c r="E66" i="4" s="1"/>
  <c r="R66" i="4" s="1"/>
  <c r="B67" i="4"/>
  <c r="E67" i="4" s="1"/>
  <c r="R67" i="4" s="1"/>
  <c r="B68" i="4"/>
  <c r="E68" i="4" s="1"/>
  <c r="R68" i="4" s="1"/>
  <c r="A104" i="11"/>
  <c r="C101" i="11"/>
  <c r="C102" i="11"/>
  <c r="C103" i="11"/>
  <c r="C104" i="11"/>
  <c r="B101" i="11"/>
  <c r="B102" i="11"/>
  <c r="B103" i="11"/>
  <c r="B104" i="11"/>
  <c r="C85" i="11"/>
  <c r="C86" i="11"/>
  <c r="C87" i="11"/>
  <c r="C88" i="11"/>
  <c r="C92" i="11"/>
  <c r="C94" i="11"/>
  <c r="C95" i="11"/>
  <c r="C96" i="11"/>
  <c r="B85" i="11"/>
  <c r="B86" i="11"/>
  <c r="B87" i="11"/>
  <c r="B88" i="11"/>
  <c r="B92" i="11"/>
  <c r="B94" i="11"/>
  <c r="B95" i="11"/>
  <c r="B96" i="11"/>
  <c r="A70" i="11"/>
  <c r="C67" i="11"/>
  <c r="C68" i="11"/>
  <c r="C69" i="11"/>
  <c r="B67" i="11"/>
  <c r="B68" i="11"/>
  <c r="B69" i="11"/>
  <c r="A62" i="11"/>
  <c r="A54" i="11"/>
  <c r="A38" i="11"/>
  <c r="A26" i="11"/>
  <c r="C32" i="11"/>
  <c r="C33" i="11"/>
  <c r="C34" i="11"/>
  <c r="C35" i="11"/>
  <c r="C36" i="11"/>
  <c r="C38" i="11"/>
  <c r="B32" i="11"/>
  <c r="B33" i="11"/>
  <c r="B34" i="11"/>
  <c r="B35" i="11"/>
  <c r="B36" i="11"/>
  <c r="B38"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51" i="13"/>
  <c r="E48" i="13"/>
  <c r="E47" i="13"/>
  <c r="E29" i="13"/>
  <c r="E27" i="13"/>
  <c r="E25" i="13"/>
  <c r="E23" i="13"/>
  <c r="E22" i="13"/>
  <c r="E21" i="13"/>
  <c r="E20" i="13"/>
  <c r="E19" i="13"/>
  <c r="E18" i="13"/>
  <c r="E17" i="13"/>
  <c r="E15" i="13"/>
  <c r="E14" i="13"/>
  <c r="E13" i="13"/>
  <c r="E10" i="13"/>
  <c r="B95" i="13"/>
  <c r="B94" i="13"/>
  <c r="B93" i="13"/>
  <c r="B91" i="13"/>
  <c r="B87" i="13"/>
  <c r="B86" i="13"/>
  <c r="B85" i="13"/>
  <c r="B84" i="13"/>
  <c r="B74" i="13"/>
  <c r="B73" i="13"/>
  <c r="B72" i="13"/>
  <c r="B65" i="13"/>
  <c r="B60" i="13"/>
  <c r="B59" i="13"/>
  <c r="B57"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60" i="11"/>
  <c r="C60" i="11"/>
  <c r="B61" i="11"/>
  <c r="C61" i="11"/>
  <c r="B66" i="11"/>
  <c r="C66" i="11"/>
  <c r="B73" i="11"/>
  <c r="C73" i="11"/>
  <c r="B74" i="11"/>
  <c r="C74" i="11"/>
  <c r="B75" i="11"/>
  <c r="C75" i="11"/>
  <c r="A4" i="8"/>
  <c r="D4" i="8"/>
  <c r="F6" i="8" s="1"/>
  <c r="A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B10" i="4"/>
  <c r="E10" i="4" s="1"/>
  <c r="R10" i="4" s="1"/>
  <c r="F11" i="4"/>
  <c r="F26"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B52" i="4"/>
  <c r="E52" i="4" s="1"/>
  <c r="R52" i="4" s="1"/>
  <c r="S52" i="4" s="1"/>
  <c r="E52" i="13" s="1"/>
  <c r="G54" i="4"/>
  <c r="H54" i="4"/>
  <c r="K54" i="4"/>
  <c r="L54" i="4"/>
  <c r="O54" i="4"/>
  <c r="Q54" i="4"/>
  <c r="B57" i="4"/>
  <c r="E57" i="4" s="1"/>
  <c r="R57" i="4" s="1"/>
  <c r="B60" i="4"/>
  <c r="E60" i="4" s="1"/>
  <c r="R60" i="4" s="1"/>
  <c r="G62" i="4"/>
  <c r="H62" i="4"/>
  <c r="K62" i="4"/>
  <c r="L62" i="4"/>
  <c r="O62" i="4"/>
  <c r="O70" i="4"/>
  <c r="O77" i="4"/>
  <c r="O96" i="4"/>
  <c r="O104" i="4"/>
  <c r="Q62" i="4"/>
  <c r="B65" i="4"/>
  <c r="E65" i="4" s="1"/>
  <c r="R65" i="4" s="1"/>
  <c r="S65" i="4" s="1"/>
  <c r="E65" i="13" s="1"/>
  <c r="F70" i="4"/>
  <c r="G70" i="4"/>
  <c r="H70" i="4"/>
  <c r="I70" i="4"/>
  <c r="K70" i="4"/>
  <c r="L70" i="4"/>
  <c r="Q70" i="4"/>
  <c r="B72" i="4"/>
  <c r="E72" i="4" s="1"/>
  <c r="R72" i="4" s="1"/>
  <c r="B73" i="4"/>
  <c r="E73" i="4" s="1"/>
  <c r="R73" i="4" s="1"/>
  <c r="B74" i="4"/>
  <c r="E74" i="4" s="1"/>
  <c r="R74" i="4" s="1"/>
  <c r="F77" i="4"/>
  <c r="G77" i="4"/>
  <c r="H77" i="4"/>
  <c r="I77" i="4"/>
  <c r="K77" i="4"/>
  <c r="L77" i="4"/>
  <c r="Q77" i="4"/>
  <c r="B84" i="4"/>
  <c r="E84" i="4" s="1"/>
  <c r="R84" i="4" s="1"/>
  <c r="S84" i="4" s="1"/>
  <c r="E84" i="13" s="1"/>
  <c r="B85" i="4"/>
  <c r="E85" i="4" s="1"/>
  <c r="R85" i="4" s="1"/>
  <c r="S85" i="4" s="1"/>
  <c r="E85" i="13" s="1"/>
  <c r="B86" i="4"/>
  <c r="E86" i="4" s="1"/>
  <c r="R86" i="4" s="1"/>
  <c r="S86" i="4" s="1"/>
  <c r="E86" i="13" s="1"/>
  <c r="B87" i="4"/>
  <c r="E87" i="4" s="1"/>
  <c r="R87" i="4" s="1"/>
  <c r="S87" i="4" s="1"/>
  <c r="E87" i="13" s="1"/>
  <c r="B91" i="4"/>
  <c r="E91" i="4" s="1"/>
  <c r="R91" i="4"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8" i="3"/>
  <c r="X729" i="3"/>
  <c r="X730" i="3"/>
  <c r="X731" i="3"/>
  <c r="X732" i="3"/>
  <c r="X738" i="3"/>
  <c r="X739" i="3"/>
  <c r="X740" i="3"/>
  <c r="X741" i="3"/>
  <c r="X742" i="3"/>
  <c r="X743" i="3"/>
  <c r="X744" i="3"/>
  <c r="X745" i="3"/>
  <c r="X746" i="3"/>
  <c r="X747" i="3"/>
  <c r="X748" i="3"/>
  <c r="X749" i="3"/>
  <c r="M840" i="3"/>
  <c r="Q840" i="3"/>
  <c r="U840" i="3"/>
  <c r="Y840" i="3"/>
  <c r="AC840" i="3"/>
  <c r="AG840" i="3"/>
  <c r="Z911" i="3"/>
  <c r="E11" i="4" l="1"/>
  <c r="R9" i="4"/>
  <c r="R11" i="4" s="1"/>
  <c r="E42" i="4"/>
  <c r="E40" i="13"/>
  <c r="S42" i="4"/>
  <c r="E42" i="13" s="1"/>
  <c r="BE23" i="3"/>
  <c r="E4" i="4"/>
  <c r="AD209" i="20"/>
  <c r="E15" i="4"/>
  <c r="R15" i="4" s="1"/>
  <c r="B26" i="4"/>
  <c r="D35" i="11"/>
  <c r="B8" i="13"/>
  <c r="N183" i="24"/>
  <c r="T20" i="21"/>
  <c r="AD7" i="15"/>
  <c r="AD68" i="15"/>
  <c r="BE24" i="3"/>
  <c r="BE69" i="3"/>
  <c r="D36" i="11"/>
  <c r="D94" i="11"/>
  <c r="D86" i="11"/>
  <c r="D87" i="11"/>
  <c r="D103" i="11"/>
  <c r="D34" i="11"/>
  <c r="D6" i="11"/>
  <c r="D25" i="11"/>
  <c r="D85" i="11"/>
  <c r="D101" i="11"/>
  <c r="D32" i="11"/>
  <c r="D33" i="11"/>
  <c r="D92" i="11"/>
  <c r="D96" i="11"/>
  <c r="D88" i="11"/>
  <c r="D104" i="11"/>
  <c r="B8" i="4"/>
  <c r="N184" i="24" s="1"/>
  <c r="D95" i="11"/>
  <c r="C12" i="4"/>
  <c r="B12" i="13" s="1"/>
  <c r="D75" i="11"/>
  <c r="D58" i="11"/>
  <c r="L12" i="4"/>
  <c r="D38" i="11"/>
  <c r="B42" i="4"/>
  <c r="H12" i="4"/>
  <c r="D51" i="11"/>
  <c r="D49" i="11"/>
  <c r="D48" i="11"/>
  <c r="D20" i="11"/>
  <c r="D15" i="11"/>
  <c r="D8" i="11"/>
  <c r="D41" i="11"/>
  <c r="D12" i="13"/>
  <c r="D74" i="11"/>
  <c r="C12" i="13"/>
  <c r="D73" i="11"/>
  <c r="D53" i="11"/>
  <c r="D21" i="11"/>
  <c r="D16" i="11"/>
  <c r="B12" i="11"/>
  <c r="D5" i="11"/>
  <c r="D66" i="11"/>
  <c r="D42" i="11"/>
  <c r="D28" i="11"/>
  <c r="N63" i="4"/>
  <c r="N97" i="4" s="1"/>
  <c r="N105" i="4" s="1"/>
  <c r="D12" i="4"/>
  <c r="C43" i="11"/>
  <c r="F12" i="4"/>
  <c r="D11" i="11"/>
  <c r="F63" i="13"/>
  <c r="F97" i="13" s="1"/>
  <c r="F105" i="13" s="1"/>
  <c r="F107" i="13" s="1"/>
  <c r="D24" i="11"/>
  <c r="O12" i="4"/>
  <c r="D10" i="11"/>
  <c r="B43" i="11"/>
  <c r="Q12" i="4"/>
  <c r="K12" i="4"/>
  <c r="D61" i="11"/>
  <c r="B9" i="11"/>
  <c r="J12" i="4"/>
  <c r="D30" i="11"/>
  <c r="D22" i="11"/>
  <c r="O63" i="4"/>
  <c r="O97" i="4" s="1"/>
  <c r="O105" i="4" s="1"/>
  <c r="M63" i="4"/>
  <c r="M97" i="4" s="1"/>
  <c r="M105" i="4" s="1"/>
  <c r="N12" i="4"/>
  <c r="I12" i="4"/>
  <c r="D102" i="11"/>
  <c r="P63" i="4"/>
  <c r="P97" i="4" s="1"/>
  <c r="P105" i="4" s="1"/>
  <c r="I63" i="13"/>
  <c r="I97" i="13" s="1"/>
  <c r="I105" i="13" s="1"/>
  <c r="I107" i="13" s="1"/>
  <c r="C63" i="13"/>
  <c r="C97" i="13" s="1"/>
  <c r="C105" i="13" s="1"/>
  <c r="G58" i="7"/>
  <c r="I63" i="4"/>
  <c r="I97" i="4" s="1"/>
  <c r="I105" i="4" s="1"/>
  <c r="L63" i="4"/>
  <c r="L97" i="4" s="1"/>
  <c r="L105" i="4" s="1"/>
  <c r="D52" i="11"/>
  <c r="D44" i="11"/>
  <c r="D18" i="11"/>
  <c r="C12" i="11"/>
  <c r="J63" i="4"/>
  <c r="J97" i="4" s="1"/>
  <c r="J105" i="4" s="1"/>
  <c r="Q63" i="4"/>
  <c r="Q97" i="4" s="1"/>
  <c r="Q105" i="4" s="1"/>
  <c r="B11" i="4"/>
  <c r="J63" i="13"/>
  <c r="J97" i="13" s="1"/>
  <c r="J105" i="13" s="1"/>
  <c r="J107" i="13" s="1"/>
  <c r="D60" i="11"/>
  <c r="M12" i="4"/>
  <c r="D63" i="4"/>
  <c r="D97" i="4" s="1"/>
  <c r="D105" i="4" s="1"/>
  <c r="BE68" i="3" s="1"/>
  <c r="R26" i="4"/>
  <c r="R42" i="4"/>
  <c r="D63" i="13"/>
  <c r="D97" i="13" s="1"/>
  <c r="D105" i="13" s="1"/>
  <c r="D23" i="11"/>
  <c r="D19" i="11"/>
  <c r="D14" i="11"/>
  <c r="D7" i="11"/>
  <c r="G63" i="13"/>
  <c r="G97" i="13" s="1"/>
  <c r="G105" i="13" s="1"/>
  <c r="G107" i="13" s="1"/>
  <c r="M53" i="7"/>
  <c r="K58" i="7"/>
  <c r="C27" i="11"/>
  <c r="I58" i="7"/>
  <c r="C9" i="11"/>
  <c r="T63" i="4"/>
  <c r="K63" i="4"/>
  <c r="K97" i="4" s="1"/>
  <c r="K105" i="4" s="1"/>
  <c r="CI761" i="3"/>
  <c r="X1057" i="3" s="1"/>
  <c r="BG252" i="3"/>
  <c r="BO254" i="3" s="1"/>
  <c r="T276" i="3" s="1"/>
  <c r="AH729" i="3"/>
  <c r="J7" i="8"/>
  <c r="S38" i="21"/>
  <c r="S37" i="21"/>
  <c r="S36" i="21"/>
  <c r="S43" i="21"/>
  <c r="S35" i="21"/>
  <c r="S42" i="21"/>
  <c r="S34" i="21"/>
  <c r="S41" i="21"/>
  <c r="U33" i="21"/>
  <c r="S33" i="21"/>
  <c r="S40" i="21"/>
  <c r="U32" i="21"/>
  <c r="S32" i="21"/>
  <c r="U24" i="21"/>
  <c r="U28" i="21"/>
  <c r="S39" i="21"/>
  <c r="AH728" i="3"/>
  <c r="T22" i="21"/>
  <c r="U37" i="21"/>
  <c r="U29" i="21"/>
  <c r="T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R4" i="4" l="1"/>
  <c r="R8" i="4" s="1"/>
  <c r="E8" i="4"/>
  <c r="E12" i="4" s="1"/>
  <c r="AJ634" i="20"/>
  <c r="AK816" i="20" s="1"/>
  <c r="T841" i="20" s="1"/>
  <c r="AF841" i="20" s="1"/>
  <c r="BE82" i="3" s="1"/>
  <c r="G108" i="21"/>
  <c r="N190" i="24"/>
  <c r="I15" i="21"/>
  <c r="D43" i="11"/>
  <c r="B12" i="4"/>
  <c r="R12" i="4"/>
  <c r="D12" i="11"/>
  <c r="B13" i="11"/>
  <c r="D27" i="11"/>
  <c r="T97" i="4"/>
  <c r="H63" i="13"/>
  <c r="BE71" i="3"/>
  <c r="D9" i="11"/>
  <c r="C13" i="11"/>
  <c r="O53" i="7"/>
  <c r="M58" i="7"/>
  <c r="BA1048" i="3"/>
  <c r="BA1057" i="3" s="1" a="1"/>
  <c r="BA1057" i="3" s="1"/>
  <c r="AS373" i="20"/>
  <c r="G153" i="21"/>
  <c r="AY1014" i="3"/>
  <c r="DX643" i="3"/>
  <c r="BG760" i="3"/>
  <c r="BH760" i="3" s="1"/>
  <c r="BG759" i="3"/>
  <c r="BH759" i="3" s="1"/>
  <c r="BT727" i="3"/>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59" i="3"/>
  <c r="EC648" i="3"/>
  <c r="EC652" i="3"/>
  <c r="EC663" i="3"/>
  <c r="AW117" i="20"/>
  <c r="AW115" i="20"/>
  <c r="EM644" i="3"/>
  <c r="EC662" i="3"/>
  <c r="EC649" i="3"/>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23" i="21" l="1"/>
  <c r="T839" i="20"/>
  <c r="AF839" i="20" s="1"/>
  <c r="BE80" i="3" s="1"/>
  <c r="G155" i="21"/>
  <c r="I16" i="21" s="1"/>
  <c r="AK83" i="20"/>
  <c r="D13" i="1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DU763" i="3"/>
  <c r="O764" i="3" s="1"/>
  <c r="BG761" i="3"/>
  <c r="E35" i="7"/>
  <c r="BT761" i="3"/>
  <c r="AX708" i="20"/>
  <c r="AO708" i="20" s="1"/>
  <c r="BH726" i="3"/>
  <c r="DX678" i="3"/>
  <c r="E129" i="20" s="1"/>
  <c r="E132" i="20" s="1"/>
  <c r="E135" i="20" s="1"/>
  <c r="AW121" i="20"/>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AK190" i="20" l="1"/>
  <c r="T827" i="20"/>
  <c r="AF827" i="20" s="1"/>
  <c r="H105" i="13"/>
  <c r="T107" i="4"/>
  <c r="H107" i="13" s="1"/>
  <c r="Q58" i="7"/>
  <c r="S53" i="7"/>
  <c r="E11" i="21"/>
  <c r="AP718" i="20"/>
  <c r="AP719" i="20"/>
  <c r="AJ1001" i="3"/>
  <c r="AJ1003" i="3" s="1"/>
  <c r="AB1000" i="3"/>
  <c r="DU810" i="3"/>
  <c r="U386" i="20" s="1"/>
  <c r="P430" i="3"/>
  <c r="M22" i="7"/>
  <c r="M35" i="7" s="1"/>
  <c r="O15" i="7"/>
  <c r="G27" i="21"/>
  <c r="F26" i="21"/>
  <c r="AD11" i="15" l="1"/>
  <c r="AD23" i="15" s="1"/>
  <c r="AD26" i="15" s="1"/>
  <c r="AD28" i="15" s="1"/>
  <c r="AI11" i="15"/>
  <c r="AI23" i="15" s="1"/>
  <c r="AI26" i="15" s="1"/>
  <c r="AI28" i="15" s="1"/>
  <c r="AJ1016" i="3"/>
  <c r="AJ1038" i="3"/>
  <c r="BE72" i="3"/>
  <c r="T833" i="20"/>
  <c r="AF833" i="20" s="1"/>
  <c r="BE76" i="3" s="1"/>
  <c r="Y64" i="15"/>
  <c r="Y68" i="15" s="1"/>
  <c r="S58" i="7"/>
  <c r="U53" i="7"/>
  <c r="AJ1054" i="3"/>
  <c r="AJ1058" i="3"/>
  <c r="AP563" i="20"/>
  <c r="G26" i="21"/>
  <c r="F29" i="21"/>
  <c r="G29" i="21"/>
  <c r="O22" i="7"/>
  <c r="O35" i="7" s="1"/>
  <c r="Q15" i="7"/>
  <c r="AP566" i="20" l="1"/>
  <c r="U58" i="7"/>
  <c r="W53" i="7"/>
  <c r="AJ1062" i="3"/>
  <c r="AP565" i="20"/>
  <c r="Y69" i="15"/>
  <c r="Q22" i="7"/>
  <c r="Q35" i="7" s="1"/>
  <c r="S15" i="7"/>
  <c r="G93" i="21"/>
  <c r="G31" i="21"/>
  <c r="G33" i="21" s="1"/>
  <c r="E9" i="21" s="1"/>
  <c r="G102" i="21"/>
  <c r="G104" i="21" s="1"/>
  <c r="E16" i="21" s="1"/>
  <c r="G125" i="21"/>
  <c r="G110" i="21"/>
  <c r="AP567" i="20" l="1"/>
  <c r="G94" i="21"/>
  <c r="E15" i="21" s="1"/>
  <c r="W58" i="7"/>
  <c r="Y53" i="7"/>
  <c r="T24" i="15"/>
  <c r="AP570" i="20"/>
  <c r="AP569" i="20" s="1"/>
  <c r="G115" i="21"/>
  <c r="G127" i="21"/>
  <c r="G111" i="21"/>
  <c r="S22" i="7"/>
  <c r="S35" i="7" s="1"/>
  <c r="U15" i="7"/>
  <c r="AP572" i="20" l="1"/>
  <c r="AF565" i="20" s="1"/>
  <c r="AA53" i="7"/>
  <c r="Y58" i="7"/>
  <c r="G129" i="21"/>
  <c r="E17" i="21" s="1"/>
  <c r="E14" i="21" s="1"/>
  <c r="U22" i="7"/>
  <c r="U35" i="7" s="1"/>
  <c r="W15" i="7"/>
  <c r="AC53" i="7" l="1"/>
  <c r="AA58" i="7"/>
  <c r="W22" i="7"/>
  <c r="W35" i="7" s="1"/>
  <c r="Y15" i="7"/>
  <c r="AE53" i="7" l="1"/>
  <c r="AC58" i="7"/>
  <c r="Y22" i="7"/>
  <c r="Y35" i="7" s="1"/>
  <c r="AA15" i="7"/>
  <c r="AG53" i="7" l="1"/>
  <c r="AG58" i="7" s="1"/>
  <c r="AE58" i="7"/>
  <c r="AC15" i="7"/>
  <c r="AA22" i="7"/>
  <c r="AA35" i="7" s="1"/>
  <c r="AE15" i="7" l="1"/>
  <c r="AC22" i="7"/>
  <c r="AC35" i="7" s="1"/>
  <c r="AE22" i="7" l="1"/>
  <c r="AE35" i="7" s="1"/>
  <c r="AG15" i="7"/>
  <c r="AG22" i="7" s="1"/>
  <c r="AG35" i="7" s="1"/>
  <c r="BH761" i="3" l="1"/>
  <c r="AC761" i="3" s="1"/>
  <c r="BE42" i="3" l="1"/>
  <c r="E92" i="20"/>
  <c r="E93" i="20" s="1"/>
  <c r="E94" i="20" s="1"/>
  <c r="AP94" i="20" s="1"/>
  <c r="E102" i="20"/>
  <c r="E105" i="20" s="1"/>
  <c r="AP105" i="20" s="1"/>
  <c r="AK108" i="20" l="1"/>
  <c r="T828" i="20" s="1"/>
  <c r="AF828" i="20" s="1"/>
  <c r="BE73" i="3" s="1"/>
  <c r="O727" i="3" l="1"/>
  <c r="C61" i="4"/>
  <c r="X795" i="3"/>
  <c r="AC795" i="3" s="1"/>
  <c r="C58" i="4"/>
  <c r="C53" i="4"/>
  <c r="C89" i="4"/>
  <c r="C90" i="4"/>
  <c r="B90" i="13" l="1"/>
  <c r="C91" i="11"/>
  <c r="B91" i="11"/>
  <c r="B90" i="4"/>
  <c r="E90" i="4" s="1"/>
  <c r="R90" i="4" s="1"/>
  <c r="C69" i="4"/>
  <c r="C92" i="4"/>
  <c r="B62" i="11"/>
  <c r="C62" i="11"/>
  <c r="B61" i="13"/>
  <c r="B61" i="4"/>
  <c r="E61" i="4" s="1"/>
  <c r="R61" i="4" s="1"/>
  <c r="C79" i="4"/>
  <c r="C88" i="4"/>
  <c r="C90" i="11"/>
  <c r="B89" i="4"/>
  <c r="E89" i="4" s="1"/>
  <c r="R89" i="4" s="1"/>
  <c r="S89" i="4" s="1"/>
  <c r="B90" i="11"/>
  <c r="B89" i="13"/>
  <c r="AM564" i="3"/>
  <c r="C30" i="4"/>
  <c r="C36" i="4"/>
  <c r="AO635" i="3"/>
  <c r="F30" i="4" s="1"/>
  <c r="F38" i="4" s="1"/>
  <c r="F63" i="4" s="1"/>
  <c r="F97" i="4" s="1"/>
  <c r="F105" i="4" s="1"/>
  <c r="O761" i="3"/>
  <c r="AQ112" i="20"/>
  <c r="X727" i="3"/>
  <c r="AH727" i="3" s="1"/>
  <c r="BU727" i="3" s="1"/>
  <c r="BU761" i="3" s="1"/>
  <c r="AH761" i="3" s="1"/>
  <c r="BE43" i="3" s="1"/>
  <c r="D5" i="8"/>
  <c r="FE727" i="3"/>
  <c r="B59" i="11"/>
  <c r="B58" i="13"/>
  <c r="C59" i="11"/>
  <c r="B58" i="4"/>
  <c r="E58" i="4" s="1"/>
  <c r="R58" i="4" s="1"/>
  <c r="X796" i="3"/>
  <c r="AC796" i="3" s="1"/>
  <c r="AC805" i="3" s="1"/>
  <c r="D59" i="11" l="1"/>
  <c r="D62" i="11"/>
  <c r="D91" i="11"/>
  <c r="B88" i="4"/>
  <c r="E88" i="4" s="1"/>
  <c r="R88" i="4" s="1"/>
  <c r="B89" i="11"/>
  <c r="B88" i="13"/>
  <c r="C89" i="11"/>
  <c r="B93" i="11"/>
  <c r="C93" i="11"/>
  <c r="B92" i="13"/>
  <c r="B92" i="4"/>
  <c r="E92" i="4" s="1"/>
  <c r="R92" i="4" s="1"/>
  <c r="S92" i="4" s="1"/>
  <c r="E92" i="13" s="1"/>
  <c r="B69" i="13"/>
  <c r="B69" i="4"/>
  <c r="E69" i="4" s="1"/>
  <c r="C70" i="4"/>
  <c r="C70" i="11"/>
  <c r="B70" i="11"/>
  <c r="B71" i="11" s="1"/>
  <c r="E89" i="13"/>
  <c r="D90" i="11"/>
  <c r="B80" i="11"/>
  <c r="B79" i="4"/>
  <c r="E79" i="4" s="1"/>
  <c r="R79" i="4" s="1"/>
  <c r="S79" i="4" s="1"/>
  <c r="E79" i="13" s="1"/>
  <c r="B79" i="13"/>
  <c r="C80" i="11"/>
  <c r="D40" i="8"/>
  <c r="Y808" i="3"/>
  <c r="Y809" i="3"/>
  <c r="E4" i="7" s="1"/>
  <c r="B30" i="4"/>
  <c r="B31" i="11"/>
  <c r="B30" i="13"/>
  <c r="C38" i="4"/>
  <c r="C31" i="11"/>
  <c r="AA957" i="3"/>
  <c r="N10" i="24"/>
  <c r="F108" i="4"/>
  <c r="C54" i="11"/>
  <c r="B54" i="11"/>
  <c r="B53" i="13"/>
  <c r="B53" i="4"/>
  <c r="E53" i="4" s="1"/>
  <c r="R53" i="4" s="1"/>
  <c r="S53" i="4" s="1"/>
  <c r="E53" i="13" s="1"/>
  <c r="FE761" i="3"/>
  <c r="EC644" i="3"/>
  <c r="EC678" i="3" s="1"/>
  <c r="J129" i="20" s="1"/>
  <c r="J132" i="20" s="1"/>
  <c r="J135" i="20" s="1"/>
  <c r="E137" i="20" s="1"/>
  <c r="E138" i="20" s="1"/>
  <c r="AK142" i="20" s="1"/>
  <c r="T829" i="20" s="1"/>
  <c r="AF829" i="20" s="1"/>
  <c r="B37" i="11"/>
  <c r="B36" i="13"/>
  <c r="B36" i="4"/>
  <c r="E36" i="4" s="1"/>
  <c r="R36" i="4" s="1"/>
  <c r="S36" i="4" s="1"/>
  <c r="E36" i="13" s="1"/>
  <c r="C37" i="11"/>
  <c r="D89" i="11" l="1"/>
  <c r="D80" i="11"/>
  <c r="D93" i="11"/>
  <c r="B70" i="13"/>
  <c r="B70" i="4"/>
  <c r="E70" i="4"/>
  <c r="R69" i="4"/>
  <c r="R70" i="4" s="1"/>
  <c r="D70" i="11"/>
  <c r="C71" i="11"/>
  <c r="D71" i="11" s="1"/>
  <c r="S96" i="4"/>
  <c r="E96" i="13" s="1"/>
  <c r="B38" i="13"/>
  <c r="B38" i="4"/>
  <c r="B39" i="11"/>
  <c r="BE74" i="3"/>
  <c r="Z821" i="3"/>
  <c r="Z825" i="3" s="1"/>
  <c r="D54" i="11"/>
  <c r="E5" i="7"/>
  <c r="G4" i="7"/>
  <c r="C39" i="11"/>
  <c r="D31" i="11"/>
  <c r="D39" i="11" l="1"/>
  <c r="E8" i="7"/>
  <c r="G5" i="7"/>
  <c r="I4" i="7"/>
  <c r="I5" i="7" l="1"/>
  <c r="K4" i="7"/>
  <c r="G8" i="7"/>
  <c r="E9" i="7"/>
  <c r="M4" i="7" l="1"/>
  <c r="K5" i="7"/>
  <c r="I8" i="7"/>
  <c r="G9" i="7"/>
  <c r="I9" i="7" l="1"/>
  <c r="K8" i="7"/>
  <c r="O4" i="7"/>
  <c r="M5" i="7"/>
  <c r="M8" i="7" l="1"/>
  <c r="K9" i="7"/>
  <c r="O5" i="7"/>
  <c r="Q4" i="7"/>
  <c r="S4" i="7" l="1"/>
  <c r="Q5" i="7"/>
  <c r="M9" i="7"/>
  <c r="O8" i="7"/>
  <c r="U4" i="7" l="1"/>
  <c r="S5" i="7"/>
  <c r="O9" i="7"/>
  <c r="Q8" i="7"/>
  <c r="U5" i="7" l="1"/>
  <c r="W4" i="7"/>
  <c r="Q9" i="7"/>
  <c r="S8" i="7"/>
  <c r="U8" i="7" l="1"/>
  <c r="S9" i="7"/>
  <c r="W5" i="7"/>
  <c r="Y4" i="7"/>
  <c r="U9" i="7" l="1"/>
  <c r="W8" i="7"/>
  <c r="AA4" i="7"/>
  <c r="Y5" i="7"/>
  <c r="W9" i="7" l="1"/>
  <c r="Y8" i="7"/>
  <c r="AA5" i="7"/>
  <c r="AC4" i="7"/>
  <c r="Y9" i="7" l="1"/>
  <c r="AA8" i="7"/>
  <c r="AC5" i="7"/>
  <c r="AE4" i="7"/>
  <c r="AE5" i="7" l="1"/>
  <c r="AG4" i="7"/>
  <c r="AC8" i="7"/>
  <c r="AA9" i="7"/>
  <c r="AG5" i="7" l="1"/>
  <c r="AC9" i="7"/>
  <c r="AE8" i="7"/>
  <c r="AE9" i="7" l="1"/>
  <c r="AG8" i="7"/>
  <c r="AG9" i="7" l="1"/>
  <c r="I17" i="21" l="1"/>
  <c r="BE77" i="3"/>
  <c r="G5" i="8"/>
  <c r="I5" i="8"/>
  <c r="J5" i="8" s="1"/>
  <c r="M969" i="3" s="1"/>
  <c r="M970" i="3" s="1"/>
  <c r="U21" i="21"/>
  <c r="O21" i="21" s="1"/>
  <c r="P21" i="21" s="1" a="1"/>
  <c r="P21" i="21" s="1"/>
  <c r="S21" i="21" l="1"/>
  <c r="G4" i="8"/>
  <c r="I4" i="8"/>
  <c r="J4" i="8" s="1"/>
  <c r="U20" i="21"/>
  <c r="O20" i="21" l="1"/>
  <c r="P20" i="21" s="1" a="1"/>
  <c r="P20" i="21" s="1"/>
  <c r="S20" i="21" s="1"/>
  <c r="G6" i="8"/>
  <c r="G40" i="8" s="1"/>
  <c r="I6" i="8"/>
  <c r="J6" i="8" s="1"/>
  <c r="AE969" i="3" s="1"/>
  <c r="AE970" i="3" s="1"/>
  <c r="U22" i="21"/>
  <c r="O22" i="21" s="1"/>
  <c r="P22" i="21" s="1" a="1"/>
  <c r="P22" i="21" s="1"/>
  <c r="G42" i="21" l="1" a="1"/>
  <c r="G42" i="21" s="1"/>
  <c r="G43" i="21" s="1"/>
  <c r="J40" i="8"/>
  <c r="Z817" i="3" s="1"/>
  <c r="S22" i="21"/>
  <c r="G45" i="21" s="1"/>
  <c r="G47" i="21" s="1"/>
  <c r="E10" i="21" s="1"/>
  <c r="E18" i="21" l="1"/>
  <c r="H3" i="21" s="1"/>
  <c r="E6" i="7"/>
  <c r="Z826" i="3"/>
  <c r="E7" i="7" l="1"/>
  <c r="G6" i="7"/>
  <c r="E10" i="7" l="1"/>
  <c r="G7" i="7"/>
  <c r="G10" i="7" s="1"/>
  <c r="I6" i="7"/>
  <c r="E11" i="7" l="1"/>
  <c r="E37" i="7" s="1"/>
  <c r="E49" i="7" s="1"/>
  <c r="I7" i="7"/>
  <c r="K6" i="7"/>
  <c r="G11" i="7"/>
  <c r="G37" i="7" s="1"/>
  <c r="E45" i="7" l="1"/>
  <c r="E60" i="7" s="1"/>
  <c r="E47" i="7"/>
  <c r="E48" i="7"/>
  <c r="I10" i="7"/>
  <c r="K7" i="7"/>
  <c r="M6" i="7"/>
  <c r="E67" i="7"/>
  <c r="E62" i="7"/>
  <c r="E66" i="7"/>
  <c r="G49" i="7"/>
  <c r="G45" i="7"/>
  <c r="I11" i="7" l="1"/>
  <c r="I37" i="7" s="1"/>
  <c r="I45" i="7" s="1"/>
  <c r="I47" i="7" s="1"/>
  <c r="G60" i="7"/>
  <c r="G48" i="7"/>
  <c r="G47" i="7"/>
  <c r="M7" i="7"/>
  <c r="O6" i="7"/>
  <c r="E70" i="7"/>
  <c r="E72" i="7" s="1"/>
  <c r="K10" i="7"/>
  <c r="K11" i="7" s="1"/>
  <c r="K37" i="7" s="1"/>
  <c r="I49" i="7" l="1"/>
  <c r="I60" i="7"/>
  <c r="I62" i="7" s="1"/>
  <c r="I48" i="7"/>
  <c r="K49" i="7"/>
  <c r="K45" i="7"/>
  <c r="M10" i="7"/>
  <c r="G62" i="7"/>
  <c r="G66" i="7"/>
  <c r="G67" i="7"/>
  <c r="O7" i="7"/>
  <c r="O10" i="7" s="1"/>
  <c r="Q6" i="7"/>
  <c r="M11" i="7" l="1"/>
  <c r="M37" i="7" s="1"/>
  <c r="I67" i="7"/>
  <c r="I66" i="7"/>
  <c r="G70" i="7"/>
  <c r="G72" i="7" s="1"/>
  <c r="M45" i="7"/>
  <c r="M49" i="7"/>
  <c r="O11" i="7"/>
  <c r="O37" i="7" s="1"/>
  <c r="K60" i="7"/>
  <c r="K48" i="7"/>
  <c r="K47" i="7"/>
  <c r="S6" i="7"/>
  <c r="Q7" i="7"/>
  <c r="I70" i="7" l="1"/>
  <c r="I72" i="7" s="1"/>
  <c r="O45" i="7"/>
  <c r="O49" i="7"/>
  <c r="Q10" i="7"/>
  <c r="U6" i="7"/>
  <c r="S7" i="7"/>
  <c r="K67" i="7"/>
  <c r="K66" i="7"/>
  <c r="K62" i="7"/>
  <c r="M60" i="7"/>
  <c r="M47" i="7"/>
  <c r="M48" i="7"/>
  <c r="Q11" i="7" l="1"/>
  <c r="Q37" i="7" s="1"/>
  <c r="Q45" i="7" s="1"/>
  <c r="K70" i="7"/>
  <c r="K72" i="7" s="1"/>
  <c r="S10" i="7"/>
  <c r="S11" i="7" s="1"/>
  <c r="S37" i="7" s="1"/>
  <c r="U7" i="7"/>
  <c r="U10" i="7" s="1"/>
  <c r="U11" i="7" s="1"/>
  <c r="U37" i="7" s="1"/>
  <c r="W6" i="7"/>
  <c r="M67" i="7"/>
  <c r="M66" i="7"/>
  <c r="M62" i="7"/>
  <c r="O47" i="7"/>
  <c r="O60" i="7"/>
  <c r="O48" i="7"/>
  <c r="Q49" i="7" l="1"/>
  <c r="M70" i="7"/>
  <c r="M72" i="7" s="1"/>
  <c r="S49" i="7"/>
  <c r="S45" i="7"/>
  <c r="S48" i="7" s="1"/>
  <c r="U49" i="7"/>
  <c r="U45" i="7"/>
  <c r="O67" i="7"/>
  <c r="O66" i="7"/>
  <c r="O62" i="7"/>
  <c r="Q48" i="7"/>
  <c r="Q47" i="7"/>
  <c r="Q60" i="7"/>
  <c r="W7" i="7"/>
  <c r="Y6" i="7"/>
  <c r="S60" i="7" l="1"/>
  <c r="S47" i="7"/>
  <c r="W10" i="7"/>
  <c r="W11" i="7" s="1"/>
  <c r="W37" i="7" s="1"/>
  <c r="O70" i="7"/>
  <c r="O72" i="7" s="1"/>
  <c r="S67" i="7"/>
  <c r="S66" i="7"/>
  <c r="S62" i="7"/>
  <c r="U60" i="7"/>
  <c r="U48" i="7"/>
  <c r="U47" i="7"/>
  <c r="Y7" i="7"/>
  <c r="Y10" i="7" s="1"/>
  <c r="AA6" i="7"/>
  <c r="Q67" i="7"/>
  <c r="Q66" i="7"/>
  <c r="Q62" i="7"/>
  <c r="Q70" i="7" l="1"/>
  <c r="Q72" i="7" s="1"/>
  <c r="S70" i="7"/>
  <c r="S72" i="7" s="1"/>
  <c r="W49" i="7"/>
  <c r="W45" i="7"/>
  <c r="W48" i="7" s="1"/>
  <c r="Y11" i="7"/>
  <c r="Y37" i="7" s="1"/>
  <c r="Y49" i="7" s="1"/>
  <c r="AA7" i="7"/>
  <c r="AC6" i="7"/>
  <c r="U67" i="7"/>
  <c r="U62" i="7"/>
  <c r="U66" i="7"/>
  <c r="U70" i="7" l="1"/>
  <c r="U72" i="7" s="1"/>
  <c r="Y45" i="7"/>
  <c r="W47" i="7"/>
  <c r="W60" i="7"/>
  <c r="W62" i="7" s="1"/>
  <c r="AC7" i="7"/>
  <c r="AE6" i="7"/>
  <c r="AA10" i="7"/>
  <c r="AA11" i="7" s="1"/>
  <c r="AA37" i="7" s="1"/>
  <c r="Y60" i="7"/>
  <c r="Y48" i="7"/>
  <c r="Y47" i="7"/>
  <c r="W67" i="7" l="1"/>
  <c r="W66" i="7"/>
  <c r="AA49" i="7"/>
  <c r="AA45" i="7"/>
  <c r="AC10" i="7"/>
  <c r="AC11" i="7" s="1"/>
  <c r="AC37" i="7" s="1"/>
  <c r="W70" i="7"/>
  <c r="W72" i="7" s="1"/>
  <c r="Y66" i="7"/>
  <c r="Y62" i="7"/>
  <c r="Y67" i="7"/>
  <c r="AE7" i="7"/>
  <c r="AG6" i="7"/>
  <c r="Y70" i="7" l="1"/>
  <c r="Y72" i="7" s="1"/>
  <c r="AC45" i="7"/>
  <c r="AC49" i="7"/>
  <c r="AG7" i="7"/>
  <c r="AG10" i="7" s="1"/>
  <c r="AE10" i="7"/>
  <c r="AE11" i="7" s="1"/>
  <c r="AE37" i="7" s="1"/>
  <c r="AA60" i="7"/>
  <c r="AA48" i="7"/>
  <c r="AA47" i="7"/>
  <c r="AE45" i="7" l="1"/>
  <c r="AE49" i="7"/>
  <c r="AG11" i="7"/>
  <c r="AG37" i="7" s="1"/>
  <c r="AA67" i="7"/>
  <c r="AA66" i="7"/>
  <c r="AA62" i="7"/>
  <c r="AC60" i="7"/>
  <c r="AC47" i="7"/>
  <c r="AC48" i="7"/>
  <c r="AA70" i="7" l="1"/>
  <c r="AA72" i="7" s="1"/>
  <c r="AC67" i="7"/>
  <c r="AC66" i="7"/>
  <c r="AC62" i="7"/>
  <c r="AG45" i="7"/>
  <c r="AG49" i="7"/>
  <c r="AE47" i="7"/>
  <c r="AE60" i="7"/>
  <c r="AE48" i="7"/>
  <c r="AC70" i="7" l="1"/>
  <c r="AC72" i="7" s="1"/>
  <c r="AG48" i="7"/>
  <c r="AG47" i="7"/>
  <c r="AG60" i="7"/>
  <c r="AE67" i="7"/>
  <c r="AE66" i="7"/>
  <c r="AE62" i="7"/>
  <c r="AE70" i="7" l="1"/>
  <c r="AE72" i="7" s="1"/>
  <c r="AG67" i="7"/>
  <c r="AG66" i="7"/>
  <c r="AG62" i="7"/>
  <c r="AG70" i="7" l="1"/>
  <c r="AG72" i="7" s="1"/>
  <c r="AM562" i="3"/>
  <c r="AM563" i="3"/>
  <c r="AA928" i="3" s="1"/>
  <c r="AM566" i="3"/>
  <c r="AM568" i="3"/>
  <c r="AO636" i="3"/>
  <c r="AA938" i="3" s="1"/>
  <c r="AO637" i="3"/>
  <c r="AO647" i="3" s="1"/>
  <c r="AO648" i="3"/>
  <c r="E108" i="4" s="1"/>
  <c r="AE707" i="3"/>
  <c r="G30" i="4"/>
  <c r="G38" i="4" s="1"/>
  <c r="G63" i="4" s="1"/>
  <c r="G97" i="4" s="1"/>
  <c r="G105" i="4" s="1"/>
  <c r="C45" i="4"/>
  <c r="S45" i="4"/>
  <c r="E45" i="13" s="1"/>
  <c r="C46" i="4"/>
  <c r="B46" i="13" s="1"/>
  <c r="S46" i="4"/>
  <c r="E46" i="13" s="1"/>
  <c r="C49" i="4"/>
  <c r="B49" i="13" s="1"/>
  <c r="S49" i="4"/>
  <c r="E49" i="13" s="1"/>
  <c r="C56" i="4"/>
  <c r="B56" i="4" s="1"/>
  <c r="E56" i="4" s="1"/>
  <c r="S69" i="4"/>
  <c r="S70" i="4" s="1"/>
  <c r="E70" i="13" s="1"/>
  <c r="C75" i="4"/>
  <c r="B75" i="4" s="1"/>
  <c r="E75" i="4" s="1"/>
  <c r="C76" i="4"/>
  <c r="B76" i="4" s="1"/>
  <c r="E76" i="4" s="1"/>
  <c r="R76" i="4" s="1"/>
  <c r="C80" i="4"/>
  <c r="B80" i="4" s="1"/>
  <c r="E80" i="4" s="1"/>
  <c r="C83" i="4"/>
  <c r="B84" i="11" s="1"/>
  <c r="B97" i="11" s="1"/>
  <c r="C99" i="4"/>
  <c r="C104" i="4" s="1"/>
  <c r="H30" i="4" l="1"/>
  <c r="H38" i="4" s="1"/>
  <c r="H63" i="4" s="1"/>
  <c r="H97" i="4" s="1"/>
  <c r="H105" i="4" s="1"/>
  <c r="C77" i="4"/>
  <c r="B77" i="4" s="1"/>
  <c r="G108" i="4"/>
  <c r="H108" i="4"/>
  <c r="C96" i="4"/>
  <c r="B96" i="13" s="1"/>
  <c r="C81" i="4"/>
  <c r="B81" i="13" s="1"/>
  <c r="AO649" i="3"/>
  <c r="AB48" i="15"/>
  <c r="C81" i="11"/>
  <c r="B81" i="11"/>
  <c r="B82" i="11" s="1"/>
  <c r="B77" i="11"/>
  <c r="B80" i="13"/>
  <c r="C76" i="11"/>
  <c r="B77" i="13"/>
  <c r="B76" i="11"/>
  <c r="C62" i="4"/>
  <c r="B62" i="4" s="1"/>
  <c r="B76" i="13"/>
  <c r="C57" i="11"/>
  <c r="B75" i="13"/>
  <c r="B57" i="11"/>
  <c r="B63" i="11" s="1"/>
  <c r="C54" i="4"/>
  <c r="B54" i="13" s="1"/>
  <c r="B56" i="13"/>
  <c r="B46" i="11"/>
  <c r="E81" i="4"/>
  <c r="R80" i="4"/>
  <c r="E62" i="4"/>
  <c r="R56" i="4"/>
  <c r="R62" i="4" s="1"/>
  <c r="B104" i="13"/>
  <c r="B104" i="4"/>
  <c r="R75" i="4"/>
  <c r="R77" i="4" s="1"/>
  <c r="E77" i="4"/>
  <c r="B100" i="11"/>
  <c r="B105" i="11" s="1"/>
  <c r="C77" i="11"/>
  <c r="AW927" i="3"/>
  <c r="B50" i="11"/>
  <c r="B99" i="13"/>
  <c r="C46" i="11"/>
  <c r="B49" i="4"/>
  <c r="E49" i="4" s="1"/>
  <c r="R49" i="4" s="1"/>
  <c r="C50" i="11"/>
  <c r="E69" i="13"/>
  <c r="B47" i="11"/>
  <c r="B99" i="4"/>
  <c r="E99" i="4" s="1"/>
  <c r="C47" i="11"/>
  <c r="D47" i="11" s="1"/>
  <c r="B83" i="4"/>
  <c r="E83" i="4" s="1"/>
  <c r="S54" i="4"/>
  <c r="E54" i="13" s="1"/>
  <c r="B83" i="13"/>
  <c r="C84" i="11"/>
  <c r="BE21" i="3"/>
  <c r="B45" i="13"/>
  <c r="AM574" i="3"/>
  <c r="E30" i="4"/>
  <c r="AA927" i="3"/>
  <c r="C100" i="11"/>
  <c r="B46" i="4"/>
  <c r="E46" i="4" s="1"/>
  <c r="R46" i="4" s="1"/>
  <c r="B45" i="4"/>
  <c r="E45" i="4" s="1"/>
  <c r="B54" i="4" l="1"/>
  <c r="B96" i="4"/>
  <c r="B81" i="4"/>
  <c r="B78" i="11"/>
  <c r="D57" i="11"/>
  <c r="D76" i="11"/>
  <c r="B63" i="4"/>
  <c r="B62" i="13"/>
  <c r="C82" i="11"/>
  <c r="D82" i="11" s="1"/>
  <c r="D81" i="11"/>
  <c r="C63" i="4"/>
  <c r="B63" i="13" s="1"/>
  <c r="C63" i="11"/>
  <c r="D63" i="11" s="1"/>
  <c r="D100" i="11"/>
  <c r="C105" i="11"/>
  <c r="D105" i="11" s="1"/>
  <c r="AG927" i="3"/>
  <c r="R83" i="4"/>
  <c r="R96" i="4" s="1"/>
  <c r="E96" i="4"/>
  <c r="E38" i="4"/>
  <c r="R30" i="4"/>
  <c r="C97" i="11"/>
  <c r="D97" i="11" s="1"/>
  <c r="D84" i="11"/>
  <c r="B55" i="11"/>
  <c r="B64" i="11" s="1"/>
  <c r="B98" i="11" s="1"/>
  <c r="B106" i="11" s="1"/>
  <c r="R99" i="4"/>
  <c r="E104" i="4"/>
  <c r="D77" i="11"/>
  <c r="C78" i="11"/>
  <c r="R81" i="4"/>
  <c r="S80" i="4"/>
  <c r="D50" i="11"/>
  <c r="E54" i="4"/>
  <c r="R45" i="4"/>
  <c r="R54" i="4" s="1"/>
  <c r="C55" i="11"/>
  <c r="D46" i="11"/>
  <c r="D78" i="11" l="1"/>
  <c r="C97" i="4"/>
  <c r="E63" i="4"/>
  <c r="E97" i="4" s="1"/>
  <c r="E105" i="4" s="1"/>
  <c r="S99" i="4"/>
  <c r="R104" i="4"/>
  <c r="R38" i="4"/>
  <c r="R63" i="4" s="1"/>
  <c r="R97" i="4" s="1"/>
  <c r="R105" i="4" s="1"/>
  <c r="S30" i="4"/>
  <c r="E80" i="13"/>
  <c r="S81" i="4"/>
  <c r="E81" i="13" s="1"/>
  <c r="B97" i="13"/>
  <c r="C105" i="4"/>
  <c r="B97" i="4"/>
  <c r="D55" i="11"/>
  <c r="C64" i="11"/>
  <c r="B105" i="4" l="1"/>
  <c r="AG268" i="20"/>
  <c r="AC464" i="3"/>
  <c r="B105" i="13"/>
  <c r="BE101" i="3"/>
  <c r="D64" i="11"/>
  <c r="C98" i="11"/>
  <c r="S104" i="4"/>
  <c r="E99" i="13"/>
  <c r="E30" i="13"/>
  <c r="S38" i="4"/>
  <c r="E38" i="13" l="1"/>
  <c r="S63" i="4"/>
  <c r="BA1067" i="3"/>
  <c r="E104" i="13"/>
  <c r="D98" i="11"/>
  <c r="C106" i="11"/>
  <c r="D106" i="11" s="1"/>
  <c r="BE22" i="3"/>
  <c r="AB265" i="20"/>
  <c r="AG267" i="20" s="1"/>
  <c r="AG269" i="20" s="1"/>
  <c r="AK272" i="20" s="1"/>
  <c r="T834" i="20" s="1"/>
  <c r="AC463" i="3"/>
  <c r="BE44" i="3" s="1"/>
  <c r="AB47" i="15"/>
  <c r="AB49" i="15" s="1"/>
  <c r="N180" i="24"/>
  <c r="N191" i="24" l="1"/>
  <c r="N181" i="24"/>
  <c r="E63" i="13"/>
  <c r="S97" i="4"/>
  <c r="E97" i="13" l="1"/>
  <c r="AZ1055" i="3"/>
  <c r="S105" i="4"/>
  <c r="S107" i="4" l="1"/>
  <c r="E105" i="13"/>
  <c r="I9" i="21"/>
  <c r="AZ1060" i="3"/>
  <c r="BA1065" i="3"/>
  <c r="BA1064" i="3" l="1"/>
  <c r="BA1068" i="3" s="1"/>
  <c r="G166" i="21"/>
  <c r="G165" i="21"/>
  <c r="E107" i="13"/>
  <c r="AF564" i="20"/>
  <c r="AF566" i="20" s="1"/>
  <c r="AK572" i="20" s="1"/>
  <c r="T840" i="20" s="1"/>
  <c r="AF840" i="20" s="1"/>
  <c r="AC465" i="3"/>
  <c r="AA1065" i="3"/>
  <c r="AA1066" i="3" s="1"/>
  <c r="G1067" i="3" s="1"/>
  <c r="AF843" i="20" l="1"/>
  <c r="BE70" i="3" s="1"/>
  <c r="BE81" i="3"/>
  <c r="T11" i="15"/>
  <c r="T23" i="15" s="1"/>
  <c r="Y11" i="15"/>
  <c r="Y23" i="15" s="1"/>
  <c r="Y26" i="15" s="1"/>
  <c r="Y28" i="15" s="1"/>
  <c r="AD38" i="15" l="1"/>
  <c r="AD40" i="15" s="1"/>
  <c r="T26" i="15"/>
  <c r="T28" i="15" s="1"/>
  <c r="T29" i="15" s="1"/>
  <c r="Y38" i="15" l="1"/>
  <c r="Y40" i="15" s="1"/>
  <c r="Y41" i="15" l="1"/>
  <c r="AB50" i="15"/>
  <c r="BE62" i="3" l="1"/>
  <c r="AB54" i="15"/>
  <c r="AB55" i="15" s="1"/>
  <c r="AB56" i="15" s="1"/>
  <c r="AB57" i="15" l="1"/>
  <c r="M26" i="3"/>
  <c r="BE19" i="3" l="1"/>
  <c r="P204" i="3"/>
  <c r="AB59" i="15"/>
  <c r="AB77" i="15" s="1"/>
  <c r="AB78" i="15" s="1"/>
  <c r="I10" i="21" l="1"/>
  <c r="I11" i="21" s="1"/>
  <c r="I18" i="21" s="1"/>
  <c r="H4" i="21" s="1"/>
  <c r="H5" i="21" s="1"/>
  <c r="BE83" i="3" s="1"/>
  <c r="M27" i="3"/>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<sst xmlns="http://schemas.openxmlformats.org/spreadsheetml/2006/main" count="5080" uniqueCount="2798">
  <si>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</si>
  <si>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</si>
  <si>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</si>
  <si>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</si>
  <si>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</si>
  <si>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</si>
  <si>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</si>
  <si>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</si>
  <si>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</si>
  <si>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</si>
  <si>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</si>
  <si>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</si>
  <si>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</si>
  <si>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</si>
  <si>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</si>
  <si>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</si>
  <si>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</si>
  <si>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</si>
  <si>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</si>
  <si>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</si>
  <si>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</si>
  <si>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</si>
  <si>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</si>
  <si>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</si>
  <si>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</si>
  <si>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</si>
  <si>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</si>
  <si>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</si>
  <si>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</si>
  <si>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</si>
  <si>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</si>
  <si>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</si>
  <si>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</si>
  <si>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</si>
  <si>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</si>
  <si>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</si>
  <si>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</si>
  <si>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</si>
  <si>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</si>
  <si>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</si>
  <si>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</si>
  <si>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</si>
  <si>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</si>
  <si>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</si>
  <si>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</si>
  <si>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</si>
  <si>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</si>
  <si>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</si>
  <si>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</si>
  <si>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</si>
  <si>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</si>
  <si>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</si>
  <si>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</si>
  <si>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</si>
  <si>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</si>
  <si>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</si>
  <si>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</si>
  <si>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</si>
  <si>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</si>
  <si>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</si>
  <si>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</si>
  <si>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</si>
  <si>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</si>
  <si>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</si>
  <si>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</si>
  <si>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</si>
  <si>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</si>
  <si>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</si>
  <si>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</si>
  <si>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</si>
  <si>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</si>
  <si>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</si>
  <si>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</si>
  <si>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</si>
  <si>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</si>
  <si>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</si>
  <si>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</si>
  <si>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</si>
  <si>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</si>
  <si>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</si>
  <si>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</si>
  <si>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</si>
  <si>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</si>
  <si>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</si>
  <si>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</si>
  <si>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</si>
  <si>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</si>
  <si>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</si>
  <si>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</si>
  <si>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</si>
  <si>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</si>
  <si>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</si>
  <si>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</si>
  <si>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</si>
  <si>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</si>
  <si>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</si>
  <si>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</si>
  <si>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</si>
  <si>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</si>
  <si>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</si>
  <si>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</si>
  <si>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</si>
  <si>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</si>
  <si>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</si>
  <si>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</si>
  <si>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</si>
  <si>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</si>
  <si>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</si>
  <si>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</si>
  <si>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</si>
  <si>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</si>
  <si>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</si>
  <si>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</si>
  <si>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</si>
  <si>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</si>
  <si>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</si>
  <si>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</si>
  <si>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</si>
  <si>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</si>
  <si>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</si>
  <si>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</si>
  <si>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</si>
  <si>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</si>
  <si>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</si>
  <si>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</si>
  <si>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</si>
  <si>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</si>
  <si>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</si>
  <si>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</si>
  <si>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</si>
  <si>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</si>
  <si>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</si>
  <si>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</si>
  <si>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</si>
  <si>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</si>
  <si>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</si>
  <si>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</si>
  <si>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</si>
  <si>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</si>
  <si>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</si>
  <si>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</si>
  <si>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</si>
  <si>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</si>
  <si>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</si>
  <si>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</si>
  <si>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</si>
  <si>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</si>
  <si>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</si>
  <si>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</si>
  <si>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</si>
  <si>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</si>
  <si>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</si>
  <si>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</si>
  <si>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</si>
  <si>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</si>
  <si>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</si>
  <si>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</si>
  <si>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</si>
  <si>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</si>
  <si>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</si>
  <si>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</si>
  <si>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</si>
  <si>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</si>
  <si>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</si>
  <si>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</si>
  <si>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</si>
  <si>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</si>
  <si>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</si>
  <si>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</si>
  <si>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</si>
  <si>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</si>
  <si>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</si>
  <si>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</si>
  <si>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</si>
  <si>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</si>
  <si>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</si>
  <si>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</si>
  <si>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</si>
  <si>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</si>
  <si>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</si>
  <si>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</si>
  <si>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</si>
  <si>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</si>
  <si>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</si>
  <si>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</si>
  <si>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</si>
  <si>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</si>
  <si>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</si>
  <si>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</si>
  <si>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</si>
  <si>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</si>
  <si>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</si>
  <si>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</si>
  <si>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</si>
  <si>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</si>
  <si>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</si>
  <si>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</si>
  <si>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</si>
  <si>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</si>
  <si>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</si>
  <si>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</si>
  <si>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</si>
  <si>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</si>
  <si>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</si>
  <si>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</si>
  <si>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</si>
  <si>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</si>
  <si>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</si>
  <si>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</si>
  <si>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</si>
  <si>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</si>
  <si>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</si>
  <si>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</si>
  <si>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</si>
  <si>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</si>
  <si>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</si>
  <si>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</si>
  <si>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</si>
  <si>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</si>
  <si>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</si>
  <si>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</si>
  <si>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</si>
  <si>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</si>
  <si>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</si>
  <si>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</si>
  <si>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</si>
  <si>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</si>
  <si>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</si>
  <si>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</si>
  <si>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</si>
  <si>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</si>
  <si>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</si>
  <si>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</si>
  <si>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</si>
  <si>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</si>
  <si>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</si>
  <si>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</si>
  <si>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</si>
  <si>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</si>
  <si>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</si>
  <si>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</si>
  <si>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</si>
  <si>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</si>
  <si>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</si>
  <si>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</si>
  <si>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</si>
  <si>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</si>
  <si>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</si>
  <si>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</si>
  <si>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</si>
  <si>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</si>
  <si>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</si>
  <si>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</si>
  <si>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</si>
  <si>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</si>
  <si>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</si>
  <si>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</si>
  <si>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</si>
  <si>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</si>
  <si>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</si>
  <si>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</si>
  <si>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</si>
  <si>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</si>
  <si>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</si>
  <si>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</si>
  <si>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</si>
  <si>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</si>
  <si>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</si>
  <si>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</si>
  <si>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</si>
  <si>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</si>
  <si>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</si>
  <si>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</si>
  <si>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</si>
  <si>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</si>
  <si>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</si>
  <si>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</si>
  <si>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</si>
  <si>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</si>
  <si>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</si>
  <si>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</si>
  <si>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</si>
  <si>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</si>
  <si>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</si>
  <si>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</si>
  <si>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</si>
  <si>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</si>
  <si>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</si>
  <si>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</si>
  <si>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</si>
  <si>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</si>
  <si>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</si>
  <si>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</si>
  <si>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</si>
  <si>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</si>
  <si>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</si>
  <si>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</si>
  <si>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</si>
  <si>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</si>
  <si>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</si>
  <si>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</si>
  <si>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</si>
  <si>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</si>
  <si>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</si>
  <si>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</si>
  <si>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</si>
  <si>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</si>
  <si>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</si>
  <si>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</si>
  <si>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</si>
  <si>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</si>
  <si>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</si>
  <si>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</si>
  <si>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</si>
  <si>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</si>
  <si>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</si>
  <si>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</si>
  <si>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</si>
  <si>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</si>
  <si>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</si>
  <si>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</si>
  <si>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</si>
  <si>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</si>
  <si>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</si>
  <si>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</si>
  <si>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</si>
  <si>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</si>
  <si>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</si>
  <si>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</si>
  <si>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</si>
  <si>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</si>
  <si>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</si>
  <si>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</si>
  <si>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</si>
  <si>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</si>
  <si>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</si>
  <si>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</si>
  <si>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</si>
  <si>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</si>
  <si>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</si>
  <si>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</si>
  <si>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</si>
  <si>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</si>
  <si>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</si>
  <si>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</si>
  <si>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</si>
  <si>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</si>
  <si>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</si>
  <si>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</si>
  <si>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</si>
  <si>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</si>
  <si>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</si>
  <si>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</si>
  <si>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</si>
  <si>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</si>
  <si>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</si>
  <si>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</si>
  <si>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</si>
  <si>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</si>
  <si>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</si>
  <si>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</si>
  <si>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</si>
  <si>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</si>
  <si>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</si>
  <si>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</si>
  <si>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</si>
  <si>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</si>
  <si>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</si>
  <si>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</si>
  <si>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</si>
  <si>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</si>
  <si>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</si>
  <si>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</si>
  <si>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</si>
  <si>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</si>
  <si>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</si>
  <si>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</si>
  <si>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</si>
  <si>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</si>
  <si>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</si>
  <si>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</si>
  <si>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</si>
  <si>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</si>
  <si>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</si>
  <si>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</si>
  <si>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</si>
  <si>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</si>
  <si>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</si>
  <si>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</si>
  <si>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</si>
  <si>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</si>
  <si>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</si>
  <si>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</si>
  <si>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</si>
  <si>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</si>
  <si>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</si>
  <si>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</si>
  <si>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</si>
  <si>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</si>
  <si>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</si>
  <si>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</si>
  <si>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</si>
  <si>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</si>
  <si>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</si>
  <si>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</si>
  <si>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</si>
  <si>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</si>
  <si>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</si>
  <si>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</si>
  <si>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</si>
  <si>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</si>
  <si>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</si>
  <si>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</si>
  <si>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</si>
  <si>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</si>
  <si>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</si>
  <si>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</si>
  <si>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</si>
  <si>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</si>
  <si>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</si>
  <si>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</si>
  <si>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</si>
  <si>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</si>
  <si>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</si>
  <si>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</si>
  <si>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</si>
  <si>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</si>
  <si>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</si>
  <si>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</si>
  <si>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</si>
  <si>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</si>
  <si>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</si>
  <si>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</si>
  <si>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</si>
  <si>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</si>
  <si>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</si>
  <si>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</si>
  <si>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</si>
  <si>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</si>
  <si>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</si>
  <si>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</si>
  <si>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</si>
  <si>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</si>
  <si>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</si>
  <si>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</si>
  <si>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</si>
  <si>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</si>
  <si>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</si>
  <si>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</si>
  <si>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</si>
  <si>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</si>
  <si>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</si>
  <si>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</si>
  <si>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</si>
  <si>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</si>
  <si>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</si>
  <si>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</si>
  <si>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</si>
  <si>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</si>
  <si>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</si>
  <si>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</si>
  <si>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</si>
  <si>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</si>
  <si>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</si>
  <si>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</si>
  <si>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</si>
  <si>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</si>
  <si>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</si>
  <si>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</si>
  <si>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</si>
  <si>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</si>
  <si>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</si>
  <si>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</si>
  <si>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</si>
  <si>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</si>
  <si>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</si>
  <si>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</si>
  <si>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</si>
  <si>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</si>
  <si>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</si>
  <si>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</si>
  <si>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</si>
  <si>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</si>
  <si>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</si>
  <si>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</si>
  <si>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</si>
  <si>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</si>
  <si>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</si>
  <si>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</si>
  <si>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</si>
  <si>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</si>
  <si>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</si>
  <si>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</si>
  <si>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</si>
  <si>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</si>
  <si>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</si>
  <si>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</si>
  <si>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</si>
  <si>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</si>
  <si>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</si>
  <si>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</si>
  <si>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</si>
  <si>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</si>
  <si>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</si>
  <si>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</si>
  <si>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</si>
  <si>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</si>
  <si>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</si>
  <si>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</si>
  <si>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</si>
  <si>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</si>
  <si>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</si>
  <si>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</si>
  <si>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</si>
  <si>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</si>
  <si>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</si>
  <si>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</si>
  <si>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</si>
  <si>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</si>
  <si>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</si>
  <si>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</si>
  <si>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</si>
  <si>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</si>
  <si>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</si>
  <si>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</si>
  <si>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</si>
  <si>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</si>
  <si>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</si>
  <si>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</si>
  <si>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</si>
  <si>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</si>
  <si>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</si>
  <si>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</si>
  <si>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</si>
  <si>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</si>
  <si>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</si>
  <si>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</si>
  <si>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</si>
  <si>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</si>
  <si>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</si>
  <si>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</si>
  <si>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</si>
  <si>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</si>
  <si>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</si>
  <si>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</si>
  <si>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</si>
  <si>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</si>
  <si>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</si>
  <si>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</si>
  <si>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</si>
  <si>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</si>
  <si>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</si>
  <si>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</si>
  <si>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</si>
  <si>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</si>
  <si>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</si>
  <si>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</si>
  <si>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</si>
  <si>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</si>
  <si>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</si>
  <si>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</si>
  <si>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</si>
  <si>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</si>
  <si>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</si>
  <si>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</si>
  <si>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</si>
  <si>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</si>
  <si>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</si>
  <si>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</si>
  <si>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</si>
  <si>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</si>
  <si>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</si>
  <si>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</si>
  <si>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</si>
  <si>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</si>
  <si>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</si>
  <si>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</si>
  <si>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</si>
  <si>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</si>
  <si>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</si>
  <si>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</si>
  <si>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</si>
  <si>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</si>
  <si>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</si>
  <si>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</si>
  <si>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</si>
  <si>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</si>
  <si>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</si>
  <si>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</si>
  <si>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</si>
  <si>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</si>
  <si>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</si>
  <si>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</si>
  <si>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</si>
  <si>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</si>
  <si>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</si>
  <si>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</si>
  <si>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</si>
  <si>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</si>
  <si>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</si>
  <si>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</si>
  <si>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</si>
  <si>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</si>
  <si>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</si>
  <si>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</si>
  <si>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</si>
  <si>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</si>
  <si>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</si>
  <si>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</si>
  <si>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</si>
  <si>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</si>
  <si>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</si>
  <si>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</si>
  <si>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</si>
  <si>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</si>
  <si>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</si>
  <si>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</si>
  <si>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</si>
  <si>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</si>
  <si>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</si>
  <si>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</si>
  <si>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</si>
  <si>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</si>
  <si>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</si>
  <si>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</si>
  <si>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</si>
  <si>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</si>
  <si>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</si>
  <si>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</si>
  <si>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</si>
  <si>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</si>
  <si>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</si>
  <si>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</si>
  <si>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</si>
  <si>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</si>
  <si>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</si>
  <si>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</si>
  <si>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</si>
  <si>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</si>
  <si>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</si>
  <si>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</si>
  <si>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</si>
  <si>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</si>
  <si>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</si>
  <si>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</si>
  <si>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</si>
  <si>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</si>
  <si>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</si>
  <si>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</si>
  <si>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</si>
  <si>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</si>
  <si>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</si>
  <si>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</si>
  <si>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</si>
  <si>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</si>
  <si>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</si>
  <si>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</si>
  <si>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</si>
  <si>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</si>
  <si>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</si>
  <si>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</si>
  <si>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</si>
  <si>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</si>
  <si>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</si>
  <si>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</si>
  <si>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</si>
  <si>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</si>
  <si>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</si>
  <si>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</si>
  <si>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</si>
  <si>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</si>
  <si>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</si>
  <si>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</si>
  <si>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</si>
  <si>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</si>
  <si>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</si>
  <si>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</si>
  <si>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</si>
  <si>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</si>
  <si>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</si>
  <si>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</si>
  <si>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</si>
  <si>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</si>
  <si>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</si>
  <si>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</si>
  <si>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</si>
  <si>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</si>
  <si>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</si>
  <si>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</si>
  <si>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</si>
  <si>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</si>
  <si>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</si>
  <si>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</si>
  <si>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</si>
  <si>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</si>
  <si>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</si>
  <si>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</si>
  <si>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</si>
  <si>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</si>
  <si>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</si>
  <si>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</si>
  <si>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</si>
  <si>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</si>
  <si>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</si>
  <si>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</si>
  <si>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</si>
  <si>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</si>
  <si>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</si>
  <si>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</si>
  <si>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</si>
  <si>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</si>
  <si>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</si>
  <si>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</si>
  <si>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</si>
  <si>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</si>
  <si>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</si>
  <si>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</si>
  <si>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</si>
  <si>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</si>
  <si>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</si>
  <si>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</si>
  <si>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</si>
  <si>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</si>
  <si>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</si>
  <si>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</si>
  <si>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</si>
  <si>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</si>
  <si>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</si>
  <si>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</si>
  <si>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</si>
  <si>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</si>
  <si>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</si>
  <si>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</si>
  <si>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</si>
  <si>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</si>
  <si>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</si>
  <si>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</si>
  <si>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</si>
  <si>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</si>
  <si>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</si>
  <si>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</si>
  <si>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</si>
  <si>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</si>
  <si>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</si>
  <si>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</si>
  <si>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</si>
  <si>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</si>
  <si>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</si>
  <si>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</si>
  <si>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</si>
  <si>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</si>
  <si>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</si>
  <si>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</si>
  <si>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</si>
  <si>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</si>
  <si>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</si>
  <si>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</si>
  <si>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</si>
  <si>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</si>
  <si>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</si>
  <si>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</si>
  <si>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</si>
  <si>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</si>
  <si>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</si>
  <si>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</si>
  <si>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</si>
  <si>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</si>
  <si>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</si>
  <si>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</si>
  <si>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</si>
  <si>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</si>
  <si>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</si>
  <si>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</si>
  <si>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</si>
  <si>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</si>
  <si>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</si>
  <si>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</si>
  <si>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</si>
  <si>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</si>
  <si>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</si>
  <si>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</si>
  <si>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</si>
  <si>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</si>
  <si>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</si>
  <si>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</si>
  <si>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</si>
  <si>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</si>
  <si>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</si>
  <si>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</si>
  <si>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</si>
  <si>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</si>
  <si>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</si>
  <si>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</si>
  <si>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</si>
  <si>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</si>
  <si>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</si>
  <si>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</si>
  <si>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</si>
  <si>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</si>
  <si>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</si>
  <si>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</si>
  <si>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</si>
  <si>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</si>
  <si>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</si>
  <si>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</si>
  <si>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</si>
  <si>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</si>
  <si>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</si>
  <si>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</si>
  <si>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</si>
  <si>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</si>
  <si>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</si>
  <si>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</si>
  <si>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</si>
  <si>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</si>
  <si>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</si>
  <si>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</si>
  <si>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</si>
  <si>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</si>
  <si>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</si>
  <si>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</si>
  <si>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</si>
  <si>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</si>
  <si>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</si>
  <si>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</si>
  <si>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</si>
  <si>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</si>
  <si>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</si>
  <si>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</si>
  <si>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</si>
  <si>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</si>
  <si>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</si>
  <si>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</si>
  <si>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</si>
  <si>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</si>
  <si>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</si>
  <si>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</si>
  <si>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</si>
  <si>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</si>
  <si>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</si>
  <si>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</si>
  <si>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</si>
  <si>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</si>
  <si>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</si>
  <si>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</si>
  <si>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</si>
  <si>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</si>
  <si>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</si>
  <si>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</si>
  <si>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</si>
  <si>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</si>
  <si>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</si>
  <si>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</si>
  <si>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</si>
  <si>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</si>
  <si>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</si>
  <si>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</si>
  <si>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</si>
  <si>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</si>
  <si>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</si>
  <si>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</si>
  <si>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</si>
  <si>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</si>
  <si>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</si>
  <si>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</si>
  <si>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</si>
  <si>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</si>
  <si>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</si>
  <si>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</si>
  <si>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</si>
  <si>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</si>
  <si>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</si>
  <si>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</si>
  <si>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</si>
  <si>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</si>
  <si>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</si>
  <si>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</si>
  <si>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</si>
  <si>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</si>
  <si>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</si>
  <si>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</si>
  <si>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</si>
  <si>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</si>
  <si>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</si>
  <si>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</si>
  <si>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</si>
  <si>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</si>
  <si>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</si>
  <si>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</si>
  <si>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</si>
  <si>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</si>
  <si>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</si>
  <si>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</si>
  <si>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</si>
  <si>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</si>
  <si>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</si>
  <si>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</si>
  <si>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</si>
  <si>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</si>
  <si>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</si>
  <si>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</si>
  <si>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</si>
  <si>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</si>
  <si>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</si>
  <si>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</si>
  <si>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</si>
  <si>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</si>
  <si>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</si>
  <si>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</si>
  <si>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</si>
  <si>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</si>
  <si>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</si>
  <si>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</si>
  <si>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</si>
  <si>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</si>
  <si>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</si>
  <si>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</si>
  <si>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</si>
  <si>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</si>
  <si>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</si>
  <si>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</si>
  <si>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</si>
  <si>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</si>
  <si>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</si>
  <si>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</si>
  <si>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</si>
  <si>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</si>
  <si>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</si>
  <si>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</si>
  <si>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</si>
  <si>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</si>
  <si>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</si>
  <si>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</si>
  <si>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</si>
  <si>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</si>
  <si>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</si>
  <si>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</si>
  <si>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</si>
  <si>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</si>
  <si>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</si>
  <si>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</si>
  <si>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</si>
  <si>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</si>
  <si>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</si>
  <si>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</si>
  <si>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</si>
  <si>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</si>
  <si>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</si>
  <si>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</si>
  <si>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</si>
  <si>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</si>
  <si>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</si>
  <si>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</si>
  <si>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</si>
  <si>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</si>
  <si>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</si>
  <si>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</si>
  <si>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</si>
  <si>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</si>
  <si>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</si>
  <si>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</si>
  <si>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</si>
  <si>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</si>
  <si>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</si>
  <si>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</si>
  <si>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</si>
  <si>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</si>
  <si>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</si>
  <si>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</si>
  <si>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</si>
  <si>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</si>
  <si>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</si>
  <si>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</si>
  <si>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</si>
  <si>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</si>
  <si>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</si>
  <si>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</si>
  <si>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</si>
  <si>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</si>
  <si>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</si>
  <si>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</si>
  <si>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</si>
  <si>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</si>
  <si>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</si>
  <si>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</si>
  <si>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</si>
  <si>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</si>
  <si>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</si>
  <si>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</si>
  <si>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</si>
  <si>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</si>
  <si>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</si>
  <si>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</si>
  <si>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</si>
  <si>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</si>
  <si>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</si>
  <si>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</si>
  <si>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</si>
  <si>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</si>
  <si>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</si>
  <si>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</si>
  <si>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</si>
  <si>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</si>
  <si>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</si>
  <si>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</si>
  <si>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</si>
  <si>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</si>
  <si>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</si>
  <si>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</si>
  <si>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</si>
  <si>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</si>
  <si>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</si>
  <si>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</si>
  <si>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</si>
  <si>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</si>
  <si>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</si>
  <si>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</si>
  <si>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</si>
  <si>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</si>
  <si>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</si>
  <si>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</si>
  <si>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</si>
  <si>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</si>
  <si>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</si>
  <si>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</si>
  <si>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</si>
  <si>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</si>
  <si>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</si>
  <si>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</si>
  <si>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</si>
  <si>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</si>
  <si>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</si>
  <si>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</si>
  <si>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</si>
  <si>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</si>
  <si>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</si>
  <si>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</si>
  <si>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</si>
  <si>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</si>
  <si>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</si>
  <si>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</si>
  <si>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</si>
  <si>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</si>
  <si>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</si>
  <si>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</si>
  <si>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</si>
  <si>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</si>
  <si>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</si>
  <si>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</si>
  <si>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</si>
  <si>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</si>
  <si>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</si>
  <si>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</si>
  <si>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</si>
  <si>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</si>
  <si>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</si>
  <si>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</si>
  <si>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</si>
  <si>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</si>
  <si>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</si>
  <si>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</si>
  <si>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</si>
  <si>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</si>
  <si>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</si>
  <si>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</si>
  <si>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</si>
  <si>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</si>
  <si>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</si>
  <si>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</si>
  <si>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</si>
  <si>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</si>
  <si>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</si>
  <si>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</si>
  <si>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</si>
  <si>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</si>
  <si>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</si>
  <si>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</si>
  <si>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</si>
  <si>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</si>
  <si>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</si>
  <si>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</si>
  <si>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</si>
  <si>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</si>
  <si>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</si>
  <si>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</si>
  <si>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</si>
  <si>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</si>
  <si>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</si>
  <si>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</si>
  <si>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</si>
  <si>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</si>
  <si>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</si>
  <si>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</si>
  <si>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</si>
  <si>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</si>
  <si>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</si>
  <si>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</si>
  <si>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</si>
  <si>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</si>
  <si>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</si>
  <si>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</si>
  <si>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</si>
  <si>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</si>
  <si>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</si>
  <si>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</si>
  <si>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</si>
  <si>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</si>
  <si>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</si>
  <si>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</si>
  <si>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</si>
  <si>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</si>
  <si>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</si>
  <si>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</si>
  <si>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</si>
  <si>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</si>
  <si>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</si>
  <si>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</si>
  <si>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</si>
  <si>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</si>
  <si>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</si>
  <si>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</si>
  <si>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</si>
  <si>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</si>
  <si>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</si>
  <si>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</si>
  <si>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</si>
  <si>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</si>
  <si>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</si>
  <si>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</si>
  <si>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</si>
  <si>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</si>
  <si>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</si>
  <si>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</si>
  <si>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</si>
  <si>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</si>
  <si>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</si>
  <si>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</si>
  <si>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</si>
  <si>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</si>
  <si>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</si>
  <si>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</si>
  <si>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</si>
  <si>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</si>
  <si>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</si>
  <si>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</si>
  <si>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</si>
  <si>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</si>
  <si>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</si>
  <si>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</si>
  <si>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</si>
  <si>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</si>
  <si>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</si>
  <si>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</si>
  <si>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</si>
  <si>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</si>
  <si>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</si>
  <si>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</si>
  <si>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</si>
  <si>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</si>
  <si>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</si>
  <si>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</si>
  <si>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</si>
  <si>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</si>
  <si>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</si>
  <si>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</si>
  <si>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</si>
  <si>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</si>
  <si>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</si>
  <si>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</si>
  <si>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</si>
  <si>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</si>
  <si>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</si>
  <si>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</si>
  <si>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</si>
  <si>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</si>
  <si>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</si>
  <si>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</si>
  <si>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</si>
  <si>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</si>
  <si>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</si>
  <si>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</si>
  <si>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</si>
  <si>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</si>
  <si>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</si>
  <si>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</si>
  <si>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</si>
  <si>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</si>
  <si>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</si>
  <si>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</si>
  <si>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</si>
  <si>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</si>
  <si>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</si>
  <si>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</si>
  <si>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</si>
  <si>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</si>
  <si>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</si>
  <si>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</si>
  <si>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</si>
  <si>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</si>
  <si>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</si>
  <si>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</si>
  <si>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</si>
  <si>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</si>
  <si>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</si>
  <si>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</si>
  <si>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</si>
  <si>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</si>
  <si>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</si>
  <si>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</si>
  <si>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</si>
  <si>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</si>
  <si>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</si>
  <si>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</si>
  <si>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</si>
  <si>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</si>
  <si>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</si>
  <si>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</si>
  <si>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</si>
  <si>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</si>
  <si>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</si>
  <si>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</si>
  <si>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</si>
  <si>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</si>
  <si>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</si>
  <si>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</si>
  <si>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</si>
  <si>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</si>
  <si>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</si>
  <si>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</si>
  <si>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</si>
  <si>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</si>
  <si>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</si>
  <si>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</si>
  <si>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</si>
  <si>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</si>
  <si>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</si>
  <si>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</si>
  <si>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</si>
  <si>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</si>
  <si>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</si>
  <si>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</si>
  <si>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</si>
  <si>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</si>
  <si>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</si>
  <si>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</si>
  <si>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</si>
  <si>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</si>
  <si>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</si>
  <si>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</si>
  <si>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</si>
  <si>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</si>
  <si>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</si>
  <si>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</si>
  <si>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</si>
  <si>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</si>
  <si>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</si>
  <si>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</si>
  <si>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</si>
  <si>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</si>
  <si>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</si>
  <si>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</si>
  <si>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</si>
  <si>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</si>
  <si>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</si>
  <si>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</si>
  <si>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</si>
  <si>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</si>
  <si>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</si>
  <si>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</si>
  <si>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</si>
  <si>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</si>
  <si>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</si>
  <si>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</si>
  <si>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</si>
  <si>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</si>
  <si>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</si>
  <si>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</si>
  <si>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</si>
  <si>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</si>
  <si>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</si>
  <si>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</si>
  <si>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</si>
  <si>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</si>
  <si>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</si>
  <si>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</si>
  <si>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</si>
  <si>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</si>
  <si>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</si>
  <si>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</si>
  <si>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</si>
  <si>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</si>
  <si>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</si>
  <si>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</si>
  <si>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</si>
  <si>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</si>
  <si>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</si>
  <si>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</si>
  <si>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</si>
  <si>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</si>
  <si>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</si>
  <si>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</si>
  <si>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</si>
  <si>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</si>
  <si>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</si>
  <si>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</si>
  <si>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</si>
  <si>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</si>
  <si>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</si>
  <si>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</si>
  <si>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</si>
  <si>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</si>
  <si>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</si>
  <si>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</si>
  <si>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</si>
  <si>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</si>
  <si>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</si>
  <si>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</si>
  <si>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</si>
  <si>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</si>
  <si>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</si>
  <si>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</si>
  <si>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</si>
  <si>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</si>
  <si>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</si>
  <si>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</si>
  <si>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</si>
  <si>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</si>
  <si>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</si>
  <si>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</si>
  <si>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</si>
  <si>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</si>
  <si>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</si>
  <si>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</si>
  <si>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</si>
  <si>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</si>
  <si>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</si>
  <si>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</si>
  <si>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</si>
  <si>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</si>
  <si>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</si>
  <si>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</si>
  <si>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</si>
  <si>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</si>
  <si>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</si>
  <si>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</si>
  <si>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</si>
  <si>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</si>
  <si>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</si>
  <si>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</si>
  <si>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</si>
  <si>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</si>
  <si>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</si>
  <si>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</si>
  <si>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</si>
  <si>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</si>
  <si>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</si>
  <si>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</si>
  <si>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</si>
  <si>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</si>
  <si>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</si>
  <si>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</si>
  <si>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</si>
  <si>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</si>
  <si>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</si>
  <si>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</si>
  <si>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</si>
  <si>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</si>
  <si>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</si>
  <si>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</si>
  <si>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</si>
  <si>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</si>
  <si>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</si>
  <si>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</si>
  <si>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</si>
  <si>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</si>
  <si>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</si>
  <si>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</si>
  <si>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</si>
  <si>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</si>
  <si>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</si>
  <si>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</si>
  <si>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</si>
  <si>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</si>
  <si>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</si>
  <si>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</si>
  <si>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</si>
  <si>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</si>
  <si>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</si>
  <si>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</si>
  <si>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</si>
  <si>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</si>
  <si>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</si>
  <si>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</si>
  <si>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</si>
  <si>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</si>
  <si>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</si>
  <si>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</si>
  <si>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</si>
  <si>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</si>
  <si>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</si>
  <si>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</si>
  <si>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</si>
  <si>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</si>
  <si>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</si>
  <si>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</si>
  <si>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</si>
  <si>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</si>
  <si>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</si>
  <si>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</si>
  <si>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</si>
  <si>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</si>
  <si>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</si>
  <si>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</si>
  <si>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</si>
  <si>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</si>
  <si>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</si>
  <si>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</si>
  <si>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</si>
  <si>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</si>
  <si>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</si>
  <si>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</si>
  <si>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</si>
  <si>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</si>
  <si>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</si>
  <si>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</si>
  <si>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</si>
  <si>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</si>
  <si>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</si>
  <si>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</si>
  <si>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</si>
  <si>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</si>
  <si>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</si>
  <si>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</si>
  <si>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</si>
  <si>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</si>
  <si>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</si>
  <si>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</si>
  <si>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</si>
  <si>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</si>
  <si>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</si>
  <si>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</si>
  <si>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</si>
  <si>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</si>
  <si>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</si>
  <si>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</si>
  <si>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</si>
  <si>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</si>
  <si>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</si>
  <si>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</si>
  <si>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</si>
  <si>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</si>
  <si>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</si>
  <si>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</si>
  <si>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</si>
  <si>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</si>
  <si>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</si>
  <si>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</si>
  <si>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</si>
  <si>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</si>
  <si>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</si>
  <si>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</si>
  <si>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</si>
  <si>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</si>
  <si>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</si>
  <si>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</si>
  <si>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</si>
  <si>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</si>
  <si>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</si>
  <si>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</si>
  <si>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</si>
  <si>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</si>
  <si>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</si>
  <si>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</si>
  <si>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</si>
  <si>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</si>
  <si>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</si>
  <si>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</si>
  <si>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</si>
  <si>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</si>
  <si>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</si>
  <si>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</si>
  <si>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</si>
  <si>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</si>
  <si>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</si>
  <si>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</si>
  <si>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</si>
  <si>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</si>
  <si>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</si>
  <si>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</si>
  <si>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</si>
  <si>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</si>
  <si>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</si>
  <si>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</si>
  <si>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</si>
  <si>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</si>
  <si>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</si>
  <si>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</si>
  <si>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</si>
  <si>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</si>
  <si>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</si>
  <si>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</si>
  <si>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</si>
  <si>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</si>
  <si>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</si>
  <si>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</si>
  <si>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</si>
  <si>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</si>
  <si>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</si>
  <si>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</si>
  <si>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</si>
  <si>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</si>
  <si>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</si>
  <si>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</si>
  <si>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</si>
  <si>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</si>
  <si>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</si>
  <si>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</si>
  <si>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</si>
  <si>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</si>
  <si>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</si>
  <si>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</si>
  <si>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</si>
  <si>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</si>
  <si>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</si>
  <si>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</si>
  <si>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</si>
  <si>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</si>
  <si>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</si>
  <si>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</si>
  <si>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</si>
  <si>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</si>
  <si>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</si>
  <si>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</si>
  <si>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</si>
  <si>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</si>
  <si>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</si>
  <si>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</si>
  <si>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</si>
  <si>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</si>
  <si>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</si>
  <si>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</si>
  <si>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</si>
  <si>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</si>
  <si>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</si>
  <si>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</si>
  <si>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</si>
  <si>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</si>
  <si>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</si>
  <si>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</si>
  <si>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</si>
  <si>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</si>
  <si>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</si>
  <si>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</si>
  <si>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</si>
  <si>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</si>
  <si>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</si>
  <si>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</si>
  <si>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</si>
  <si>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</si>
  <si>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</si>
  <si>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</si>
  <si>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</si>
  <si>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</si>
  <si>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</si>
  <si>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</si>
  <si>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</si>
  <si>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</si>
  <si>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</si>
  <si>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</si>
  <si>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</si>
  <si>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</si>
  <si>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</si>
  <si>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</si>
  <si>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</si>
  <si>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</si>
  <si>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</si>
  <si>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</si>
  <si>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</si>
  <si>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</si>
  <si>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</si>
  <si>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</si>
  <si>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</si>
  <si>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</si>
  <si>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</si>
  <si>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</si>
  <si>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</si>
  <si>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</si>
  <si>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</si>
  <si>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</si>
  <si>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</si>
  <si>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</si>
  <si>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</si>
  <si>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</si>
  <si>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</si>
  <si>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</si>
  <si>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</si>
  <si>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</si>
  <si>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</si>
  <si>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</si>
  <si>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</si>
  <si>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</si>
  <si>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</si>
  <si>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</si>
  <si>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</si>
  <si>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</si>
  <si>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</si>
  <si>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</si>
  <si>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</si>
  <si>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</si>
  <si>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</si>
  <si>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</si>
  <si>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</si>
  <si>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</si>
  <si>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</si>
  <si>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</si>
  <si>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</si>
  <si>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</si>
  <si>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</si>
  <si>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</si>
  <si>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</si>
  <si>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</si>
  <si>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</si>
  <si>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</si>
  <si>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</si>
  <si>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</si>
  <si>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</si>
  <si>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</si>
  <si>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</si>
  <si>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</si>
  <si>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</si>
  <si>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</si>
  <si>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</si>
  <si>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</si>
  <si>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</si>
  <si>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</si>
  <si>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</si>
  <si>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</si>
  <si>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</si>
  <si>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</si>
  <si>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</si>
  <si>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</si>
  <si>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</si>
  <si>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</si>
  <si>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</si>
  <si>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</si>
  <si>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</si>
  <si>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</si>
  <si>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</si>
  <si>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</si>
  <si>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</si>
  <si>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</si>
  <si>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</si>
  <si>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</si>
  <si>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</si>
  <si>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</si>
  <si>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</si>
  <si>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</si>
  <si>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</si>
  <si>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</si>
  <si>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</si>
  <si>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</si>
  <si>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</si>
  <si>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</si>
  <si>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</si>
  <si>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</si>
  <si>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</si>
  <si>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</si>
  <si>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</si>
  <si>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</si>
  <si>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</si>
  <si>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</si>
  <si>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</si>
  <si>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</si>
  <si>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</si>
  <si>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</si>
  <si>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</si>
  <si>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</si>
  <si>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</si>
  <si>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</si>
  <si>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</si>
  <si>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</si>
  <si>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</si>
  <si>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</si>
  <si>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</si>
  <si>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</si>
  <si>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</si>
  <si>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</si>
  <si>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</si>
  <si>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</si>
  <si>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</si>
  <si>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</si>
  <si>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</si>
  <si>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</si>
  <si>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</si>
  <si>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</si>
  <si>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</si>
  <si>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</si>
  <si>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</si>
  <si>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</si>
  <si>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</si>
  <si>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</si>
  <si>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</si>
  <si>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</si>
  <si>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</si>
  <si>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</si>
  <si>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</si>
  <si>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</si>
  <si>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</si>
  <si>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</si>
  <si>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</si>
  <si>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</si>
  <si>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</si>
  <si>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</si>
  <si>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</si>
  <si>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</si>
  <si>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</si>
  <si>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</si>
  <si>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</si>
  <si>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</si>
  <si>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</si>
  <si>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</si>
  <si>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</si>
  <si>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</si>
  <si>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</si>
  <si>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</si>
  <si>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</si>
  <si>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</si>
  <si>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</si>
  <si>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</si>
  <si>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</si>
  <si>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</si>
  <si>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</si>
  <si>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</si>
  <si>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</si>
  <si>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</si>
  <si>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</si>
  <si>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</si>
  <si>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</si>
  <si>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</si>
  <si>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</si>
  <si>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</si>
  <si>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</si>
  <si>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</si>
  <si>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</si>
  <si>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</si>
  <si>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</si>
  <si>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</si>
  <si>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</si>
  <si>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</si>
  <si>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</si>
  <si>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</si>
  <si>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</si>
  <si>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</si>
  <si>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</si>
  <si>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</si>
  <si>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</si>
  <si>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</si>
  <si>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</si>
  <si>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</si>
  <si>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</si>
  <si>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</si>
  <si>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</si>
  <si>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</si>
  <si>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</si>
  <si>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</si>
  <si>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</si>
  <si>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</si>
  <si>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</si>
  <si>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</si>
  <si>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</si>
  <si>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</si>
  <si>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</si>
  <si>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</si>
  <si>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</si>
  <si>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</si>
  <si>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</si>
  <si>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</si>
  <si>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</si>
  <si>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</si>
  <si>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</si>
  <si>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</si>
  <si>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</si>
  <si>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</si>
  <si>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</si>
  <si>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</si>
  <si>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</si>
  <si>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</si>
  <si>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</si>
  <si>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</si>
  <si>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</si>
  <si>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</si>
  <si>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</si>
  <si>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</si>
  <si>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</si>
  <si>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</si>
  <si>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</si>
  <si>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</si>
  <si>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</si>
  <si>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</si>
  <si>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</si>
  <si>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</si>
  <si>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</si>
  <si>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</si>
  <si>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</si>
  <si>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</si>
  <si>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</si>
  <si>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</si>
  <si>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</si>
  <si>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</si>
  <si>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</si>
  <si>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</si>
  <si>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</si>
  <si>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</si>
  <si>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</si>
  <si>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</si>
  <si>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</si>
  <si>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</si>
  <si>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</si>
  <si>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</si>
  <si>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</si>
  <si>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</si>
  <si>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</si>
  <si>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</si>
  <si>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</si>
  <si>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</si>
  <si>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</si>
  <si>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</si>
  <si>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</si>
  <si>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</si>
  <si>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</si>
  <si>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</si>
  <si>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</si>
  <si>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</si>
  <si>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</si>
  <si>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</si>
  <si>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</si>
  <si>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</si>
  <si>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</si>
  <si>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</si>
  <si>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</si>
  <si>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</si>
  <si>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</si>
  <si>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</si>
  <si>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</si>
  <si>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</si>
  <si>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</si>
  <si>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</si>
  <si>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</si>
  <si>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</si>
  <si>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</si>
  <si>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</si>
  <si>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</si>
  <si>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</si>
  <si>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</si>
  <si>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</si>
  <si>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</si>
  <si>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</si>
  <si>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</si>
  <si>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</si>
  <si>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</si>
  <si>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</si>
  <si>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</si>
  <si>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</si>
  <si>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</si>
  <si>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</si>
  <si>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</si>
  <si>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</si>
  <si>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</si>
  <si>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</si>
  <si>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</si>
  <si>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</si>
  <si>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</si>
  <si>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</si>
  <si>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</si>
  <si>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</si>
  <si>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</si>
  <si>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</si>
  <si>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</si>
  <si>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</si>
  <si>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</si>
  <si>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</si>
  <si>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</si>
  <si>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</si>
  <si>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</si>
  <si>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</si>
  <si>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</si>
  <si>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</si>
  <si>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</si>
  <si>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</si>
  <si>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</si>
  <si>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</si>
  <si>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</si>
  <si>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</si>
  <si>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</si>
  <si>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</si>
  <si>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</si>
  <si>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</si>
  <si>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</si>
  <si>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</si>
  <si>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</si>
  <si>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</si>
  <si>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</si>
  <si>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</si>
  <si>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</si>
  <si>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</si>
  <si>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</si>
  <si>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</si>
  <si>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</si>
  <si>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</si>
  <si>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</si>
  <si>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</si>
  <si>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</si>
  <si>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</si>
  <si>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</si>
  <si>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</si>
  <si>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</si>
  <si>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</si>
  <si>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</si>
  <si>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</si>
  <si>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</si>
  <si>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</si>
  <si>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</si>
  <si>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</si>
  <si>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</si>
  <si>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</si>
  <si>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</si>
  <si>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</si>
  <si>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</si>
  <si>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</si>
  <si>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</si>
  <si>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</si>
  <si>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</si>
  <si>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</si>
  <si>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</si>
  <si>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</si>
  <si>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</si>
  <si>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</si>
  <si>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</si>
  <si>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</si>
  <si>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</si>
  <si>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</si>
  <si>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</si>
  <si>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</si>
  <si>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</si>
  <si>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</si>
  <si>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</si>
  <si>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</si>
  <si>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</si>
  <si>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</si>
  <si>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</si>
  <si>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</si>
  <si>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</si>
  <si>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</si>
  <si>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</si>
  <si>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</si>
  <si>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</si>
  <si>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</si>
  <si>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</si>
  <si>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</si>
  <si>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</si>
  <si>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</si>
  <si>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</si>
  <si>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</si>
  <si>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</si>
  <si>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</si>
  <si>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</si>
  <si>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</si>
  <si>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</si>
  <si>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</si>
  <si>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</si>
  <si>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</si>
  <si>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</si>
  <si>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</si>
  <si>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</si>
  <si>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</si>
  <si>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</si>
  <si>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</si>
  <si>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</si>
  <si>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</si>
  <si>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</si>
  <si>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</si>
  <si>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</si>
  <si>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</si>
  <si>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</si>
  <si>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</si>
  <si>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</si>
  <si>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</si>
  <si>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</si>
  <si>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</si>
  <si>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</si>
  <si>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</si>
  <si>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</si>
  <si>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</si>
  <si>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</si>
  <si>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</si>
  <si>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</si>
  <si>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</si>
  <si>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</si>
  <si>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</si>
  <si>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</si>
  <si>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</si>
  <si>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</si>
  <si>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</si>
  <si>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</si>
  <si>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</si>
  <si>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</si>
  <si>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</si>
  <si>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</si>
  <si>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</si>
  <si>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</si>
  <si>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</si>
  <si>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</si>
  <si>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</si>
  <si>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</si>
  <si>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</si>
  <si>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</si>
  <si>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</si>
  <si>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</si>
  <si>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</si>
  <si>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</si>
  <si>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</si>
  <si>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</si>
  <si>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</si>
  <si>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</si>
  <si>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</si>
  <si>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</si>
  <si>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</si>
  <si>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</si>
  <si>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</si>
  <si>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</si>
  <si>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</si>
  <si>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</si>
  <si>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</si>
  <si>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</si>
  <si>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</si>
  <si>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</si>
  <si>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</si>
  <si>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</si>
  <si>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</si>
  <si>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</si>
  <si>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</si>
  <si>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</si>
  <si>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</si>
  <si>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</si>
  <si>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</si>
  <si>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</si>
  <si>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</si>
  <si>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</si>
  <si>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</si>
  <si>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</si>
  <si>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</si>
  <si>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</si>
  <si>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</si>
  <si>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</si>
  <si>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</si>
  <si>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</si>
  <si>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</si>
  <si>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</si>
  <si>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</si>
  <si>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</si>
  <si>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</si>
  <si>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</si>
  <si>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</si>
  <si>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</si>
  <si>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</si>
  <si>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</si>
  <si>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</si>
  <si>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</si>
  <si>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</si>
  <si>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</si>
  <si>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</si>
  <si>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</si>
  <si>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</si>
  <si>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</si>
  <si>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</si>
  <si>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</si>
  <si>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</si>
  <si>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</si>
  <si>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</si>
  <si>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</si>
  <si>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</si>
  <si>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</si>
  <si>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</si>
  <si>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</si>
  <si>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</si>
  <si>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</si>
  <si>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</si>
  <si>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</si>
  <si>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</si>
  <si>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</si>
  <si>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</si>
  <si>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</si>
  <si>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</si>
  <si>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</si>
  <si>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</si>
  <si>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</si>
  <si>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</si>
  <si>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</si>
  <si>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</si>
  <si>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</si>
  <si>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</si>
  <si>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</si>
  <si>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</si>
  <si>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</si>
  <si>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</si>
  <si>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</si>
  <si>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</si>
  <si>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</si>
  <si>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</si>
  <si>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</si>
  <si>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</si>
  <si>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</si>
  <si>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</si>
  <si>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</si>
  <si>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</si>
  <si>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</si>
  <si>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</si>
  <si>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</si>
  <si>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</si>
  <si>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</si>
  <si>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</si>
  <si>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</si>
  <si>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</si>
  <si>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</si>
  <si>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</si>
  <si>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</si>
  <si>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</si>
  <si>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</si>
  <si>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</si>
  <si>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</si>
  <si>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</si>
  <si>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</si>
  <si>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</si>
  <si>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</si>
  <si>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</si>
  <si>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</si>
  <si>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</si>
  <si>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</si>
  <si>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</si>
  <si>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</si>
  <si>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</si>
  <si>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</si>
  <si>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</si>
  <si>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</si>
  <si>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</si>
  <si>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</si>
  <si>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</si>
  <si>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</si>
  <si>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</si>
  <si>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</si>
  <si>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</si>
  <si>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</si>
  <si>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</si>
  <si>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</si>
  <si>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</si>
  <si>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</si>
  <si>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</si>
  <si>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</si>
  <si>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</si>
  <si>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</si>
  <si>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</si>
  <si>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</si>
  <si>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</si>
  <si>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</si>
  <si>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</si>
  <si>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</si>
  <si>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</si>
  <si>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</si>
  <si>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</si>
  <si>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</si>
  <si>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</si>
  <si>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</si>
  <si>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</si>
  <si>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</si>
  <si>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</si>
  <si>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</si>
  <si>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</si>
  <si>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</si>
  <si>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</si>
  <si>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</si>
  <si>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</si>
  <si>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</si>
  <si>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</si>
  <si>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</si>
  <si>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</si>
  <si>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</si>
  <si>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</si>
  <si>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</si>
  <si>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</si>
  <si>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</si>
  <si>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</si>
  <si>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</si>
  <si>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</si>
  <si>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</si>
  <si>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</si>
  <si>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</si>
  <si>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</si>
  <si>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</si>
  <si>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</si>
  <si>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</si>
  <si>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</si>
  <si>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</si>
  <si>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</si>
  <si>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</si>
  <si>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</si>
  <si>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</si>
  <si>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</si>
  <si>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</si>
  <si>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</si>
  <si>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</si>
  <si>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</si>
  <si>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</si>
  <si>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</si>
  <si>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</si>
  <si>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</si>
  <si>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</si>
  <si>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</si>
  <si>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</si>
  <si>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</si>
  <si>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</si>
  <si>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</si>
  <si>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</si>
  <si>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</si>
  <si>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</si>
  <si>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</si>
  <si>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</si>
  <si>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</si>
  <si>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</si>
  <si>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</si>
  <si>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</si>
  <si>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</si>
  <si>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</si>
  <si>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</si>
  <si>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</si>
  <si>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</si>
  <si>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</si>
  <si>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</si>
  <si>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</si>
  <si>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</si>
  <si>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</si>
  <si>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</si>
  <si>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</si>
  <si>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</si>
  <si>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</si>
  <si>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</si>
  <si>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</si>
  <si>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</si>
  <si>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</si>
  <si>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</si>
  <si>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</si>
  <si>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</si>
  <si>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</si>
  <si>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</si>
  <si>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</si>
  <si>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</si>
  <si>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</si>
  <si>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</si>
  <si>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</si>
  <si>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</si>
  <si>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</si>
  <si>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</si>
  <si>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</si>
  <si>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</si>
  <si>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</si>
  <si>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</si>
  <si>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</si>
  <si>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</si>
  <si>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</si>
  <si>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</si>
  <si>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</si>
  <si>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</si>
  <si>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</si>
  <si>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</si>
  <si>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</si>
  <si>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</si>
  <si>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</si>
  <si>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</si>
  <si>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</si>
  <si>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</si>
  <si>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</si>
  <si>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</si>
  <si>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</si>
  <si>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</si>
  <si>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</si>
  <si>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</si>
  <si>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</si>
  <si>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</si>
  <si>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</si>
  <si>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</si>
  <si>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</si>
  <si>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</si>
  <si>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</si>
  <si>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</si>
  <si>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</si>
  <si>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</si>
  <si>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</si>
  <si>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</si>
  <si>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</si>
  <si>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</si>
  <si>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</si>
  <si>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</si>
  <si>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</si>
  <si>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</si>
  <si>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</si>
  <si>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</si>
  <si>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</si>
  <si>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</si>
  <si>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</si>
  <si>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</si>
  <si>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</si>
  <si>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</si>
  <si>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</si>
  <si>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</si>
  <si>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</si>
  <si>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</si>
  <si>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</si>
  <si>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</si>
  <si>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</si>
  <si>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</si>
  <si>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</si>
  <si>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</si>
  <si>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</si>
  <si>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</si>
  <si>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</si>
  <si>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</si>
  <si>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</si>
  <si>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</si>
  <si>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</si>
  <si>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</si>
  <si>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</si>
  <si>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</si>
  <si>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</si>
  <si>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</si>
  <si>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</si>
  <si>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</si>
  <si>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</si>
  <si>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</si>
  <si>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</si>
  <si>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</si>
  <si>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</si>
  <si>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</si>
  <si>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</si>
  <si>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</si>
  <si>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</si>
  <si>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</si>
  <si>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</si>
  <si>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</si>
  <si>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</si>
  <si>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</si>
  <si>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</si>
  <si>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</si>
  <si>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</si>
  <si>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</si>
  <si>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</si>
  <si>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</si>
  <si>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</si>
  <si>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</si>
  <si>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</si>
  <si>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</si>
  <si>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</si>
  <si>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</si>
  <si>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</si>
  <si>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</si>
  <si>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</si>
  <si>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</si>
  <si>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</si>
  <si>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</si>
  <si>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</si>
  <si>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</si>
  <si>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</si>
  <si>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</si>
  <si>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</si>
  <si>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</si>
  <si>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</si>
  <si>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</si>
  <si>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</si>
  <si>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</si>
  <si>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</si>
  <si>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</si>
  <si>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</si>
  <si>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</si>
  <si>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</si>
  <si>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</si>
  <si>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</si>
  <si>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</si>
  <si>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</si>
  <si>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</si>
  <si>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</si>
  <si>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</si>
  <si>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</si>
  <si>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</si>
  <si>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</si>
  <si>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</si>
  <si>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</si>
  <si>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</si>
  <si>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</si>
  <si>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</si>
  <si>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</si>
  <si>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</si>
  <si>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</si>
  <si>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</si>
  <si>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</si>
  <si>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</si>
  <si>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</si>
  <si>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</si>
  <si>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</si>
  <si>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</si>
  <si>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</si>
  <si>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</si>
  <si>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</si>
  <si>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</si>
  <si>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</si>
  <si>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</si>
  <si>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</si>
  <si>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</si>
  <si>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</si>
  <si>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</si>
  <si>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</si>
  <si>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</si>
  <si>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</si>
  <si>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</si>
  <si>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</si>
  <si>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</si>
  <si>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</si>
  <si>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</si>
  <si>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</si>
  <si>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</si>
  <si>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</si>
  <si>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</si>
  <si>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</si>
  <si>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</si>
  <si>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</si>
  <si>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</si>
  <si>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</si>
  <si>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</si>
  <si>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</si>
  <si>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</si>
  <si>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</si>
  <si>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</si>
  <si>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</si>
  <si>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</si>
  <si>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</si>
  <si>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</si>
  <si>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</si>
  <si>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</si>
  <si>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</si>
  <si>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</si>
  <si>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</si>
  <si>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</si>
  <si>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</si>
  <si>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</si>
  <si>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</si>
  <si>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</si>
  <si>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</si>
  <si>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</si>
  <si>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</si>
  <si>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</si>
  <si>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</si>
  <si>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</si>
  <si>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</si>
  <si>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</si>
  <si>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</si>
  <si>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</si>
  <si>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</si>
  <si>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</si>
  <si>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</si>
  <si>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</si>
  <si>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</si>
  <si>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</si>
  <si>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</si>
  <si>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</si>
  <si>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</si>
  <si>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</si>
  <si>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</si>
  <si>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</si>
  <si>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</si>
  <si>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</si>
  <si>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</si>
  <si>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</si>
  <si>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</si>
  <si>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</si>
  <si>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</si>
  <si>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</si>
  <si>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</si>
  <si>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</si>
  <si>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</si>
  <si>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</si>
  <si>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</si>
  <si>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</si>
  <si>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</si>
  <si>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</si>
  <si>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</si>
  <si>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</si>
  <si>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</si>
  <si>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</si>
  <si>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</si>
  <si>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</si>
  <si>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</si>
  <si>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</si>
  <si>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</si>
  <si>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</si>
  <si>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</si>
  <si>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</si>
  <si>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</si>
  <si>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</si>
  <si>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</si>
  <si>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</si>
  <si>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</si>
  <si>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</si>
  <si>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</si>
  <si>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</si>
  <si>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</si>
  <si>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</si>
  <si>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</si>
  <si>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</si>
  <si>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</si>
  <si>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</si>
  <si>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</si>
  <si>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</si>
  <si>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</si>
  <si>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</si>
  <si>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</si>
  <si>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</si>
  <si>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</si>
  <si>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</si>
  <si>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</si>
  <si>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</si>
  <si>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</si>
  <si>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</si>
  <si>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</si>
  <si>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</si>
  <si>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</si>
  <si>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</si>
  <si>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</si>
  <si>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</si>
  <si>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</si>
  <si>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</si>
  <si>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</si>
  <si>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</si>
  <si>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</si>
  <si>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</si>
  <si>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</si>
  <si>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</si>
  <si>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</si>
  <si>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</si>
  <si>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</si>
  <si>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</si>
  <si>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</si>
  <si>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</si>
  <si>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</si>
  <si>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</si>
  <si>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</si>
  <si>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</si>
  <si>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</si>
  <si>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</si>
  <si>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</si>
  <si>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</si>
  <si>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</si>
  <si>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</si>
  <si>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</si>
  <si>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</si>
  <si>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</si>
  <si>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</si>
  <si>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</si>
  <si>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</si>
  <si>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</si>
  <si>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</si>
  <si>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</si>
  <si>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</si>
  <si>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</si>
  <si>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</si>
  <si>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</si>
  <si>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</si>
  <si>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</si>
  <si>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</si>
  <si>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</si>
  <si>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</si>
  <si>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</si>
  <si>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</si>
  <si>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</si>
  <si>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</si>
  <si>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</si>
  <si>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</si>
  <si>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</si>
  <si>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</si>
  <si>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</si>
  <si>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</si>
  <si>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</si>
  <si>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</si>
  <si>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</si>
  <si>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</si>
  <si>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</si>
  <si>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</si>
  <si>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</si>
  <si>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</si>
  <si>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</si>
  <si>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</si>
  <si>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</si>
  <si>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</si>
  <si>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</si>
  <si>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</si>
  <si>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</si>
  <si>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</si>
  <si>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</si>
  <si>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</si>
  <si>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</si>
  <si>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</si>
  <si>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</si>
  <si>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</si>
  <si>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</si>
  <si>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</si>
  <si>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</si>
  <si>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</si>
  <si>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</si>
  <si>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</si>
  <si>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</si>
  <si>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</si>
  <si>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</si>
  <si>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</si>
  <si>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</si>
  <si>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</si>
  <si>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</si>
  <si>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</si>
  <si>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</si>
  <si>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</si>
  <si>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</si>
  <si>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</si>
  <si>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</si>
  <si>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</si>
  <si>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</si>
  <si>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</si>
  <si>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</si>
  <si>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</si>
  <si>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</si>
  <si>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</si>
  <si>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</si>
  <si>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</si>
  <si>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</si>
  <si>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</si>
  <si>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</si>
  <si>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</si>
  <si>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</si>
  <si>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Mercy Housing California 111, L.P.</t>
  </si>
  <si>
    <t>40%/60%</t>
  </si>
  <si>
    <t>Inner City Infill Site</t>
  </si>
  <si>
    <t>Phillips Lane &amp; Trade Winds Avenue, San Francisco, CA 94130</t>
  </si>
  <si>
    <t>Treasure Island E1.2 Senior</t>
  </si>
  <si>
    <t>City and County of San Francisco</t>
  </si>
  <si>
    <t>Carmen Chu</t>
  </si>
  <si>
    <t>628-652-1300</t>
  </si>
  <si>
    <t>1 Dr. Carlton B. Goodlett Place, City Hall Room 362</t>
  </si>
  <si>
    <t>city.administrator@sfgov.org</t>
  </si>
  <si>
    <t>Lots 002 (portion) &amp; 003 (portion); Block 8937</t>
  </si>
  <si>
    <t>1256 Market St</t>
  </si>
  <si>
    <t>CA</t>
  </si>
  <si>
    <t>Evelyn Perdomo</t>
  </si>
  <si>
    <t>Mercy Housing California</t>
  </si>
  <si>
    <t> 415.355.7111</t>
  </si>
  <si>
    <t>evelyn.perdomo@mercyhousing.org</t>
  </si>
  <si>
    <t>1256 Market St.</t>
  </si>
  <si>
    <t>Mercy Housing California 111 LLC</t>
  </si>
  <si>
    <t>415-355-7111</t>
  </si>
  <si>
    <t>Mercy Housing Calwest</t>
  </si>
  <si>
    <t>To be determined</t>
  </si>
  <si>
    <t>San Francisco Mayor's Office of Housing and Community Development</t>
  </si>
  <si>
    <t>Mercy Housing Management Group</t>
  </si>
  <si>
    <t>Santos Prescott and Associates</t>
  </si>
  <si>
    <t>Bruce Prescott</t>
  </si>
  <si>
    <t>415-908-3767</t>
  </si>
  <si>
    <t>385 Tehama St</t>
  </si>
  <si>
    <t>San Francisco, CA 94103</t>
  </si>
  <si>
    <t>bruce@santosprescott.com</t>
  </si>
  <si>
    <t xml:space="preserve">Goldfarb Lipman </t>
  </si>
  <si>
    <t>dkojima@goldfarblipman.com</t>
  </si>
  <si>
    <t>Dori Kojima</t>
  </si>
  <si>
    <t>510-836-6336</t>
  </si>
  <si>
    <t>1300 Clay Street 11th Floor</t>
  </si>
  <si>
    <t>Oakland, CA 94612</t>
  </si>
  <si>
    <t>William Wilcox</t>
  </si>
  <si>
    <t>william.wilcox@sfgov.org</t>
  </si>
  <si>
    <t>1 South Van Ness, 5th Floor</t>
  </si>
  <si>
    <t>John Ryan</t>
  </si>
  <si>
    <t>Jryan@mercyhousing.org</t>
  </si>
  <si>
    <t>Nibbi Brothers</t>
  </si>
  <si>
    <t>Christopher Brown</t>
  </si>
  <si>
    <t>415.748.1564</t>
  </si>
  <si>
    <t>chrisb@nibbi.com</t>
  </si>
  <si>
    <t>1000 Brannan Street, Suite 102</t>
  </si>
  <si>
    <t>Community Economics, Inc</t>
  </si>
  <si>
    <t>(510) 832-8300</t>
  </si>
  <si>
    <t>diana@communityeconomics.org</t>
  </si>
  <si>
    <t>538 9th Street, Suite 200</t>
  </si>
  <si>
    <t xml:space="preserve"> Oakland, CA 94607</t>
  </si>
  <si>
    <t>Diana Downton</t>
  </si>
  <si>
    <t>Real Estate Valuation Services</t>
  </si>
  <si>
    <t>840 Olive Avenue #3</t>
  </si>
  <si>
    <t>South San Francisco, CA 94080</t>
  </si>
  <si>
    <t>Joe Napoliello</t>
  </si>
  <si>
    <t>415-309-6728</t>
  </si>
  <si>
    <t>joe@jnval.com</t>
  </si>
  <si>
    <t>Laurin Associates</t>
  </si>
  <si>
    <t>1501 Sports Drive, Suite A</t>
  </si>
  <si>
    <t>Sacramento, CA 95834</t>
  </si>
  <si>
    <t>Stefanie Williams</t>
  </si>
  <si>
    <t>(916) 372-6100</t>
  </si>
  <si>
    <t>(916) 419-6108</t>
  </si>
  <si>
    <t>swilliams@laurinassociates.com</t>
  </si>
  <si>
    <t>Treasure Island Development Authority</t>
  </si>
  <si>
    <t>San Francisco Housing Authority</t>
  </si>
  <si>
    <t>Taxes, Benefits, Other</t>
  </si>
  <si>
    <t>Operating Contracts</t>
  </si>
  <si>
    <t>HOA Fee</t>
  </si>
  <si>
    <t>One TI Service Fee</t>
  </si>
  <si>
    <t>MOHCD</t>
  </si>
  <si>
    <t>HUD 202</t>
  </si>
  <si>
    <t>An address will be established at a later date. The site is on the Phillips Lane &amp; Trade Winds Avenue side of Parcel E1.2</t>
  </si>
  <si>
    <t>Managing GP</t>
  </si>
  <si>
    <t>Stok</t>
  </si>
  <si>
    <t>Gubb &amp; Barshay LLP</t>
  </si>
  <si>
    <t>Secured by Leasehold Interest</t>
  </si>
  <si>
    <t>MOHCD, HUD</t>
  </si>
  <si>
    <t>415-355-7125</t>
  </si>
  <si>
    <t>415-701-5500</t>
  </si>
  <si>
    <t>1610 Wynkoop, Suite 150</t>
  </si>
  <si>
    <t>Denver, CO 80202</t>
  </si>
  <si>
    <t>Phineas Stubbs</t>
  </si>
  <si>
    <t>phin@stok.com</t>
  </si>
  <si>
    <t>(720) 530-9884</t>
  </si>
  <si>
    <t>235 Montgomery Street, Suite 1110</t>
  </si>
  <si>
    <t>San Francisco, CA 94104</t>
  </si>
  <si>
    <t>Evan Gross</t>
  </si>
  <si>
    <t>415.781.6600</t>
  </si>
  <si>
    <t>egross@gubbandbarshay.com</t>
  </si>
  <si>
    <t>65 ft max</t>
  </si>
  <si>
    <t>No minimum. Max 1 per unit (100 spaces)</t>
  </si>
  <si>
    <t>Residential</t>
  </si>
  <si>
    <t>TI-R - 65' height limit (form-based masterplan zoning)</t>
  </si>
  <si>
    <t>Admin Expenses</t>
  </si>
  <si>
    <t>Asset Management Fees</t>
  </si>
  <si>
    <t>Construction Loan - Tax-exempt</t>
  </si>
  <si>
    <t>Construction Loan - Taxable</t>
  </si>
  <si>
    <t>Variable</t>
  </si>
  <si>
    <t>MOHCD/TIDA</t>
  </si>
  <si>
    <t>Fixed</t>
  </si>
  <si>
    <t>GP Equity</t>
  </si>
  <si>
    <t>LP Equity</t>
  </si>
  <si>
    <t>HUD 202 Capital Advance</t>
  </si>
  <si>
    <t>15-20</t>
  </si>
  <si>
    <t>LOSP</t>
  </si>
  <si>
    <t>HUD PRAC</t>
  </si>
  <si>
    <t>Other: Soft Lender Loan Fee</t>
  </si>
  <si>
    <t>Accrued deferred soft loan interest</t>
  </si>
  <si>
    <t>Other: Lender expenses; Accrued deferred soft loan interest</t>
  </si>
  <si>
    <t>Other: Sponsor Legal</t>
  </si>
  <si>
    <t>Other: PRAC Bridge HUD Reserve</t>
  </si>
  <si>
    <t>Other: Special Inspections, other consultant</t>
  </si>
  <si>
    <t>Local - Approved by ED</t>
  </si>
  <si>
    <t>Operating Subsidy - TIDA</t>
  </si>
  <si>
    <t>Other - Ground Lease:</t>
  </si>
  <si>
    <t>Other - Issuer Fee</t>
  </si>
  <si>
    <t>Costs deferred to conversion</t>
  </si>
  <si>
    <t>Provided</t>
  </si>
  <si>
    <t>Not Applicable</t>
  </si>
  <si>
    <t>Ramie Dare</t>
  </si>
  <si>
    <t>Vice President, Mercy Housing California</t>
  </si>
  <si>
    <t>May</t>
  </si>
  <si>
    <t>560 Mission St, Floor 04</t>
  </si>
  <si>
    <t>San Fancisco, CA 94105</t>
  </si>
  <si>
    <t>James Vossoughi</t>
  </si>
  <si>
    <t>510-468-6722</t>
  </si>
  <si>
    <t>San Francisco, CA 94102</t>
  </si>
  <si>
    <t>415-355-7113</t>
  </si>
  <si>
    <t>TBD</t>
  </si>
  <si>
    <t>One Sansome Street, Suite 1200</t>
  </si>
  <si>
    <t>San Francisco, CA 94104-4430</t>
  </si>
  <si>
    <t>Matt Naish, Regional Director</t>
  </si>
  <si>
    <t>(303) 672-5153</t>
  </si>
  <si>
    <t>San Francisco, CA  94102</t>
  </si>
  <si>
    <t>Cindy Heavens</t>
  </si>
  <si>
    <t>Tax-Exempt Loan</t>
  </si>
  <si>
    <t>30 Day SOFR</t>
  </si>
  <si>
    <t>Taxable Loan</t>
  </si>
  <si>
    <t>Residual Receipts Loan</t>
  </si>
  <si>
    <t>Capital Contribution</t>
  </si>
  <si>
    <t>Tax Credit Equity</t>
  </si>
  <si>
    <t>Deferred Costs</t>
  </si>
  <si>
    <t>Residual Receipts</t>
  </si>
  <si>
    <t>Accrued Deferred Interest</t>
  </si>
  <si>
    <t>628-652-5831</t>
  </si>
  <si>
    <t>525 North Tyson Street, Suite 1</t>
  </si>
  <si>
    <t>Charlotte, NC 28202</t>
  </si>
  <si>
    <t>Nic Mathias - CohnReznick, LLP</t>
  </si>
  <si>
    <t>704-900-2013</t>
  </si>
  <si>
    <t>nic.mathias@cohnreznick.com</t>
  </si>
  <si>
    <t>Clare Murphy</t>
  </si>
  <si>
    <t>Associate Director</t>
  </si>
  <si>
    <t>Cmurphy@mercyhousing.org</t>
  </si>
  <si>
    <t>415-259-1605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</si>
</sst>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3" fontId="23" fillId="43" borderId="6" xfId="1192" applyNumberFormat="1" applyFont="1" applyFill="1" applyBorder="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0" borderId="0" xfId="0"/>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6"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166" fontId="18" fillId="5" borderId="4" xfId="0" applyNumberFormat="1" applyFont="1" applyFill="1" applyBorder="1" applyAlignment="1" applyProtection="1">
      <alignment horizontal="left"/>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Mercy%20-%20Treasure%20Island%20Senior\TI%20Parcel%20E1.2%20Senior%205-4-26%20bond%20app.xls" TargetMode="External"/><Relationship Id="rId1" Type="http://schemas.openxmlformats.org/officeDocument/2006/relationships/externalLinkPath" Target="file:///C:\Users\Diana%20Downton\Box\Diana%20Downton\Diana%20Downton\Mercy%20-%20Treasure%20Island%20Senior\TI%20Parcel%20E1.2%20Senior%205-4-26%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9%"/>
      <sheetName val="4%"/>
      <sheetName val="SUMMARY"/>
      <sheetName val="Sheet1"/>
      <sheetName val="Intrnal Notes"/>
    </sheetNames>
    <sheetDataSet>
      <sheetData sheetId="0" refreshError="1"/>
      <sheetData sheetId="1" refreshError="1"/>
      <sheetData sheetId="2">
        <row r="15">
          <cell r="E15">
            <v>6178158</v>
          </cell>
        </row>
        <row r="16">
          <cell r="E16">
            <v>42222000</v>
          </cell>
          <cell r="H16">
            <v>41222000</v>
          </cell>
        </row>
        <row r="17">
          <cell r="E17">
            <v>2061100</v>
          </cell>
        </row>
        <row r="19">
          <cell r="V19">
            <v>225</v>
          </cell>
          <cell r="Y19">
            <v>180</v>
          </cell>
        </row>
        <row r="20">
          <cell r="E20">
            <v>5524243.5220672665</v>
          </cell>
          <cell r="H20">
            <v>100</v>
          </cell>
        </row>
        <row r="21">
          <cell r="E21">
            <v>36339415.43737939</v>
          </cell>
          <cell r="H21">
            <v>3633941.5437379391</v>
          </cell>
        </row>
        <row r="22">
          <cell r="V22">
            <v>726.5</v>
          </cell>
          <cell r="Y22">
            <v>180</v>
          </cell>
        </row>
        <row r="24">
          <cell r="S24">
            <v>4</v>
          </cell>
          <cell r="V24">
            <v>1223.1000000000001</v>
          </cell>
        </row>
        <row r="25">
          <cell r="V25">
            <v>225</v>
          </cell>
          <cell r="Y25">
            <v>210</v>
          </cell>
        </row>
        <row r="26">
          <cell r="E26">
            <v>24381746.749070752</v>
          </cell>
          <cell r="F26">
            <v>6.7500000000000004E-2</v>
          </cell>
        </row>
        <row r="27">
          <cell r="E27">
            <v>9538027.3215118535</v>
          </cell>
        </row>
        <row r="30">
          <cell r="S30">
            <v>2</v>
          </cell>
          <cell r="V30">
            <v>1367.7</v>
          </cell>
        </row>
        <row r="43">
          <cell r="AP43">
            <v>7500</v>
          </cell>
        </row>
        <row r="45">
          <cell r="X45">
            <v>3600</v>
          </cell>
        </row>
        <row r="46">
          <cell r="X46">
            <v>420</v>
          </cell>
          <cell r="AP46">
            <v>28840</v>
          </cell>
        </row>
        <row r="47">
          <cell r="X47">
            <v>1980</v>
          </cell>
        </row>
        <row r="50">
          <cell r="E50">
            <v>49095959</v>
          </cell>
        </row>
        <row r="52">
          <cell r="E52">
            <v>4164763</v>
          </cell>
        </row>
        <row r="53">
          <cell r="E53">
            <v>1265770</v>
          </cell>
        </row>
        <row r="54">
          <cell r="E54">
            <v>1889686</v>
          </cell>
        </row>
        <row r="55">
          <cell r="E55">
            <v>1061770</v>
          </cell>
        </row>
        <row r="56">
          <cell r="E56">
            <v>3350917</v>
          </cell>
        </row>
        <row r="59">
          <cell r="E59">
            <v>1693558</v>
          </cell>
        </row>
        <row r="62">
          <cell r="E62">
            <v>430150</v>
          </cell>
          <cell r="AF62">
            <v>1480</v>
          </cell>
        </row>
        <row r="64">
          <cell r="E64">
            <v>4006773.3120875699</v>
          </cell>
          <cell r="H64">
            <v>1717188.5623232445</v>
          </cell>
          <cell r="AF64">
            <v>1722</v>
          </cell>
        </row>
        <row r="67">
          <cell r="E67">
            <v>182863.10061803064</v>
          </cell>
          <cell r="H67">
            <v>114289.43788626915</v>
          </cell>
        </row>
        <row r="68">
          <cell r="E68">
            <v>60000</v>
          </cell>
        </row>
        <row r="70">
          <cell r="E70">
            <v>612275</v>
          </cell>
        </row>
        <row r="72">
          <cell r="E72">
            <v>100000</v>
          </cell>
        </row>
        <row r="75">
          <cell r="E75">
            <v>0</v>
          </cell>
        </row>
        <row r="76">
          <cell r="E76">
            <v>278417.77801095822</v>
          </cell>
          <cell r="H76">
            <v>174011.1112568489</v>
          </cell>
        </row>
        <row r="77">
          <cell r="E77">
            <v>40000</v>
          </cell>
          <cell r="J77">
            <v>40000</v>
          </cell>
        </row>
        <row r="78">
          <cell r="E78">
            <v>135000</v>
          </cell>
          <cell r="J78">
            <v>135000</v>
          </cell>
        </row>
        <row r="79">
          <cell r="E79">
            <v>422220</v>
          </cell>
        </row>
        <row r="82">
          <cell r="E82">
            <v>85000</v>
          </cell>
        </row>
        <row r="83">
          <cell r="E83">
            <v>65000</v>
          </cell>
          <cell r="H83">
            <v>65000</v>
          </cell>
        </row>
        <row r="86">
          <cell r="E86">
            <v>934566.5</v>
          </cell>
          <cell r="J86">
            <v>934566.5</v>
          </cell>
        </row>
        <row r="89">
          <cell r="E89">
            <v>7824</v>
          </cell>
          <cell r="J89">
            <v>7824</v>
          </cell>
        </row>
        <row r="90">
          <cell r="E90">
            <v>503529.28499999974</v>
          </cell>
          <cell r="J90">
            <v>12654.284999999742</v>
          </cell>
        </row>
        <row r="92">
          <cell r="E92">
            <v>15000</v>
          </cell>
        </row>
        <row r="93">
          <cell r="E93">
            <v>4258020.5500000007</v>
          </cell>
        </row>
        <row r="95">
          <cell r="E95">
            <v>114545.13422951092</v>
          </cell>
        </row>
        <row r="96">
          <cell r="E96">
            <v>145000</v>
          </cell>
        </row>
        <row r="97">
          <cell r="E97">
            <v>152049</v>
          </cell>
        </row>
        <row r="99">
          <cell r="E99">
            <v>360000</v>
          </cell>
        </row>
        <row r="100">
          <cell r="E100">
            <v>455227</v>
          </cell>
        </row>
        <row r="101">
          <cell r="E101">
            <v>383122</v>
          </cell>
        </row>
        <row r="102">
          <cell r="E102">
            <v>15000</v>
          </cell>
        </row>
        <row r="103">
          <cell r="E103">
            <v>420000</v>
          </cell>
        </row>
        <row r="104">
          <cell r="E104">
            <v>450000</v>
          </cell>
        </row>
        <row r="105">
          <cell r="E105">
            <v>400000</v>
          </cell>
        </row>
        <row r="106">
          <cell r="E106">
            <v>1159854.7393744588</v>
          </cell>
        </row>
        <row r="110">
          <cell r="E110">
            <v>11357956.560126122</v>
          </cell>
          <cell r="I110">
            <v>1000000</v>
          </cell>
        </row>
        <row r="124">
          <cell r="E124">
            <v>192000</v>
          </cell>
        </row>
        <row r="130">
          <cell r="I130">
            <v>0.28000000000000003</v>
          </cell>
        </row>
      </sheetData>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1" t="s">
        <v>550</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row>
    <row r="2" spans="1:38" ht="13.5" thickBot="1">
      <c r="A2" s="1803"/>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3" t="s">
        <v>1992</v>
      </c>
      <c r="E7" s="1473"/>
      <c r="F7" s="1473"/>
      <c r="G7" s="1473"/>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455"/>
    </row>
    <row r="8" spans="1:38">
      <c r="A8" s="204"/>
      <c r="B8" s="204"/>
      <c r="C8" s="205"/>
      <c r="D8" s="1473"/>
      <c r="E8" s="1473"/>
      <c r="F8" s="1473"/>
      <c r="G8" s="1473"/>
      <c r="H8" s="1473"/>
      <c r="I8" s="1473"/>
      <c r="J8" s="1473"/>
      <c r="K8" s="1473"/>
      <c r="L8" s="1473"/>
      <c r="M8" s="1473"/>
      <c r="N8" s="1473"/>
      <c r="O8" s="1473"/>
      <c r="P8" s="1473"/>
      <c r="Q8" s="1473"/>
      <c r="R8" s="1473"/>
      <c r="S8" s="1473"/>
      <c r="T8" s="1473"/>
      <c r="U8" s="1473"/>
      <c r="V8" s="1473"/>
      <c r="W8" s="1473"/>
      <c r="X8" s="1473"/>
      <c r="Y8" s="1473"/>
      <c r="Z8" s="1473"/>
      <c r="AA8" s="1473"/>
      <c r="AB8" s="1473"/>
      <c r="AC8" s="1473"/>
      <c r="AD8" s="1473"/>
      <c r="AE8" s="1473"/>
      <c r="AF8" s="1473"/>
      <c r="AG8" s="1473"/>
      <c r="AH8" s="1473"/>
      <c r="AI8" s="1473"/>
      <c r="AJ8" s="1473"/>
      <c r="AK8" s="1473"/>
      <c r="AL8" s="455"/>
    </row>
    <row r="9" spans="1:38">
      <c r="A9" s="204"/>
      <c r="B9" s="204"/>
      <c r="C9" s="205"/>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c r="AG9" s="1473"/>
      <c r="AH9" s="1473"/>
      <c r="AI9" s="1473"/>
      <c r="AJ9" s="1473"/>
      <c r="AK9" s="147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3" t="s">
        <v>1993</v>
      </c>
      <c r="E11" s="1473"/>
      <c r="F11" s="1473"/>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c r="AD11" s="1473"/>
      <c r="AE11" s="1473"/>
      <c r="AF11" s="1473"/>
      <c r="AG11" s="1473"/>
      <c r="AH11" s="1473"/>
      <c r="AI11" s="1473"/>
      <c r="AJ11" s="1473"/>
      <c r="AK11" s="1473"/>
      <c r="AL11" s="455"/>
    </row>
    <row r="12" spans="1:38">
      <c r="A12" s="204"/>
      <c r="B12" s="204"/>
      <c r="C12" s="205"/>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455"/>
    </row>
    <row r="13" spans="1:38">
      <c r="A13" s="204"/>
      <c r="B13" s="204"/>
      <c r="C13" s="205"/>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3" t="s">
        <v>2526</v>
      </c>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c r="AL15" s="455"/>
    </row>
    <row r="16" spans="1:38" ht="13.15" customHeight="1">
      <c r="A16" s="204"/>
      <c r="B16" s="204"/>
      <c r="C16" s="205"/>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c r="AK16" s="1473"/>
      <c r="AL16" s="455"/>
    </row>
    <row r="17" spans="1:38">
      <c r="A17" s="204"/>
      <c r="B17" s="204"/>
      <c r="C17" s="205"/>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c r="AL17" s="455"/>
    </row>
    <row r="18" spans="1:38">
      <c r="A18" s="204"/>
      <c r="B18" s="204"/>
      <c r="C18" s="205"/>
      <c r="D18" s="519" t="s">
        <v>2525</v>
      </c>
      <c r="E18" s="441"/>
      <c r="G18" s="441"/>
      <c r="H18" s="441"/>
      <c r="I18" s="441"/>
      <c r="J18" s="1805" t="s">
        <v>2524</v>
      </c>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c r="AL18" s="455"/>
    </row>
    <row r="19" spans="1:38">
      <c r="A19" s="204"/>
      <c r="B19" s="204"/>
      <c r="C19" s="205"/>
      <c r="D19" s="441"/>
      <c r="E19" s="441"/>
      <c r="F19" s="118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3" t="s">
        <v>1994</v>
      </c>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204"/>
    </row>
    <row r="21" spans="1:38">
      <c r="A21" s="204"/>
      <c r="B21" s="204"/>
      <c r="C21" s="205"/>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204"/>
    </row>
    <row r="22" spans="1:38">
      <c r="A22" s="204"/>
      <c r="B22" s="204"/>
      <c r="C22" s="205"/>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c r="AG22" s="1473"/>
      <c r="AH22" s="1473"/>
      <c r="AI22" s="1473"/>
      <c r="AJ22" s="1473"/>
      <c r="AK22" s="1473"/>
      <c r="AL22" s="204"/>
    </row>
    <row r="23" spans="1:38" ht="13.15" customHeight="1">
      <c r="A23" s="204"/>
      <c r="B23" s="204"/>
      <c r="C23" s="205"/>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204"/>
    </row>
    <row r="24" spans="1:38">
      <c r="A24" s="204"/>
      <c r="B24" s="204"/>
      <c r="C24" s="205"/>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c r="AL24" s="204"/>
    </row>
    <row r="25" spans="1:38">
      <c r="A25" s="204"/>
      <c r="B25" s="204"/>
      <c r="C25" s="205"/>
      <c r="D25" s="1473"/>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204"/>
    </row>
    <row r="26" spans="1:38">
      <c r="A26" s="204"/>
      <c r="B26" s="204"/>
      <c r="C26" s="205"/>
      <c r="D26" s="1473"/>
      <c r="E26" s="1473"/>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204"/>
    </row>
    <row r="27" spans="1:38">
      <c r="A27" s="204"/>
      <c r="B27" s="204"/>
      <c r="C27" s="205"/>
      <c r="D27" s="1473"/>
      <c r="E27" s="1473"/>
      <c r="F27" s="1473"/>
      <c r="G27" s="1473"/>
      <c r="H27" s="1473"/>
      <c r="I27" s="1473"/>
      <c r="J27" s="1473"/>
      <c r="K27" s="1473"/>
      <c r="L27" s="1473"/>
      <c r="M27" s="1473"/>
      <c r="N27" s="1473"/>
      <c r="O27" s="1473"/>
      <c r="P27" s="1473"/>
      <c r="Q27" s="1473"/>
      <c r="R27" s="1473"/>
      <c r="S27" s="1473"/>
      <c r="T27" s="1473"/>
      <c r="U27" s="1473"/>
      <c r="V27" s="1473"/>
      <c r="W27" s="1473"/>
      <c r="X27" s="1473"/>
      <c r="Y27" s="1473"/>
      <c r="Z27" s="1473"/>
      <c r="AA27" s="1473"/>
      <c r="AB27" s="1473"/>
      <c r="AC27" s="1473"/>
      <c r="AD27" s="1473"/>
      <c r="AE27" s="1473"/>
      <c r="AF27" s="1473"/>
      <c r="AG27" s="1473"/>
      <c r="AH27" s="1473"/>
      <c r="AI27" s="1473"/>
      <c r="AJ27" s="1473"/>
      <c r="AK27" s="1473"/>
      <c r="AL27" s="204"/>
    </row>
    <row r="28" spans="1:38">
      <c r="A28" s="204"/>
      <c r="B28" s="204"/>
      <c r="C28" s="205"/>
      <c r="D28" s="1473"/>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3" t="s">
        <v>1995</v>
      </c>
      <c r="E30" s="1473"/>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204"/>
    </row>
    <row r="31" spans="1:38">
      <c r="A31" s="204"/>
      <c r="B31" s="204"/>
      <c r="C31" s="205"/>
      <c r="D31" s="455"/>
      <c r="E31" s="1796" t="s">
        <v>2600</v>
      </c>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398"/>
      <c r="AF31" s="1398"/>
      <c r="AG31" s="1398"/>
      <c r="AH31" s="1398"/>
      <c r="AI31" s="1398"/>
      <c r="AJ31" s="1398"/>
      <c r="AK31" s="1398"/>
      <c r="AL31" s="204"/>
    </row>
    <row r="32" spans="1:38">
      <c r="A32" s="4"/>
      <c r="C32" s="2"/>
    </row>
    <row r="33" spans="1:38">
      <c r="A33" s="4"/>
      <c r="D33" s="1804" t="s">
        <v>2095</v>
      </c>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c r="AJ33" s="1804"/>
      <c r="AK33" s="1804"/>
    </row>
    <row r="34" spans="1:38">
      <c r="A34" s="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c r="AB34" s="1804"/>
      <c r="AC34" s="1804"/>
      <c r="AD34" s="1804"/>
      <c r="AE34" s="1804"/>
      <c r="AF34" s="1804"/>
      <c r="AG34" s="1804"/>
      <c r="AH34" s="1804"/>
      <c r="AI34" s="1804"/>
      <c r="AJ34" s="1804"/>
      <c r="AK34" s="1804"/>
    </row>
    <row r="35" spans="1:38">
      <c r="A35" s="4"/>
      <c r="D35" s="120"/>
      <c r="E35" s="1800" t="s">
        <v>2601</v>
      </c>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D35" s="1800"/>
      <c r="AE35" s="1800"/>
      <c r="AF35" s="1800"/>
      <c r="AG35" s="1800"/>
      <c r="AH35" s="1800"/>
      <c r="AI35" s="1800"/>
      <c r="AJ35" s="1800"/>
      <c r="AK35" s="1800"/>
    </row>
    <row r="36" spans="1:38">
      <c r="A36" s="4"/>
      <c r="D36" s="120"/>
      <c r="E36" s="1800" t="s">
        <v>2602</v>
      </c>
      <c r="F36" s="1800"/>
      <c r="G36" s="1800"/>
      <c r="H36" s="1800"/>
      <c r="I36" s="1800"/>
      <c r="J36" s="1800"/>
      <c r="K36" s="1800"/>
      <c r="L36" s="1800"/>
      <c r="M36" s="1800"/>
      <c r="N36" s="1800"/>
      <c r="O36" s="1800"/>
      <c r="P36" s="1800"/>
      <c r="Q36" s="1800"/>
      <c r="R36" s="1800"/>
      <c r="S36" s="1800"/>
      <c r="T36" s="1800"/>
      <c r="U36" s="1800"/>
      <c r="V36" s="1800"/>
      <c r="W36" s="1800"/>
      <c r="X36" s="1800"/>
      <c r="Y36" s="1800"/>
      <c r="Z36" s="1800"/>
      <c r="AA36" s="1800"/>
      <c r="AB36" s="1800"/>
      <c r="AC36" s="1800"/>
      <c r="AD36" s="1800"/>
      <c r="AE36" s="1800"/>
      <c r="AF36" s="1800"/>
      <c r="AG36" s="1800"/>
      <c r="AH36" s="1800"/>
      <c r="AI36" s="1800"/>
      <c r="AJ36" s="1800"/>
      <c r="AK36" s="180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3" customFormat="1" ht="13.15" customHeight="1">
      <c r="A40" s="4"/>
      <c r="B40"/>
      <c r="C40" s="2"/>
      <c r="D40" s="4"/>
      <c r="E40" s="4" t="s">
        <v>653</v>
      </c>
      <c r="F40" s="1473" t="s">
        <v>1163</v>
      </c>
    </row>
    <row r="41" spans="1:38" s="1473"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497" t="s">
        <v>1245</v>
      </c>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row>
    <row r="44" spans="1:38" s="118" customFormat="1">
      <c r="A44" s="4"/>
      <c r="B44"/>
      <c r="C44" s="2"/>
      <c r="D44" s="4"/>
      <c r="E44" s="4"/>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row>
    <row r="45" spans="1:38" s="118" customFormat="1" ht="13.15" customHeight="1">
      <c r="A45" s="4"/>
      <c r="B45"/>
      <c r="C45" s="2"/>
      <c r="D45" s="4"/>
      <c r="E45" s="4"/>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row>
    <row r="46" spans="1:38">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3" t="s">
        <v>1997</v>
      </c>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row>
    <row r="49" spans="1:38">
      <c r="A49" s="4"/>
      <c r="C49" s="2"/>
      <c r="D49" s="4"/>
      <c r="E49" s="4"/>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row>
    <row r="50" spans="1:38">
      <c r="A50" s="4"/>
      <c r="C50" s="2"/>
      <c r="D50" s="4"/>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799" t="s">
        <v>1190</v>
      </c>
      <c r="H54" s="1799"/>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799"/>
      <c r="AH54" s="1799"/>
      <c r="AI54" s="1799"/>
      <c r="AJ54" s="1799"/>
      <c r="AK54" s="1799"/>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799" t="s">
        <v>575</v>
      </c>
      <c r="H56" s="1799"/>
      <c r="I56" s="179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799" t="s">
        <v>1998</v>
      </c>
      <c r="H57" s="1799"/>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c r="AJ57" s="1799"/>
      <c r="AK57" s="1799"/>
      <c r="AL57" s="1799"/>
    </row>
    <row r="58" spans="1:38">
      <c r="A58" s="204"/>
      <c r="B58" s="204"/>
      <c r="C58" s="205"/>
      <c r="D58" s="205"/>
      <c r="E58" s="204"/>
      <c r="F58" s="206"/>
      <c r="G58" s="1799"/>
      <c r="H58" s="1799"/>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799"/>
      <c r="AH58" s="1799"/>
      <c r="AI58" s="1799"/>
      <c r="AJ58" s="1799"/>
      <c r="AK58" s="1799"/>
      <c r="AL58" s="1799"/>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73" t="s">
        <v>1165</v>
      </c>
      <c r="H64" s="1473"/>
      <c r="I64" s="1473"/>
      <c r="J64" s="1473"/>
      <c r="K64" s="1473"/>
      <c r="L64" s="1473"/>
      <c r="M64" s="1473"/>
      <c r="N64" s="1473"/>
      <c r="O64" s="1473"/>
      <c r="P64" s="1473"/>
      <c r="Q64" s="1473"/>
      <c r="R64" s="1473"/>
      <c r="S64" s="1473"/>
      <c r="T64" s="1473"/>
      <c r="U64" s="1473"/>
      <c r="V64" s="1473"/>
      <c r="W64" s="1473"/>
      <c r="X64" s="1473"/>
      <c r="Y64" s="1473"/>
      <c r="Z64" s="1473"/>
      <c r="AA64" s="1473"/>
      <c r="AB64" s="1473"/>
      <c r="AC64" s="1473"/>
      <c r="AD64" s="1473"/>
      <c r="AE64" s="1473"/>
      <c r="AF64" s="1473"/>
      <c r="AG64" s="1473"/>
      <c r="AH64" s="1473"/>
      <c r="AI64" s="1473"/>
      <c r="AJ64" s="1473"/>
      <c r="AK64" s="1473"/>
    </row>
    <row r="65" spans="1:37">
      <c r="A65" s="4"/>
      <c r="C65" s="2"/>
      <c r="D65" s="4"/>
      <c r="E65" s="4"/>
      <c r="G65" s="1473"/>
      <c r="H65" s="1473"/>
      <c r="I65" s="1473"/>
      <c r="J65" s="1473"/>
      <c r="K65" s="1473"/>
      <c r="L65" s="1473"/>
      <c r="M65" s="1473"/>
      <c r="N65" s="1473"/>
      <c r="O65" s="1473"/>
      <c r="P65" s="1473"/>
      <c r="Q65" s="1473"/>
      <c r="R65" s="1473"/>
      <c r="S65" s="1473"/>
      <c r="T65" s="1473"/>
      <c r="U65" s="1473"/>
      <c r="V65" s="1473"/>
      <c r="W65" s="1473"/>
      <c r="X65" s="1473"/>
      <c r="Y65" s="1473"/>
      <c r="Z65" s="1473"/>
      <c r="AA65" s="1473"/>
      <c r="AB65" s="1473"/>
      <c r="AC65" s="1473"/>
      <c r="AD65" s="1473"/>
      <c r="AE65" s="1473"/>
      <c r="AF65" s="1473"/>
      <c r="AG65" s="1473"/>
      <c r="AH65" s="1473"/>
      <c r="AI65" s="1473"/>
      <c r="AJ65" s="1473"/>
      <c r="AK65" s="1473"/>
    </row>
    <row r="66" spans="1:37">
      <c r="A66" s="4"/>
      <c r="C66" s="2"/>
      <c r="D66" s="4"/>
      <c r="E66" s="4"/>
      <c r="G66" s="1473"/>
      <c r="H66" s="1473"/>
      <c r="I66" s="1473"/>
      <c r="J66" s="1473"/>
      <c r="K66" s="1473"/>
      <c r="L66" s="1473"/>
      <c r="M66" s="1473"/>
      <c r="N66" s="1473"/>
      <c r="O66" s="1473"/>
      <c r="P66" s="1473"/>
      <c r="Q66" s="1473"/>
      <c r="R66" s="1473"/>
      <c r="S66" s="1473"/>
      <c r="T66" s="1473"/>
      <c r="U66" s="1473"/>
      <c r="V66" s="1473"/>
      <c r="W66" s="1473"/>
      <c r="X66" s="1473"/>
      <c r="Y66" s="1473"/>
      <c r="Z66" s="1473"/>
      <c r="AA66" s="1473"/>
      <c r="AB66" s="1473"/>
      <c r="AC66" s="1473"/>
      <c r="AD66" s="1473"/>
      <c r="AE66" s="1473"/>
      <c r="AF66" s="1473"/>
      <c r="AG66" s="1473"/>
      <c r="AH66" s="1473"/>
      <c r="AI66" s="1473"/>
      <c r="AJ66" s="1473"/>
      <c r="AK66" s="1473"/>
    </row>
    <row r="67" spans="1:37" ht="13.15" customHeight="1">
      <c r="A67" s="4"/>
      <c r="C67" s="2"/>
      <c r="D67" s="4"/>
      <c r="E67" s="4"/>
      <c r="F67" t="s">
        <v>509</v>
      </c>
      <c r="G67" s="1473" t="s">
        <v>1166</v>
      </c>
      <c r="H67" s="1473"/>
      <c r="I67" s="1473"/>
      <c r="J67" s="1473"/>
      <c r="K67" s="1473"/>
      <c r="L67" s="1473"/>
      <c r="M67" s="1473"/>
      <c r="N67" s="1473"/>
      <c r="O67" s="1473"/>
      <c r="P67" s="1473"/>
      <c r="Q67" s="1473"/>
      <c r="R67" s="1473"/>
      <c r="S67" s="1473"/>
      <c r="T67" s="1473"/>
      <c r="U67" s="1473"/>
      <c r="V67" s="1473"/>
      <c r="W67" s="1473"/>
      <c r="X67" s="1473"/>
      <c r="Y67" s="1473"/>
      <c r="Z67" s="1473"/>
      <c r="AA67" s="1473"/>
      <c r="AB67" s="1473"/>
      <c r="AC67" s="1473"/>
      <c r="AD67" s="1473"/>
      <c r="AE67" s="1473"/>
      <c r="AF67" s="1473"/>
      <c r="AG67" s="1473"/>
      <c r="AH67" s="1473"/>
      <c r="AI67" s="1473"/>
      <c r="AJ67" s="1473"/>
      <c r="AK67" s="1473"/>
    </row>
    <row r="68" spans="1:37">
      <c r="A68" s="4"/>
      <c r="C68" s="2"/>
      <c r="D68" s="4"/>
      <c r="E68" s="4"/>
      <c r="F68" s="27"/>
      <c r="G68" s="1473"/>
      <c r="H68" s="1473"/>
      <c r="I68" s="1473"/>
      <c r="J68" s="1473"/>
      <c r="K68" s="1473"/>
      <c r="L68" s="1473"/>
      <c r="M68" s="1473"/>
      <c r="N68" s="1473"/>
      <c r="O68" s="1473"/>
      <c r="P68" s="1473"/>
      <c r="Q68" s="1473"/>
      <c r="R68" s="1473"/>
      <c r="S68" s="1473"/>
      <c r="T68" s="1473"/>
      <c r="U68" s="1473"/>
      <c r="V68" s="1473"/>
      <c r="W68" s="1473"/>
      <c r="X68" s="1473"/>
      <c r="Y68" s="1473"/>
      <c r="Z68" s="1473"/>
      <c r="AA68" s="1473"/>
      <c r="AB68" s="1473"/>
      <c r="AC68" s="1473"/>
      <c r="AD68" s="1473"/>
      <c r="AE68" s="1473"/>
      <c r="AF68" s="1473"/>
      <c r="AG68" s="1473"/>
      <c r="AH68" s="1473"/>
      <c r="AI68" s="1473"/>
      <c r="AJ68" s="1473"/>
      <c r="AK68" s="147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73" t="s">
        <v>1167</v>
      </c>
      <c r="H70" s="1473"/>
      <c r="I70" s="1473"/>
      <c r="J70" s="1473"/>
      <c r="K70" s="1473"/>
      <c r="L70" s="1473"/>
      <c r="M70" s="1473"/>
      <c r="N70" s="1473"/>
      <c r="O70" s="1473"/>
      <c r="P70" s="1473"/>
      <c r="Q70" s="1473"/>
      <c r="R70" s="1473"/>
      <c r="S70" s="1473"/>
      <c r="T70" s="1473"/>
      <c r="U70" s="1473"/>
      <c r="V70" s="1473"/>
      <c r="W70" s="1473"/>
      <c r="X70" s="1473"/>
      <c r="Y70" s="1473"/>
      <c r="Z70" s="1473"/>
      <c r="AA70" s="1473"/>
      <c r="AB70" s="1473"/>
      <c r="AC70" s="1473"/>
      <c r="AD70" s="1473"/>
      <c r="AE70" s="1473"/>
      <c r="AF70" s="1473"/>
      <c r="AG70" s="1473"/>
      <c r="AH70" s="1473"/>
      <c r="AI70" s="1473"/>
      <c r="AJ70" s="1473"/>
      <c r="AK70" s="1473"/>
    </row>
    <row r="71" spans="1:37">
      <c r="A71" s="4"/>
      <c r="C71" s="2"/>
      <c r="D71" s="4"/>
      <c r="E71" s="4"/>
      <c r="F71" s="8"/>
      <c r="G71" s="1473"/>
      <c r="H71" s="1473"/>
      <c r="I71" s="1473"/>
      <c r="J71" s="1473"/>
      <c r="K71" s="1473"/>
      <c r="L71" s="1473"/>
      <c r="M71" s="1473"/>
      <c r="N71" s="1473"/>
      <c r="O71" s="1473"/>
      <c r="P71" s="1473"/>
      <c r="Q71" s="1473"/>
      <c r="R71" s="1473"/>
      <c r="S71" s="1473"/>
      <c r="T71" s="1473"/>
      <c r="U71" s="1473"/>
      <c r="V71" s="1473"/>
      <c r="W71" s="1473"/>
      <c r="X71" s="1473"/>
      <c r="Y71" s="1473"/>
      <c r="Z71" s="1473"/>
      <c r="AA71" s="1473"/>
      <c r="AB71" s="1473"/>
      <c r="AC71" s="1473"/>
      <c r="AD71" s="1473"/>
      <c r="AE71" s="1473"/>
      <c r="AF71" s="1473"/>
      <c r="AG71" s="1473"/>
      <c r="AH71" s="1473"/>
      <c r="AI71" s="1473"/>
      <c r="AJ71" s="1473"/>
      <c r="AK71" s="1473"/>
    </row>
    <row r="72" spans="1:37">
      <c r="A72" s="4"/>
      <c r="C72" s="2"/>
      <c r="D72" s="4"/>
      <c r="E72" s="4"/>
      <c r="F72" s="8" t="s">
        <v>509</v>
      </c>
      <c r="G72" s="1473" t="s">
        <v>1168</v>
      </c>
      <c r="H72" s="1473"/>
      <c r="I72" s="1473"/>
      <c r="J72" s="1473"/>
      <c r="K72" s="1473"/>
      <c r="L72" s="1473"/>
      <c r="M72" s="1473"/>
      <c r="N72" s="1473"/>
      <c r="O72" s="1473"/>
      <c r="P72" s="1473"/>
      <c r="Q72" s="1473"/>
      <c r="R72" s="1473"/>
      <c r="S72" s="1473"/>
      <c r="T72" s="1473"/>
      <c r="U72" s="1473"/>
      <c r="V72" s="1473"/>
      <c r="W72" s="1473"/>
      <c r="X72" s="1473"/>
      <c r="Y72" s="1473"/>
      <c r="Z72" s="1473"/>
      <c r="AA72" s="1473"/>
      <c r="AB72" s="1473"/>
      <c r="AC72" s="1473"/>
      <c r="AD72" s="1473"/>
      <c r="AE72" s="1473"/>
      <c r="AF72" s="1473"/>
      <c r="AG72" s="1473"/>
      <c r="AH72" s="1473"/>
      <c r="AI72" s="1473"/>
      <c r="AJ72" s="1473"/>
      <c r="AK72" s="1473"/>
    </row>
    <row r="73" spans="1:37">
      <c r="A73" s="4"/>
      <c r="C73" s="2"/>
      <c r="D73" s="4"/>
      <c r="E73" s="4"/>
      <c r="F73" s="8"/>
      <c r="G73" s="1473"/>
      <c r="H73" s="1473"/>
      <c r="I73" s="1473"/>
      <c r="J73" s="1473"/>
      <c r="K73" s="1473"/>
      <c r="L73" s="1473"/>
      <c r="M73" s="1473"/>
      <c r="N73" s="1473"/>
      <c r="O73" s="1473"/>
      <c r="P73" s="1473"/>
      <c r="Q73" s="1473"/>
      <c r="R73" s="1473"/>
      <c r="S73" s="1473"/>
      <c r="T73" s="1473"/>
      <c r="U73" s="1473"/>
      <c r="V73" s="1473"/>
      <c r="W73" s="1473"/>
      <c r="X73" s="1473"/>
      <c r="Y73" s="1473"/>
      <c r="Z73" s="1473"/>
      <c r="AA73" s="1473"/>
      <c r="AB73" s="1473"/>
      <c r="AC73" s="1473"/>
      <c r="AD73" s="1473"/>
      <c r="AE73" s="1473"/>
      <c r="AF73" s="1473"/>
      <c r="AG73" s="1473"/>
      <c r="AH73" s="1473"/>
      <c r="AI73" s="1473"/>
      <c r="AJ73" s="1473"/>
      <c r="AK73" s="147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3" t="s">
        <v>1169</v>
      </c>
      <c r="H80" s="1473"/>
      <c r="I80" s="1473"/>
      <c r="J80" s="1473"/>
      <c r="K80" s="1473"/>
      <c r="L80" s="1473"/>
      <c r="M80" s="1473"/>
      <c r="N80" s="1473"/>
      <c r="O80" s="1473"/>
      <c r="P80" s="1473"/>
      <c r="Q80" s="1473"/>
      <c r="R80" s="1473"/>
      <c r="S80" s="1473"/>
      <c r="T80" s="1473"/>
      <c r="U80" s="1473"/>
      <c r="V80" s="1473"/>
      <c r="W80" s="1473"/>
      <c r="X80" s="1473"/>
      <c r="Y80" s="1473"/>
      <c r="Z80" s="1473"/>
      <c r="AA80" s="1473"/>
      <c r="AB80" s="1473"/>
      <c r="AC80" s="1473"/>
      <c r="AD80" s="1473"/>
      <c r="AE80" s="1473"/>
      <c r="AF80" s="1473"/>
      <c r="AG80" s="1473"/>
      <c r="AH80" s="1473"/>
      <c r="AI80" s="1473"/>
      <c r="AJ80" s="1473"/>
      <c r="AK80" s="1473"/>
    </row>
    <row r="81" spans="1:37">
      <c r="A81" s="4"/>
      <c r="C81" s="2"/>
      <c r="D81" s="4"/>
      <c r="E81" s="4"/>
      <c r="F81" s="4"/>
      <c r="G81" s="1473"/>
      <c r="H81" s="1473"/>
      <c r="I81" s="1473"/>
      <c r="J81" s="1473"/>
      <c r="K81" s="1473"/>
      <c r="L81" s="1473"/>
      <c r="M81" s="1473"/>
      <c r="N81" s="1473"/>
      <c r="O81" s="1473"/>
      <c r="P81" s="1473"/>
      <c r="Q81" s="1473"/>
      <c r="R81" s="1473"/>
      <c r="S81" s="1473"/>
      <c r="T81" s="1473"/>
      <c r="U81" s="1473"/>
      <c r="V81" s="1473"/>
      <c r="W81" s="1473"/>
      <c r="X81" s="1473"/>
      <c r="Y81" s="1473"/>
      <c r="Z81" s="1473"/>
      <c r="AA81" s="1473"/>
      <c r="AB81" s="1473"/>
      <c r="AC81" s="1473"/>
      <c r="AD81" s="1473"/>
      <c r="AE81" s="1473"/>
      <c r="AF81" s="1473"/>
      <c r="AG81" s="1473"/>
      <c r="AH81" s="1473"/>
      <c r="AI81" s="1473"/>
      <c r="AJ81" s="1473"/>
      <c r="AK81" s="1473"/>
    </row>
    <row r="82" spans="1:37">
      <c r="A82" s="4"/>
      <c r="C82" s="2"/>
      <c r="D82" s="4"/>
      <c r="E82" s="4"/>
      <c r="F82" s="4"/>
      <c r="G82" s="1473"/>
      <c r="H82" s="1473"/>
      <c r="I82" s="1473"/>
      <c r="J82" s="1473"/>
      <c r="K82" s="1473"/>
      <c r="L82" s="1473"/>
      <c r="M82" s="1473"/>
      <c r="N82" s="1473"/>
      <c r="O82" s="1473"/>
      <c r="P82" s="1473"/>
      <c r="Q82" s="1473"/>
      <c r="R82" s="1473"/>
      <c r="S82" s="1473"/>
      <c r="T82" s="1473"/>
      <c r="U82" s="1473"/>
      <c r="V82" s="1473"/>
      <c r="W82" s="1473"/>
      <c r="X82" s="1473"/>
      <c r="Y82" s="1473"/>
      <c r="Z82" s="1473"/>
      <c r="AA82" s="1473"/>
      <c r="AB82" s="1473"/>
      <c r="AC82" s="1473"/>
      <c r="AD82" s="1473"/>
      <c r="AE82" s="1473"/>
      <c r="AF82" s="1473"/>
      <c r="AG82" s="1473"/>
      <c r="AH82" s="1473"/>
      <c r="AI82" s="1473"/>
      <c r="AJ82" s="1473"/>
      <c r="AK82" s="147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3" t="s">
        <v>1170</v>
      </c>
      <c r="H84" s="1473"/>
      <c r="I84" s="1473"/>
      <c r="J84" s="1473"/>
      <c r="K84" s="1473"/>
      <c r="L84" s="1473"/>
      <c r="M84" s="1473"/>
      <c r="N84" s="1473"/>
      <c r="O84" s="1473"/>
      <c r="P84" s="1473"/>
      <c r="Q84" s="1473"/>
      <c r="R84" s="1473"/>
      <c r="S84" s="1473"/>
      <c r="T84" s="1473"/>
      <c r="U84" s="1473"/>
      <c r="V84" s="1473"/>
      <c r="W84" s="1473"/>
      <c r="X84" s="1473"/>
      <c r="Y84" s="1473"/>
      <c r="Z84" s="1473"/>
      <c r="AA84" s="1473"/>
      <c r="AB84" s="1473"/>
      <c r="AC84" s="1473"/>
      <c r="AD84" s="1473"/>
      <c r="AE84" s="1473"/>
      <c r="AF84" s="1473"/>
      <c r="AG84" s="1473"/>
      <c r="AH84" s="1473"/>
      <c r="AI84" s="1473"/>
      <c r="AJ84" s="1473"/>
      <c r="AK84" s="1473"/>
    </row>
    <row r="85" spans="1:37">
      <c r="A85" s="4"/>
      <c r="C85" s="2"/>
      <c r="D85" s="4"/>
      <c r="E85" s="4"/>
      <c r="F85" s="4"/>
      <c r="G85" s="1473"/>
      <c r="H85" s="1473"/>
      <c r="I85" s="1473"/>
      <c r="J85" s="1473"/>
      <c r="K85" s="1473"/>
      <c r="L85" s="1473"/>
      <c r="M85" s="1473"/>
      <c r="N85" s="1473"/>
      <c r="O85" s="1473"/>
      <c r="P85" s="1473"/>
      <c r="Q85" s="1473"/>
      <c r="R85" s="1473"/>
      <c r="S85" s="1473"/>
      <c r="T85" s="1473"/>
      <c r="U85" s="1473"/>
      <c r="V85" s="1473"/>
      <c r="W85" s="1473"/>
      <c r="X85" s="1473"/>
      <c r="Y85" s="1473"/>
      <c r="Z85" s="1473"/>
      <c r="AA85" s="1473"/>
      <c r="AB85" s="1473"/>
      <c r="AC85" s="1473"/>
      <c r="AD85" s="1473"/>
      <c r="AE85" s="1473"/>
      <c r="AF85" s="1473"/>
      <c r="AG85" s="1473"/>
      <c r="AH85" s="1473"/>
      <c r="AI85" s="1473"/>
      <c r="AJ85" s="1473"/>
      <c r="AK85" s="1473"/>
    </row>
    <row r="86" spans="1:37">
      <c r="A86" s="4"/>
      <c r="C86" s="2"/>
      <c r="D86" s="4"/>
      <c r="E86" s="4"/>
      <c r="G86" s="1473"/>
      <c r="H86" s="1473"/>
      <c r="I86" s="1473"/>
      <c r="J86" s="1473"/>
      <c r="K86" s="1473"/>
      <c r="L86" s="1473"/>
      <c r="M86" s="1473"/>
      <c r="N86" s="1473"/>
      <c r="O86" s="1473"/>
      <c r="P86" s="1473"/>
      <c r="Q86" s="1473"/>
      <c r="R86" s="1473"/>
      <c r="S86" s="1473"/>
      <c r="T86" s="1473"/>
      <c r="U86" s="1473"/>
      <c r="V86" s="1473"/>
      <c r="W86" s="1473"/>
      <c r="X86" s="1473"/>
      <c r="Y86" s="1473"/>
      <c r="Z86" s="1473"/>
      <c r="AA86" s="1473"/>
      <c r="AB86" s="1473"/>
      <c r="AC86" s="1473"/>
      <c r="AD86" s="1473"/>
      <c r="AE86" s="1473"/>
      <c r="AF86" s="1473"/>
      <c r="AG86" s="1473"/>
      <c r="AH86" s="1473"/>
      <c r="AI86" s="1473"/>
      <c r="AJ86" s="1473"/>
      <c r="AK86" s="1473"/>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797" t="s">
        <v>1171</v>
      </c>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97"/>
      <c r="AI88" s="1797"/>
      <c r="AJ88" s="1797"/>
      <c r="AK88" s="1797"/>
    </row>
    <row r="89" spans="1:37">
      <c r="A89" s="4"/>
      <c r="C89" s="2"/>
      <c r="D89" s="4"/>
      <c r="E89" s="4"/>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row>
    <row r="90" spans="1:37">
      <c r="A90" s="4"/>
      <c r="C90" s="2"/>
      <c r="D90" s="4"/>
      <c r="E90" s="4"/>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3" t="s">
        <v>1172</v>
      </c>
      <c r="H92" s="1473"/>
      <c r="I92" s="1473"/>
      <c r="J92" s="1473"/>
      <c r="K92" s="1473"/>
      <c r="L92" s="1473"/>
      <c r="M92" s="1473"/>
      <c r="N92" s="1473"/>
      <c r="O92" s="1473"/>
      <c r="P92" s="1473"/>
      <c r="Q92" s="1473"/>
      <c r="R92" s="1473"/>
      <c r="S92" s="1473"/>
      <c r="T92" s="1473"/>
      <c r="U92" s="1473"/>
      <c r="V92" s="1473"/>
      <c r="W92" s="1473"/>
      <c r="X92" s="1473"/>
      <c r="Y92" s="1473"/>
      <c r="Z92" s="1473"/>
      <c r="AA92" s="1473"/>
      <c r="AB92" s="1473"/>
      <c r="AC92" s="1473"/>
      <c r="AD92" s="1473"/>
      <c r="AE92" s="1473"/>
      <c r="AF92" s="1473"/>
      <c r="AG92" s="1473"/>
      <c r="AH92" s="1473"/>
      <c r="AI92" s="1473"/>
      <c r="AJ92" s="1473"/>
      <c r="AK92" s="1473"/>
    </row>
    <row r="93" spans="1:37">
      <c r="A93" s="4"/>
      <c r="C93" s="2"/>
      <c r="D93" s="4"/>
      <c r="E93" s="4"/>
      <c r="G93" s="1473"/>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73" t="s">
        <v>1173</v>
      </c>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row>
    <row r="96" spans="1:37">
      <c r="A96" s="4"/>
      <c r="C96" s="2"/>
      <c r="D96" s="4"/>
      <c r="E96" s="4"/>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row>
    <row r="97" spans="1:38">
      <c r="A97" s="4"/>
      <c r="C97" s="2"/>
      <c r="D97" s="4"/>
      <c r="E97" s="4"/>
      <c r="G97" s="1473"/>
      <c r="H97" s="1473"/>
      <c r="I97" s="1473"/>
      <c r="J97" s="1473"/>
      <c r="K97" s="1473"/>
      <c r="L97" s="1473"/>
      <c r="M97" s="1473"/>
      <c r="N97" s="1473"/>
      <c r="O97" s="1473"/>
      <c r="P97" s="1473"/>
      <c r="Q97" s="1473"/>
      <c r="R97" s="1473"/>
      <c r="S97" s="1473"/>
      <c r="T97" s="1473"/>
      <c r="U97" s="1473"/>
      <c r="V97" s="1473"/>
      <c r="W97" s="1473"/>
      <c r="X97" s="1473"/>
      <c r="Y97" s="1473"/>
      <c r="Z97" s="1473"/>
      <c r="AA97" s="1473"/>
      <c r="AB97" s="1473"/>
      <c r="AC97" s="1473"/>
      <c r="AD97" s="1473"/>
      <c r="AE97" s="1473"/>
      <c r="AF97" s="1473"/>
      <c r="AG97" s="1473"/>
      <c r="AH97" s="1473"/>
      <c r="AI97" s="1473"/>
      <c r="AJ97" s="1473"/>
      <c r="AK97" s="1473"/>
    </row>
    <row r="98" spans="1:38">
      <c r="A98" s="4"/>
      <c r="D98" s="99"/>
      <c r="E98" s="1798" t="s">
        <v>1174</v>
      </c>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row>
    <row r="99" spans="1:38">
      <c r="A99" s="4"/>
      <c r="D99" s="99"/>
      <c r="E99" s="1798"/>
      <c r="F99" s="1798"/>
      <c r="G99" s="1798"/>
      <c r="H99" s="1798"/>
      <c r="I99" s="1798"/>
      <c r="J99" s="1798"/>
      <c r="K99" s="1798"/>
      <c r="L99" s="1798"/>
      <c r="M99" s="1798"/>
      <c r="N99" s="1798"/>
      <c r="O99" s="1798"/>
      <c r="P99" s="1798"/>
      <c r="Q99" s="1798"/>
      <c r="R99" s="1798"/>
      <c r="S99" s="1798"/>
      <c r="T99" s="1798"/>
      <c r="U99" s="1798"/>
      <c r="V99" s="1798"/>
      <c r="W99" s="1798"/>
      <c r="X99" s="1798"/>
      <c r="Y99" s="1798"/>
      <c r="Z99" s="1798"/>
      <c r="AA99" s="1798"/>
      <c r="AB99" s="1798"/>
      <c r="AC99" s="1798"/>
      <c r="AD99" s="1798"/>
      <c r="AE99" s="1798"/>
      <c r="AF99" s="1798"/>
      <c r="AG99" s="1798"/>
      <c r="AH99" s="1798"/>
      <c r="AI99" s="1798"/>
      <c r="AJ99" s="1798"/>
      <c r="AK99" s="179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73" t="s">
        <v>1175</v>
      </c>
      <c r="H205" s="1473"/>
      <c r="I205" s="1473"/>
      <c r="J205" s="1473"/>
      <c r="K205" s="1473"/>
      <c r="L205" s="1473"/>
      <c r="M205" s="1473"/>
      <c r="N205" s="1473"/>
      <c r="O205" s="1473"/>
      <c r="P205" s="1473"/>
      <c r="Q205" s="1473"/>
      <c r="R205" s="1473"/>
      <c r="S205" s="1473"/>
      <c r="T205" s="1473"/>
      <c r="U205" s="1473"/>
      <c r="V205" s="1473"/>
      <c r="W205" s="1473"/>
      <c r="X205" s="1473"/>
      <c r="Y205" s="1473"/>
      <c r="Z205" s="1473"/>
      <c r="AA205" s="1473"/>
      <c r="AB205" s="1473"/>
      <c r="AC205" s="1473"/>
      <c r="AD205" s="1473"/>
      <c r="AE205" s="1473"/>
      <c r="AF205" s="1473"/>
      <c r="AG205" s="1473"/>
      <c r="AH205" s="1473"/>
      <c r="AI205" s="1473"/>
      <c r="AJ205" s="1473"/>
      <c r="AK205" s="1473"/>
    </row>
    <row r="206" spans="2:37">
      <c r="B206" s="4"/>
      <c r="C206" s="4"/>
      <c r="D206" s="2"/>
      <c r="G206" s="1473"/>
      <c r="H206" s="1473"/>
      <c r="I206" s="1473"/>
      <c r="J206" s="1473"/>
      <c r="K206" s="1473"/>
      <c r="L206" s="1473"/>
      <c r="M206" s="1473"/>
      <c r="N206" s="1473"/>
      <c r="O206" s="1473"/>
      <c r="P206" s="1473"/>
      <c r="Q206" s="1473"/>
      <c r="R206" s="1473"/>
      <c r="S206" s="1473"/>
      <c r="T206" s="1473"/>
      <c r="U206" s="1473"/>
      <c r="V206" s="1473"/>
      <c r="W206" s="1473"/>
      <c r="X206" s="1473"/>
      <c r="Y206" s="1473"/>
      <c r="Z206" s="1473"/>
      <c r="AA206" s="1473"/>
      <c r="AB206" s="1473"/>
      <c r="AC206" s="1473"/>
      <c r="AD206" s="1473"/>
      <c r="AE206" s="1473"/>
      <c r="AF206" s="1473"/>
      <c r="AG206" s="1473"/>
      <c r="AH206" s="1473"/>
      <c r="AI206" s="1473"/>
      <c r="AJ206" s="1473"/>
      <c r="AK206" s="147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73" t="s">
        <v>1154</v>
      </c>
      <c r="G336" s="1473"/>
      <c r="H336" s="1473"/>
      <c r="I336" s="1473"/>
      <c r="J336" s="1473"/>
      <c r="K336" s="1473"/>
      <c r="L336" s="1473"/>
      <c r="M336" s="1473"/>
      <c r="N336" s="1473"/>
      <c r="O336" s="1473"/>
      <c r="P336" s="1473"/>
      <c r="Q336" s="1473"/>
      <c r="R336" s="1473"/>
      <c r="S336" s="1473"/>
      <c r="T336" s="1473"/>
      <c r="U336" s="1473"/>
      <c r="V336" s="1473"/>
      <c r="W336" s="1473"/>
      <c r="X336" s="1473"/>
      <c r="Y336" s="1473"/>
      <c r="Z336" s="1473"/>
      <c r="AA336" s="1473"/>
      <c r="AB336" s="1473"/>
      <c r="AC336" s="1473"/>
      <c r="AD336" s="1473"/>
      <c r="AE336" s="1473"/>
      <c r="AF336" s="1473"/>
      <c r="AG336" s="1473"/>
      <c r="AH336" s="1473"/>
      <c r="AI336" s="1473"/>
      <c r="AJ336" s="1473"/>
      <c r="AK336" s="1473"/>
    </row>
    <row r="337" spans="2:37">
      <c r="B337" s="2"/>
      <c r="E337" s="4"/>
      <c r="F337" s="1473"/>
      <c r="G337" s="1473"/>
      <c r="H337" s="1473"/>
      <c r="I337" s="1473"/>
      <c r="J337" s="1473"/>
      <c r="K337" s="1473"/>
      <c r="L337" s="1473"/>
      <c r="M337" s="1473"/>
      <c r="N337" s="1473"/>
      <c r="O337" s="1473"/>
      <c r="P337" s="1473"/>
      <c r="Q337" s="1473"/>
      <c r="R337" s="1473"/>
      <c r="S337" s="1473"/>
      <c r="T337" s="1473"/>
      <c r="U337" s="1473"/>
      <c r="V337" s="1473"/>
      <c r="W337" s="1473"/>
      <c r="X337" s="1473"/>
      <c r="Y337" s="1473"/>
      <c r="Z337" s="1473"/>
      <c r="AA337" s="1473"/>
      <c r="AB337" s="1473"/>
      <c r="AC337" s="1473"/>
      <c r="AD337" s="1473"/>
      <c r="AE337" s="1473"/>
      <c r="AF337" s="1473"/>
      <c r="AG337" s="1473"/>
      <c r="AH337" s="1473"/>
      <c r="AI337" s="1473"/>
      <c r="AJ337" s="1473"/>
      <c r="AK337" s="1473"/>
    </row>
    <row r="338" spans="2:37">
      <c r="B338" s="2"/>
      <c r="E338" s="4"/>
      <c r="F338" s="1473"/>
      <c r="G338" s="1473"/>
      <c r="H338" s="1473"/>
      <c r="I338" s="1473"/>
      <c r="J338" s="1473"/>
      <c r="K338" s="1473"/>
      <c r="L338" s="1473"/>
      <c r="M338" s="1473"/>
      <c r="N338" s="1473"/>
      <c r="O338" s="1473"/>
      <c r="P338" s="1473"/>
      <c r="Q338" s="1473"/>
      <c r="R338" s="1473"/>
      <c r="S338" s="1473"/>
      <c r="T338" s="1473"/>
      <c r="U338" s="1473"/>
      <c r="V338" s="1473"/>
      <c r="W338" s="1473"/>
      <c r="X338" s="1473"/>
      <c r="Y338" s="1473"/>
      <c r="Z338" s="1473"/>
      <c r="AA338" s="1473"/>
      <c r="AB338" s="1473"/>
      <c r="AC338" s="1473"/>
      <c r="AD338" s="1473"/>
      <c r="AE338" s="1473"/>
      <c r="AF338" s="1473"/>
      <c r="AG338" s="1473"/>
      <c r="AH338" s="1473"/>
      <c r="AI338" s="1473"/>
      <c r="AJ338" s="1473"/>
      <c r="AK338" s="1473"/>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799" t="s">
        <v>1234</v>
      </c>
      <c r="F341" s="1799"/>
      <c r="G341" s="1799"/>
      <c r="H341" s="1799"/>
      <c r="I341" s="1799"/>
      <c r="J341" s="1799"/>
      <c r="K341" s="1799"/>
      <c r="L341" s="1799"/>
      <c r="M341" s="1799"/>
      <c r="N341" s="1799"/>
      <c r="O341" s="1799"/>
      <c r="P341" s="1799"/>
      <c r="Q341" s="1799"/>
      <c r="R341" s="1799"/>
      <c r="S341" s="1799"/>
      <c r="T341" s="1799"/>
      <c r="U341" s="1799"/>
      <c r="V341" s="1799"/>
      <c r="W341" s="1799"/>
      <c r="X341" s="1799"/>
      <c r="Y341" s="1799"/>
      <c r="Z341" s="1799"/>
      <c r="AA341" s="1799"/>
      <c r="AB341" s="1799"/>
      <c r="AC341" s="1799"/>
      <c r="AD341" s="1799"/>
      <c r="AE341" s="1799"/>
      <c r="AF341" s="1799"/>
      <c r="AG341" s="1799"/>
      <c r="AH341" s="1799"/>
      <c r="AI341" s="1799"/>
      <c r="AJ341" s="1799"/>
      <c r="AK341" s="1799"/>
    </row>
    <row r="342" spans="2:37">
      <c r="B342" s="2"/>
      <c r="E342" s="1799"/>
      <c r="F342" s="1799"/>
      <c r="G342" s="1799"/>
      <c r="H342" s="1799"/>
      <c r="I342" s="1799"/>
      <c r="J342" s="1799"/>
      <c r="K342" s="1799"/>
      <c r="L342" s="1799"/>
      <c r="M342" s="1799"/>
      <c r="N342" s="1799"/>
      <c r="O342" s="1799"/>
      <c r="P342" s="1799"/>
      <c r="Q342" s="1799"/>
      <c r="R342" s="1799"/>
      <c r="S342" s="1799"/>
      <c r="T342" s="1799"/>
      <c r="U342" s="1799"/>
      <c r="V342" s="1799"/>
      <c r="W342" s="1799"/>
      <c r="X342" s="1799"/>
      <c r="Y342" s="1799"/>
      <c r="Z342" s="1799"/>
      <c r="AA342" s="1799"/>
      <c r="AB342" s="1799"/>
      <c r="AC342" s="1799"/>
      <c r="AD342" s="1799"/>
      <c r="AE342" s="1799"/>
      <c r="AF342" s="1799"/>
      <c r="AG342" s="1799"/>
      <c r="AH342" s="1799"/>
      <c r="AI342" s="1799"/>
      <c r="AJ342" s="1799"/>
      <c r="AK342" s="1799"/>
    </row>
    <row r="343" spans="2:37">
      <c r="B343" s="2"/>
      <c r="E343" s="1799"/>
      <c r="F343" s="1799"/>
      <c r="G343" s="1799"/>
      <c r="H343" s="1799"/>
      <c r="I343" s="1799"/>
      <c r="J343" s="1799"/>
      <c r="K343" s="1799"/>
      <c r="L343" s="1799"/>
      <c r="M343" s="1799"/>
      <c r="N343" s="1799"/>
      <c r="O343" s="1799"/>
      <c r="P343" s="1799"/>
      <c r="Q343" s="1799"/>
      <c r="R343" s="1799"/>
      <c r="S343" s="1799"/>
      <c r="T343" s="1799"/>
      <c r="U343" s="1799"/>
      <c r="V343" s="1799"/>
      <c r="W343" s="1799"/>
      <c r="X343" s="1799"/>
      <c r="Y343" s="1799"/>
      <c r="Z343" s="1799"/>
      <c r="AA343" s="1799"/>
      <c r="AB343" s="1799"/>
      <c r="AC343" s="1799"/>
      <c r="AD343" s="1799"/>
      <c r="AE343" s="1799"/>
      <c r="AF343" s="1799"/>
      <c r="AG343" s="1799"/>
      <c r="AH343" s="1799"/>
      <c r="AI343" s="1799"/>
      <c r="AJ343" s="1799"/>
      <c r="AK343" s="1799"/>
    </row>
    <row r="344" spans="2:37">
      <c r="B344" s="2"/>
      <c r="E344" s="1799"/>
      <c r="F344" s="1799"/>
      <c r="G344" s="1799"/>
      <c r="H344" s="1799"/>
      <c r="I344" s="1799"/>
      <c r="J344" s="1799"/>
      <c r="K344" s="1799"/>
      <c r="L344" s="1799"/>
      <c r="M344" s="1799"/>
      <c r="N344" s="1799"/>
      <c r="O344" s="1799"/>
      <c r="P344" s="1799"/>
      <c r="Q344" s="1799"/>
      <c r="R344" s="1799"/>
      <c r="S344" s="1799"/>
      <c r="T344" s="1799"/>
      <c r="U344" s="1799"/>
      <c r="V344" s="1799"/>
      <c r="W344" s="1799"/>
      <c r="X344" s="1799"/>
      <c r="Y344" s="1799"/>
      <c r="Z344" s="1799"/>
      <c r="AA344" s="1799"/>
      <c r="AB344" s="1799"/>
      <c r="AC344" s="1799"/>
      <c r="AD344" s="1799"/>
      <c r="AE344" s="1799"/>
      <c r="AF344" s="1799"/>
      <c r="AG344" s="1799"/>
      <c r="AH344" s="1799"/>
      <c r="AI344" s="1799"/>
      <c r="AJ344" s="1799"/>
      <c r="AK344" s="1799"/>
    </row>
    <row r="345" spans="2:37">
      <c r="B345" s="2"/>
      <c r="E345" s="1799"/>
      <c r="F345" s="1799"/>
      <c r="G345" s="1799"/>
      <c r="H345" s="1799"/>
      <c r="I345" s="1799"/>
      <c r="J345" s="1799"/>
      <c r="K345" s="1799"/>
      <c r="L345" s="1799"/>
      <c r="M345" s="1799"/>
      <c r="N345" s="1799"/>
      <c r="O345" s="1799"/>
      <c r="P345" s="1799"/>
      <c r="Q345" s="1799"/>
      <c r="R345" s="1799"/>
      <c r="S345" s="1799"/>
      <c r="T345" s="1799"/>
      <c r="U345" s="1799"/>
      <c r="V345" s="1799"/>
      <c r="W345" s="1799"/>
      <c r="X345" s="1799"/>
      <c r="Y345" s="1799"/>
      <c r="Z345" s="1799"/>
      <c r="AA345" s="1799"/>
      <c r="AB345" s="1799"/>
      <c r="AC345" s="1799"/>
      <c r="AD345" s="1799"/>
      <c r="AE345" s="1799"/>
      <c r="AF345" s="1799"/>
      <c r="AG345" s="1799"/>
      <c r="AH345" s="1799"/>
      <c r="AI345" s="1799"/>
      <c r="AJ345" s="1799"/>
      <c r="AK345" s="1799"/>
    </row>
    <row r="346" spans="2:37">
      <c r="B346" s="2"/>
      <c r="E346" s="3" t="s">
        <v>112</v>
      </c>
      <c r="F346" s="1473" t="s">
        <v>1236</v>
      </c>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row>
    <row r="347" spans="2:37">
      <c r="B347" s="2"/>
      <c r="E347" s="3"/>
      <c r="F347" s="1473"/>
      <c r="G347" s="1473"/>
      <c r="H347" s="1473"/>
      <c r="I347" s="1473"/>
      <c r="J347" s="1473"/>
      <c r="K347" s="1473"/>
      <c r="L347" s="1473"/>
      <c r="M347" s="1473"/>
      <c r="N347" s="1473"/>
      <c r="O347" s="1473"/>
      <c r="P347" s="1473"/>
      <c r="Q347" s="1473"/>
      <c r="R347" s="1473"/>
      <c r="S347" s="1473"/>
      <c r="T347" s="1473"/>
      <c r="U347" s="1473"/>
      <c r="V347" s="1473"/>
      <c r="W347" s="1473"/>
      <c r="X347" s="1473"/>
      <c r="Y347" s="1473"/>
      <c r="Z347" s="1473"/>
      <c r="AA347" s="1473"/>
      <c r="AB347" s="1473"/>
      <c r="AC347" s="1473"/>
      <c r="AD347" s="1473"/>
      <c r="AE347" s="1473"/>
      <c r="AF347" s="1473"/>
      <c r="AG347" s="1473"/>
      <c r="AH347" s="1473"/>
      <c r="AI347" s="1473"/>
      <c r="AJ347" s="1473"/>
      <c r="AK347" s="1473"/>
    </row>
    <row r="348" spans="2:37">
      <c r="B348" s="2"/>
      <c r="E348" s="3"/>
      <c r="F348" s="1473"/>
      <c r="G348" s="1473"/>
      <c r="H348" s="1473"/>
      <c r="I348" s="1473"/>
      <c r="J348" s="1473"/>
      <c r="K348" s="1473"/>
      <c r="L348" s="1473"/>
      <c r="M348" s="1473"/>
      <c r="N348" s="1473"/>
      <c r="O348" s="1473"/>
      <c r="P348" s="1473"/>
      <c r="Q348" s="1473"/>
      <c r="R348" s="1473"/>
      <c r="S348" s="1473"/>
      <c r="T348" s="1473"/>
      <c r="U348" s="1473"/>
      <c r="V348" s="1473"/>
      <c r="W348" s="1473"/>
      <c r="X348" s="1473"/>
      <c r="Y348" s="1473"/>
      <c r="Z348" s="1473"/>
      <c r="AA348" s="1473"/>
      <c r="AB348" s="1473"/>
      <c r="AC348" s="1473"/>
      <c r="AD348" s="1473"/>
      <c r="AE348" s="1473"/>
      <c r="AF348" s="1473"/>
      <c r="AG348" s="1473"/>
      <c r="AH348" s="1473"/>
      <c r="AI348" s="1473"/>
      <c r="AJ348" s="1473"/>
      <c r="AK348" s="1473"/>
    </row>
    <row r="349" spans="2:37">
      <c r="B349" s="2"/>
      <c r="E349" s="3"/>
      <c r="F349" s="1473"/>
      <c r="G349" s="1473"/>
      <c r="H349" s="1473"/>
      <c r="I349" s="1473"/>
      <c r="J349" s="1473"/>
      <c r="K349" s="1473"/>
      <c r="L349" s="1473"/>
      <c r="M349" s="1473"/>
      <c r="N349" s="1473"/>
      <c r="O349" s="1473"/>
      <c r="P349" s="1473"/>
      <c r="Q349" s="1473"/>
      <c r="R349" s="1473"/>
      <c r="S349" s="1473"/>
      <c r="T349" s="1473"/>
      <c r="U349" s="1473"/>
      <c r="V349" s="1473"/>
      <c r="W349" s="1473"/>
      <c r="X349" s="1473"/>
      <c r="Y349" s="1473"/>
      <c r="Z349" s="1473"/>
      <c r="AA349" s="1473"/>
      <c r="AB349" s="1473"/>
      <c r="AC349" s="1473"/>
      <c r="AD349" s="1473"/>
      <c r="AE349" s="1473"/>
      <c r="AF349" s="1473"/>
      <c r="AG349" s="1473"/>
      <c r="AH349" s="1473"/>
      <c r="AI349" s="1473"/>
      <c r="AJ349" s="1473"/>
      <c r="AK349" s="1473"/>
    </row>
    <row r="350" spans="2:37">
      <c r="B350" s="2"/>
      <c r="E350" s="3" t="s">
        <v>113</v>
      </c>
      <c r="F350" s="1473" t="s">
        <v>1235</v>
      </c>
      <c r="G350" s="1473"/>
      <c r="H350" s="1473"/>
      <c r="I350" s="1473"/>
      <c r="J350" s="1473"/>
      <c r="K350" s="1473"/>
      <c r="L350" s="1473"/>
      <c r="M350" s="1473"/>
      <c r="N350" s="1473"/>
      <c r="O350" s="1473"/>
      <c r="P350" s="1473"/>
      <c r="Q350" s="1473"/>
      <c r="R350" s="1473"/>
      <c r="S350" s="1473"/>
      <c r="T350" s="1473"/>
      <c r="U350" s="1473"/>
      <c r="V350" s="1473"/>
      <c r="W350" s="1473"/>
      <c r="X350" s="1473"/>
      <c r="Y350" s="1473"/>
      <c r="Z350" s="1473"/>
      <c r="AA350" s="1473"/>
      <c r="AB350" s="1473"/>
      <c r="AC350" s="1473"/>
      <c r="AD350" s="1473"/>
      <c r="AE350" s="1473"/>
      <c r="AF350" s="1473"/>
      <c r="AG350" s="1473"/>
      <c r="AH350" s="1473"/>
      <c r="AI350" s="1473"/>
      <c r="AJ350" s="1473"/>
      <c r="AK350" s="1473"/>
    </row>
    <row r="351" spans="2:37">
      <c r="B351" s="2"/>
      <c r="F351" s="1473"/>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row>
    <row r="352" spans="2:37">
      <c r="B352" s="2"/>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1" t="s">
        <v>1225</v>
      </c>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801"/>
      <c r="AC365" s="1801"/>
      <c r="AD365" s="1801"/>
      <c r="AE365" s="1801"/>
      <c r="AF365" s="1801"/>
      <c r="AG365" s="1801"/>
      <c r="AH365" s="1801"/>
      <c r="AI365" s="1801"/>
      <c r="AJ365" s="1801"/>
      <c r="AK365" s="1801"/>
      <c r="AL365" s="1801"/>
    </row>
    <row r="366" spans="1:38">
      <c r="B366" s="2"/>
      <c r="E366" s="1801"/>
      <c r="F366" s="1801"/>
      <c r="G366" s="1801"/>
      <c r="H366" s="1801"/>
      <c r="I366" s="1801"/>
      <c r="J366" s="1801"/>
      <c r="K366" s="1801"/>
      <c r="L366" s="1801"/>
      <c r="M366" s="1801"/>
      <c r="N366" s="1801"/>
      <c r="O366" s="1801"/>
      <c r="P366" s="1801"/>
      <c r="Q366" s="1801"/>
      <c r="R366" s="1801"/>
      <c r="S366" s="1801"/>
      <c r="T366" s="1801"/>
      <c r="U366" s="1801"/>
      <c r="V366" s="1801"/>
      <c r="W366" s="1801"/>
      <c r="X366" s="1801"/>
      <c r="Y366" s="1801"/>
      <c r="Z366" s="1801"/>
      <c r="AA366" s="1801"/>
      <c r="AB366" s="1801"/>
      <c r="AC366" s="1801"/>
      <c r="AD366" s="1801"/>
      <c r="AE366" s="1801"/>
      <c r="AF366" s="1801"/>
      <c r="AG366" s="1801"/>
      <c r="AH366" s="1801"/>
      <c r="AI366" s="1801"/>
      <c r="AJ366" s="1801"/>
      <c r="AK366" s="1801"/>
      <c r="AL366" s="1801"/>
    </row>
    <row r="367" spans="1:38" s="1802" customFormat="1">
      <c r="A367"/>
      <c r="B367" s="2"/>
      <c r="C367"/>
      <c r="D367"/>
      <c r="E367" s="1497" t="s">
        <v>1257</v>
      </c>
    </row>
    <row r="368" spans="1:38" s="180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3" t="s">
        <v>1268</v>
      </c>
      <c r="G386" s="1473"/>
      <c r="H386" s="1473"/>
      <c r="I386" s="1473"/>
      <c r="J386" s="1473"/>
      <c r="K386" s="1473"/>
      <c r="L386" s="1473"/>
      <c r="M386" s="1473"/>
      <c r="N386" s="1473"/>
      <c r="O386" s="1473"/>
      <c r="P386" s="1473"/>
      <c r="Q386" s="1473"/>
      <c r="R386" s="1473"/>
      <c r="S386" s="1473"/>
      <c r="T386" s="1473"/>
      <c r="U386" s="1473"/>
      <c r="V386" s="1473"/>
      <c r="W386" s="1473"/>
      <c r="X386" s="1473"/>
      <c r="Y386" s="1473"/>
      <c r="Z386" s="1473"/>
      <c r="AA386" s="1473"/>
      <c r="AB386" s="1473"/>
      <c r="AC386" s="1473"/>
      <c r="AD386" s="1473"/>
      <c r="AE386" s="1473"/>
      <c r="AF386" s="1473"/>
      <c r="AG386" s="1473"/>
      <c r="AH386" s="1473"/>
      <c r="AI386" s="1473"/>
      <c r="AJ386" s="1473"/>
      <c r="AK386" s="1473"/>
    </row>
    <row r="387" spans="1:38">
      <c r="B387" s="2"/>
      <c r="E387" s="3"/>
      <c r="F387" s="1473"/>
      <c r="G387" s="1473"/>
      <c r="H387" s="1473"/>
      <c r="I387" s="1473"/>
      <c r="J387" s="1473"/>
      <c r="K387" s="1473"/>
      <c r="L387" s="1473"/>
      <c r="M387" s="1473"/>
      <c r="N387" s="1473"/>
      <c r="O387" s="1473"/>
      <c r="P387" s="1473"/>
      <c r="Q387" s="1473"/>
      <c r="R387" s="1473"/>
      <c r="S387" s="1473"/>
      <c r="T387" s="1473"/>
      <c r="U387" s="1473"/>
      <c r="V387" s="1473"/>
      <c r="W387" s="1473"/>
      <c r="X387" s="1473"/>
      <c r="Y387" s="1473"/>
      <c r="Z387" s="1473"/>
      <c r="AA387" s="1473"/>
      <c r="AB387" s="1473"/>
      <c r="AC387" s="1473"/>
      <c r="AD387" s="1473"/>
      <c r="AE387" s="1473"/>
      <c r="AF387" s="1473"/>
      <c r="AG387" s="1473"/>
      <c r="AH387" s="1473"/>
      <c r="AI387" s="1473"/>
      <c r="AJ387" s="1473"/>
      <c r="AK387" s="1473"/>
    </row>
    <row r="388" spans="1:38">
      <c r="B388" s="2"/>
      <c r="E388" s="3"/>
      <c r="F388" s="1473"/>
      <c r="G388" s="1473"/>
      <c r="H388" s="1473"/>
      <c r="I388" s="1473"/>
      <c r="J388" s="1473"/>
      <c r="K388" s="1473"/>
      <c r="L388" s="1473"/>
      <c r="M388" s="1473"/>
      <c r="N388" s="1473"/>
      <c r="O388" s="1473"/>
      <c r="P388" s="1473"/>
      <c r="Q388" s="1473"/>
      <c r="R388" s="1473"/>
      <c r="S388" s="1473"/>
      <c r="T388" s="1473"/>
      <c r="U388" s="1473"/>
      <c r="V388" s="1473"/>
      <c r="W388" s="1473"/>
      <c r="X388" s="1473"/>
      <c r="Y388" s="1473"/>
      <c r="Z388" s="1473"/>
      <c r="AA388" s="1473"/>
      <c r="AB388" s="1473"/>
      <c r="AC388" s="1473"/>
      <c r="AD388" s="1473"/>
      <c r="AE388" s="1473"/>
      <c r="AF388" s="1473"/>
      <c r="AG388" s="1473"/>
      <c r="AH388" s="1473"/>
      <c r="AI388" s="1473"/>
      <c r="AJ388" s="1473"/>
      <c r="AK388" s="147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Q2" sqref="Q2:Q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6" t="s">
        <v>1573</v>
      </c>
      <c r="B1" s="2656"/>
      <c r="C1" s="2656"/>
      <c r="D1" s="2656"/>
      <c r="E1" s="2656"/>
      <c r="F1" s="2656"/>
      <c r="G1" s="2656"/>
      <c r="H1" s="2656"/>
      <c r="I1" s="2656"/>
      <c r="J1" s="2656"/>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41681200</v>
      </c>
      <c r="I3" s="1099"/>
    </row>
    <row r="4" spans="1:13" s="1046" customFormat="1" ht="20.100000000000001" customHeight="1">
      <c r="B4" s="1088"/>
      <c r="D4" s="1102"/>
      <c r="F4" s="1087" t="s">
        <v>1963</v>
      </c>
      <c r="G4" s="1086" t="s">
        <v>1962</v>
      </c>
      <c r="H4" s="1200">
        <f>I18</f>
        <v>16309647.021789115</v>
      </c>
      <c r="I4" s="1089"/>
      <c r="K4" s="1050"/>
    </row>
    <row r="5" spans="1:13" s="1046" customFormat="1" ht="20.100000000000001" customHeight="1" thickBot="1">
      <c r="B5" s="1090"/>
      <c r="C5" s="1091"/>
      <c r="D5" s="1103"/>
      <c r="E5" s="1092"/>
      <c r="F5" s="1103" t="s">
        <v>1913</v>
      </c>
      <c r="G5" s="1104"/>
      <c r="H5" s="1100">
        <f>IFERROR(H3/H4,0)</f>
        <v>2.5556163137261882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1911</v>
      </c>
      <c r="C8" s="2660"/>
      <c r="D8" s="2660"/>
      <c r="E8" s="2661"/>
      <c r="G8" s="2640" t="s">
        <v>1912</v>
      </c>
      <c r="H8" s="2641"/>
      <c r="I8" s="2642"/>
      <c r="K8" s="1052"/>
    </row>
    <row r="9" spans="1:13" ht="15" customHeight="1">
      <c r="A9" s="1041"/>
      <c r="B9" s="2657" t="s">
        <v>1945</v>
      </c>
      <c r="C9" s="2657"/>
      <c r="D9" s="2657"/>
      <c r="E9" s="1054">
        <f>G33</f>
        <v>4675000</v>
      </c>
      <c r="G9" s="2653" t="s">
        <v>1943</v>
      </c>
      <c r="H9" s="2653"/>
      <c r="I9" s="1055">
        <f>MAX(SUMIF(Application!M562:M573,"Loan, Tax-Exempt",Application!AM562:AM573),27.5%*SUM('Sources and Uses Budget'!C8,'Sources and Uses Budget'!S105,'Sources and Uses Budget'!T105))</f>
        <v>24381746.749070752</v>
      </c>
      <c r="K9" s="1056"/>
      <c r="M9" s="1057"/>
    </row>
    <row r="10" spans="1:13" ht="15" customHeight="1" thickBot="1">
      <c r="A10" s="1041"/>
      <c r="B10" s="2657" t="s">
        <v>1946</v>
      </c>
      <c r="C10" s="2657"/>
      <c r="D10" s="2657"/>
      <c r="E10" s="1055">
        <f>G47</f>
        <v>28442700</v>
      </c>
      <c r="G10" s="2655" t="s">
        <v>1914</v>
      </c>
      <c r="H10" s="2655"/>
      <c r="I10" s="1134">
        <f>IF(OR(Application!Z205="State Farmworker Credit",Application!Z205="$500M (Farmworker Housing)"),0,'Basis &amp; Credits'!AB78)</f>
        <v>0</v>
      </c>
      <c r="M10" s="1057"/>
    </row>
    <row r="11" spans="1:13" ht="15" customHeight="1">
      <c r="A11" s="1041"/>
      <c r="B11" s="2663" t="s">
        <v>2207</v>
      </c>
      <c r="C11" s="2664"/>
      <c r="D11" s="2665"/>
      <c r="E11" s="1055">
        <f>SUM(E13,E12)</f>
        <v>990000</v>
      </c>
      <c r="G11" s="2662" t="s">
        <v>1954</v>
      </c>
      <c r="H11" s="2662"/>
      <c r="I11" s="1133">
        <f>I9+I10</f>
        <v>24381746.749070752</v>
      </c>
      <c r="M11" s="1057"/>
    </row>
    <row r="12" spans="1:13" ht="15" customHeight="1">
      <c r="A12" s="1058"/>
      <c r="B12" s="2658" t="s">
        <v>2566</v>
      </c>
      <c r="C12" s="2658"/>
      <c r="D12" s="2658"/>
      <c r="E12" s="1157">
        <f>G56</f>
        <v>660000</v>
      </c>
      <c r="M12" s="1057"/>
    </row>
    <row r="13" spans="1:13" ht="15" customHeight="1">
      <c r="A13" s="1044"/>
      <c r="B13" s="2658" t="s">
        <v>2567</v>
      </c>
      <c r="C13" s="2658"/>
      <c r="D13" s="2658"/>
      <c r="E13" s="1157">
        <f>IF(G67,MAX(G65,G79),G65)</f>
        <v>330000</v>
      </c>
      <c r="G13" s="2640" t="s">
        <v>1977</v>
      </c>
      <c r="H13" s="2641"/>
      <c r="I13" s="2642"/>
    </row>
    <row r="14" spans="1:13" ht="15" customHeight="1">
      <c r="A14" s="1044"/>
      <c r="B14" s="2663" t="s">
        <v>2208</v>
      </c>
      <c r="C14" s="2664"/>
      <c r="D14" s="2665"/>
      <c r="E14" s="1159">
        <f>MAX(E15,E16)+E17</f>
        <v>7573500</v>
      </c>
      <c r="G14" s="2653" t="s">
        <v>2583</v>
      </c>
      <c r="H14" s="2653"/>
      <c r="I14" s="1059">
        <f>IF(AND(G134="Yes",G136&lt;&gt;""),IF(OR(G141="Yes",G145="Yes"),18%,15%),0)</f>
        <v>0.15</v>
      </c>
      <c r="M14" s="1057"/>
    </row>
    <row r="15" spans="1:13" ht="15" customHeight="1">
      <c r="A15" s="1044"/>
      <c r="B15" s="2637" t="s">
        <v>2580</v>
      </c>
      <c r="C15" s="2638"/>
      <c r="D15" s="2639"/>
      <c r="E15" s="1157">
        <f>G94</f>
        <v>0</v>
      </c>
      <c r="G15" s="1131" t="s">
        <v>1955</v>
      </c>
      <c r="H15" s="1131"/>
      <c r="I15" s="1059">
        <f>IF(Application!AJ1041&gt;0,10%,IF(Application!AJ1045&gt;0,5%,0))</f>
        <v>0</v>
      </c>
      <c r="M15" s="1057"/>
    </row>
    <row r="16" spans="1:13" ht="15" customHeight="1">
      <c r="A16" s="1044"/>
      <c r="B16" s="2637" t="s">
        <v>2581</v>
      </c>
      <c r="C16" s="2638"/>
      <c r="D16" s="2639"/>
      <c r="E16" s="1157">
        <f>G104</f>
        <v>1870000</v>
      </c>
      <c r="G16" s="2653" t="s">
        <v>1956</v>
      </c>
      <c r="H16" s="2653"/>
      <c r="I16" s="1059">
        <f>G155</f>
        <v>0.18107142857142858</v>
      </c>
    </row>
    <row r="17" spans="1:21" ht="15" customHeight="1" thickBot="1">
      <c r="A17" s="1044"/>
      <c r="B17" s="2637" t="s">
        <v>2582</v>
      </c>
      <c r="C17" s="2638"/>
      <c r="D17" s="2639"/>
      <c r="E17" s="1157">
        <f>G129</f>
        <v>5703500</v>
      </c>
      <c r="G17" s="2653" t="s">
        <v>2216</v>
      </c>
      <c r="H17" s="2653"/>
      <c r="I17" s="1059">
        <f>IF(AND(G161="Yes",G159),IF(G165&gt;15%,15%,G165),0)</f>
        <v>0</v>
      </c>
    </row>
    <row r="18" spans="1:21" ht="15" customHeight="1">
      <c r="A18" s="1041"/>
      <c r="B18" s="2654" t="s">
        <v>1910</v>
      </c>
      <c r="C18" s="2654"/>
      <c r="D18" s="2654"/>
      <c r="E18" s="1105">
        <f>SUM(E9:E11,E14)</f>
        <v>41681200</v>
      </c>
      <c r="G18" s="1132" t="s">
        <v>1944</v>
      </c>
      <c r="H18" s="1132"/>
      <c r="I18" s="1106">
        <f>I11-((I11*I14)+(I11*I15)+(I11*I16)+(I11*I17))</f>
        <v>16309647.021789115</v>
      </c>
      <c r="M18" s="1060">
        <f>SUM(Cdlac[Quantity])</f>
        <v>93</v>
      </c>
      <c r="O18" s="1079" t="s">
        <v>582</v>
      </c>
      <c r="P18" s="1039">
        <f>MATCH(Application!T189,Application!CB160:CB217,0)</f>
        <v>38</v>
      </c>
      <c r="T18" s="1060">
        <f>SUM(Cdlac[Population])</f>
        <v>33</v>
      </c>
    </row>
    <row r="19" spans="1:21" ht="15" customHeight="1">
      <c r="A19" s="1041"/>
      <c r="B19" s="1041"/>
      <c r="C19" s="1041"/>
      <c r="D19" s="1041"/>
      <c r="E19" s="1041"/>
      <c r="L19" s="1039" t="s">
        <v>1906</v>
      </c>
      <c r="M19" s="1039" t="s">
        <v>1905</v>
      </c>
      <c r="N19" s="1039" t="s">
        <v>1917</v>
      </c>
      <c r="O19" s="1039" t="s">
        <v>1918</v>
      </c>
      <c r="P19" s="1039" t="s">
        <v>1907</v>
      </c>
      <c r="Q19" s="1039" t="s">
        <v>2205</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31</v>
      </c>
      <c r="N20" s="1066">
        <f>Application!AC726</f>
        <v>0.3</v>
      </c>
      <c r="O20" s="1066">
        <f>IF(Cdlac[[#This Row],[Quantity]]&gt;0,IF(Cdlac[[#This Row],[Federal]],30%,IF(AND(OR(NOT($G$38),$G$38=""),$G$43),40%,Cdlac[[#This Row],[iAMI]])),"")</f>
        <v>0.3</v>
      </c>
      <c r="P20" s="1060" cm="1">
        <f t="array" ref="P20">IF(Cdlac[[#This Row],[Quantity]]&gt;0,INDEX(TcacRents,$P$18,Cdlac[[#This Row],[Bedrooms]]+1)*Cdlac[[#This Row],[AMI]],"")</f>
        <v>1087.8</v>
      </c>
      <c r="Q20" s="1156"/>
      <c r="R20" s="1060" cm="1">
        <f t="array" ref="R20">IF(Cdlac[[#This Row],[Quantity]]&gt;0,INDEX(HudFmrs,$P$18,Cdlac[[#This Row],[Bedrooms]]+1),"")</f>
        <v>2780</v>
      </c>
      <c r="S20" s="1060">
        <f>IF(Cdlac[[#This Row],[Quantity]]&gt;0,MAX(0,Cdlac[[#This Row],[Fair Market Rent]]-IF(AND($G$37,$G$38,$G$38&lt;&gt;"",NOT(Cdlac[[#This Row],[Federal]]),Cdlac[[#This Row],[Preservation Rent]]&lt;&gt;""),Cdlac[[#This Row],[Preservation Rent]],Cdlac[[#This Row],[Restricted Rent]])),"")</f>
        <v>1692.2</v>
      </c>
      <c r="T20" s="1039">
        <f>IF(Cdlac[[#This Row],[Quantity]]&gt;0,AND(Application!AK726&lt;&gt;"N/A",Application!AK726&lt;&gt;"")*Cdlac[[#This Row],[Quantity]],"")</f>
        <v>31</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60</v>
      </c>
      <c r="N21" s="1066">
        <f>Application!AC727</f>
        <v>0.5</v>
      </c>
      <c r="O21" s="1066">
        <f>IF(Cdlac[[#This Row],[Quantity]]&gt;0,IF(Cdlac[[#This Row],[Federal]],30%,IF(AND(OR(NOT($G$38),$G$38=""),$G$43),40%,Cdlac[[#This Row],[iAMI]])),"")</f>
        <v>0.3</v>
      </c>
      <c r="P21" s="1060" cm="1">
        <f t="array" ref="P21">IF(Cdlac[[#This Row],[Quantity]]&gt;0,INDEX(TcacRents,$P$18,Cdlac[[#This Row],[Bedrooms]]+1)*Cdlac[[#This Row],[AMI]],"")</f>
        <v>1087.8</v>
      </c>
      <c r="Q21" s="1156"/>
      <c r="R21" s="1060" cm="1">
        <f t="array" ref="R21">IF(Cdlac[[#This Row],[Quantity]]&gt;0,INDEX(HudFmrs,$P$18,Cdlac[[#This Row],[Bedrooms]]+1),"")</f>
        <v>2780</v>
      </c>
      <c r="S21" s="1060">
        <f>IF(Cdlac[[#This Row],[Quantity]]&gt;0,MAX(0,Cdlac[[#This Row],[Fair Market Rent]]-IF(AND($G$37,$G$38,$G$38&lt;&gt;"",NOT(Cdlac[[#This Row],[Federal]]),Cdlac[[#This Row],[Preservation Rent]]&lt;&gt;""),Cdlac[[#This Row],[Preservation Rent]],Cdlac[[#This Row],[Restricted Rent]])),"")</f>
        <v>1692.2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4" t="s">
        <v>1958</v>
      </c>
      <c r="D22" s="2644" t="s">
        <v>1959</v>
      </c>
      <c r="E22" s="2644" t="s">
        <v>1960</v>
      </c>
      <c r="F22" s="2644" t="s">
        <v>2531</v>
      </c>
      <c r="G22" s="2644" t="s">
        <v>1957</v>
      </c>
      <c r="H22" s="1065"/>
      <c r="I22" s="1064"/>
      <c r="L22" s="1039">
        <f>IFERROR(MIN(4,MATCH(Application!B728,UnitSizes,0)-1),"")</f>
        <v>2</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1305.5999999999999</v>
      </c>
      <c r="Q22" s="1156"/>
      <c r="R22" s="1060" cm="1">
        <f t="array" ref="R22">IF(Cdlac[[#This Row],[Quantity]]&gt;0,INDEX(HudFmrs,$P$18,Cdlac[[#This Row],[Bedrooms]]+1),"")</f>
        <v>3318</v>
      </c>
      <c r="S22" s="1060">
        <f>IF(Cdlac[[#This Row],[Quantity]]&gt;0,MAX(0,Cdlac[[#This Row],[Fair Market Rent]]-IF(AND($G$37,$G$38,$G$38&lt;&gt;"",NOT(Cdlac[[#This Row],[Federal]]),Cdlac[[#This Row],[Preservation Rent]]&lt;&gt;""),Cdlac[[#This Row],[Preservation Rent]],Cdlac[[#This Row],[Restricted Rent]])),"")</f>
        <v>2012.4</v>
      </c>
      <c r="T22" s="1039">
        <f>IF(Cdlac[[#This Row],[Quantity]]&gt;0,AND(Application!AK728&lt;&gt;"N/A",Application!AK728&lt;&gt;"")*Cdlac[[#This Row],[Quantity]],"")</f>
        <v>2</v>
      </c>
      <c r="U22" s="1039" t="b">
        <f>AND('Subsidy Contract Calculation'!F6&gt;0,OR('Subsidy Contract Calculation'!C6="Federal",'Subsidy Contract Calculation'!C6="Local - Approved by ED"),Cdlac[[#This Row],[Quantity]]&gt;0)</f>
        <v>1</v>
      </c>
    </row>
    <row r="23" spans="1:21" ht="15" customHeight="1">
      <c r="A23" s="1044"/>
      <c r="C23" s="2645"/>
      <c r="D23" s="2645"/>
      <c r="E23" s="2645"/>
      <c r="F23" s="2645"/>
      <c r="G23" s="2645"/>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6"/>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6"/>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91</v>
      </c>
      <c r="F25" s="1067">
        <f>E25</f>
        <v>91</v>
      </c>
      <c r="G25" s="1067">
        <f>D25*F25</f>
        <v>91</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6"/>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v>
      </c>
      <c r="F26" s="1070">
        <f>SUM(E26:E28)-SUM(F27:F28)</f>
        <v>2</v>
      </c>
      <c r="G26" s="1067">
        <f>D26*F26</f>
        <v>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6"/>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6"/>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6"/>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6" t="s">
        <v>1574</v>
      </c>
      <c r="D29" s="2647"/>
      <c r="E29" s="1084">
        <f>SUM(E24:E28)</f>
        <v>93</v>
      </c>
      <c r="F29" s="1084">
        <f>SUM(F24:F28)</f>
        <v>93</v>
      </c>
      <c r="G29" s="1085">
        <f>SUMPRODUCT(D24:D28,F24:F28)</f>
        <v>93.5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6"/>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6"/>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93.5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6"/>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6"/>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4675000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6"/>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6"/>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6"/>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6"/>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6"/>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5"/>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6"/>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9" t="str">
        <f>IF(AND(G37,G38,G38&lt;&gt;""),"Enter the average rent charged for each unit type over the last three years, as documented with rent rolls or property audits, in cells Q20:Q44","")</f>
        <v/>
      </c>
      <c r="D39" s="2649"/>
      <c r="E39" s="2649"/>
      <c r="F39" s="2649"/>
      <c r="G39" s="2649"/>
      <c r="H39" s="264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6"/>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9"/>
      <c r="D40" s="2649"/>
      <c r="E40" s="2649"/>
      <c r="F40" s="2649"/>
      <c r="G40" s="2649"/>
      <c r="H40" s="264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6"/>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9"/>
      <c r="D41" s="2649"/>
      <c r="E41" s="2649"/>
      <c r="F41" s="2649"/>
      <c r="G41" s="2649"/>
      <c r="H41" s="264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6"/>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6"/>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6"/>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6"/>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158015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6"/>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6"/>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28442700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6"/>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6"/>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6"/>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6"/>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6"/>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6"/>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6"/>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6"/>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6"/>
      <c r="R55" s="1060"/>
      <c r="S55" s="1060"/>
    </row>
    <row r="56" spans="2:21" ht="15" customHeight="1">
      <c r="E56" s="1112" t="s">
        <v>1948</v>
      </c>
      <c r="F56" s="1041"/>
      <c r="G56" s="1117">
        <f>G54*G55</f>
        <v>660000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1">
        <f>T18</f>
        <v>33</v>
      </c>
    </row>
    <row r="61" spans="2:21" ht="15" customHeight="1">
      <c r="E61" s="1111" t="s">
        <v>1966</v>
      </c>
      <c r="G61" s="1108">
        <f>ROUNDDOWN(E29*50%,0)</f>
        <v>46</v>
      </c>
    </row>
    <row r="62" spans="2:21" ht="15" customHeight="1">
      <c r="E62" s="1111"/>
      <c r="G62" s="1119"/>
    </row>
    <row r="63" spans="2:21" ht="15" customHeight="1">
      <c r="E63" s="1111" t="s">
        <v>1926</v>
      </c>
      <c r="G63" s="1108">
        <f>MIN(G60:G61)</f>
        <v>33</v>
      </c>
    </row>
    <row r="64" spans="2:21" ht="15" customHeight="1">
      <c r="E64" s="1111" t="s">
        <v>1916</v>
      </c>
      <c r="F64" s="1107" t="s">
        <v>1964</v>
      </c>
      <c r="G64" s="1118">
        <v>10000</v>
      </c>
    </row>
    <row r="65" spans="5:7" ht="15" customHeight="1">
      <c r="E65" s="1112" t="s">
        <v>1949</v>
      </c>
      <c r="F65" s="1041"/>
      <c r="G65" s="1117">
        <f>G63*G64</f>
        <v>330000</v>
      </c>
    </row>
    <row r="66" spans="5:7" ht="15" customHeight="1">
      <c r="E66" s="1112"/>
      <c r="F66" s="1041"/>
      <c r="G66" s="1117"/>
    </row>
    <row r="67" spans="5:7" ht="15" customHeight="1">
      <c r="E67" s="1079" t="s">
        <v>2570</v>
      </c>
      <c r="G67" s="1039" t="b">
        <f>Application!V227="Yes"</f>
        <v>1</v>
      </c>
    </row>
    <row r="68" spans="5:7" ht="15" customHeight="1">
      <c r="E68" s="1079" t="s">
        <v>2571</v>
      </c>
      <c r="G68" s="1201">
        <f>SUMIF(Application!AK726:AK760,"Homeless",Application!G726:G760)</f>
        <v>33</v>
      </c>
    </row>
    <row r="69" spans="5:7" ht="15" customHeight="1">
      <c r="E69" s="1079"/>
    </row>
    <row r="70" spans="5:7" ht="15" customHeight="1">
      <c r="E70" s="1079" t="s">
        <v>2572</v>
      </c>
      <c r="G70" s="1202"/>
    </row>
    <row r="71" spans="5:7" ht="15" customHeight="1">
      <c r="E71" s="1079" t="s">
        <v>2573</v>
      </c>
      <c r="G71" s="1202"/>
    </row>
    <row r="72" spans="5:7" ht="15" customHeight="1">
      <c r="E72" s="1079" t="s">
        <v>2574</v>
      </c>
      <c r="G72" s="1201">
        <f>IF(G71=0,0,(G70/G71)*100000)</f>
        <v>0</v>
      </c>
    </row>
    <row r="73" spans="5:7" ht="15" customHeight="1">
      <c r="E73" s="1079" t="s">
        <v>2575</v>
      </c>
      <c r="G73" s="1202"/>
    </row>
    <row r="74" spans="5:7" ht="15" customHeight="1">
      <c r="E74" s="1079" t="s">
        <v>2576</v>
      </c>
      <c r="G74" s="1202"/>
    </row>
    <row r="75" spans="5:7" ht="15" customHeight="1">
      <c r="E75" s="1079" t="s">
        <v>2577</v>
      </c>
      <c r="G75" s="1201">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70" t="s">
        <v>1941</v>
      </c>
      <c r="M83" s="2671"/>
      <c r="N83" s="1125">
        <v>30000</v>
      </c>
    </row>
    <row r="84" spans="2:14" ht="15" customHeight="1">
      <c r="C84" s="1072" t="s">
        <v>1953</v>
      </c>
      <c r="G84" s="1076" t="str">
        <f>IF(Application!D211="Large Family","Yes","No")</f>
        <v>No</v>
      </c>
      <c r="L84" s="2674" t="s">
        <v>1909</v>
      </c>
      <c r="M84" s="2675"/>
      <c r="N84" s="1126">
        <v>20000</v>
      </c>
    </row>
    <row r="85" spans="2:14" ht="15" customHeight="1" thickBot="1">
      <c r="C85" s="1072" t="s">
        <v>1939</v>
      </c>
      <c r="G85" s="1038" t="s">
        <v>669</v>
      </c>
      <c r="L85" s="2676" t="s">
        <v>1942</v>
      </c>
      <c r="M85" s="2677"/>
      <c r="N85" s="1127">
        <v>10000</v>
      </c>
    </row>
    <row r="86" spans="2:14" ht="15" customHeight="1" thickBot="1">
      <c r="C86" s="1072" t="s">
        <v>1940</v>
      </c>
      <c r="G86" s="1039" t="str">
        <f>Application!T193</f>
        <v>Low Resource</v>
      </c>
    </row>
    <row r="87" spans="2:14" ht="15" customHeight="1">
      <c r="C87" s="2652" t="s">
        <v>2206</v>
      </c>
      <c r="D87" s="2652"/>
      <c r="E87" s="2652"/>
      <c r="F87" s="2652"/>
      <c r="G87" s="1038" t="s">
        <v>669</v>
      </c>
      <c r="L87" s="1121" t="str">
        <f>'Points System'!H651</f>
        <v>(i)</v>
      </c>
      <c r="M87" s="2672" t="s">
        <v>1396</v>
      </c>
      <c r="N87" s="2673"/>
    </row>
    <row r="88" spans="2:14" ht="15" customHeight="1">
      <c r="C88" s="2652"/>
      <c r="D88" s="2652"/>
      <c r="E88" s="2652"/>
      <c r="F88" s="2652"/>
      <c r="L88" s="1122" t="str">
        <f>'Points System'!H663</f>
        <v>(i)</v>
      </c>
      <c r="M88" s="2666" t="s">
        <v>1928</v>
      </c>
      <c r="N88" s="2667"/>
    </row>
    <row r="89" spans="2:14" ht="15" customHeight="1">
      <c r="C89" s="1072"/>
      <c r="L89" s="1122" t="str">
        <f>'Points System'!H698</f>
        <v>(v)</v>
      </c>
      <c r="M89" s="2666" t="s">
        <v>1929</v>
      </c>
      <c r="N89" s="2667"/>
    </row>
    <row r="90" spans="2:14" ht="15" customHeight="1">
      <c r="E90" s="1079" t="s">
        <v>1971</v>
      </c>
      <c r="G90" s="1074" t="b">
        <f>OR(AND(COUNTIFS(G84:G85,"Yes")&gt;=1,G83="Yes"),G87="Yes")</f>
        <v>0</v>
      </c>
      <c r="L90" s="1122" t="str">
        <f>IF(OR('Points System'!H722="(ii)",'Points System'!H722="(i)"),"(i)","N/A")</f>
        <v>N/A</v>
      </c>
      <c r="M90" s="2666" t="s">
        <v>1930</v>
      </c>
      <c r="N90" s="2667"/>
    </row>
    <row r="91" spans="2:14" ht="15" customHeight="1">
      <c r="E91" s="1079"/>
      <c r="G91" s="1074"/>
      <c r="L91" s="1123" t="str">
        <f>'Points System'!H736</f>
        <v>N/A</v>
      </c>
      <c r="M91" s="2666" t="s">
        <v>1422</v>
      </c>
      <c r="N91" s="2667"/>
    </row>
    <row r="92" spans="2:14" ht="15" customHeight="1">
      <c r="E92" s="1079" t="s">
        <v>1916</v>
      </c>
      <c r="G92" s="1073">
        <f>IFERROR(IF($G$87="Yes",30000,INDEX(N83:N85,MATCH(LEFT(G86,17),L83:L85,0))),0)</f>
        <v>0</v>
      </c>
      <c r="L92" s="1122" t="str">
        <f>'Points System'!H748</f>
        <v>N/A</v>
      </c>
      <c r="M92" s="2666" t="s">
        <v>1931</v>
      </c>
      <c r="N92" s="2667"/>
    </row>
    <row r="93" spans="2:14" ht="15" customHeight="1">
      <c r="E93" s="1079" t="str">
        <f>E110</f>
        <v>Bedroom-Adjusted Low-Income Units</v>
      </c>
      <c r="F93" s="1107" t="s">
        <v>1964</v>
      </c>
      <c r="G93" s="1108">
        <f>G29</f>
        <v>93.5</v>
      </c>
      <c r="L93" s="1122" t="str">
        <f>'Points System'!H764</f>
        <v>N/A</v>
      </c>
      <c r="M93" s="2666" t="s">
        <v>1932</v>
      </c>
      <c r="N93" s="2667"/>
    </row>
    <row r="94" spans="2:14" ht="15" customHeight="1" thickBot="1">
      <c r="D94" s="1041"/>
      <c r="E94" s="1112" t="s">
        <v>2209</v>
      </c>
      <c r="F94" s="1041"/>
      <c r="G94" s="1117">
        <f>G93*G92*G90</f>
        <v>0</v>
      </c>
      <c r="L94" s="1124" t="str">
        <f>'Points System'!H776</f>
        <v>N/A</v>
      </c>
      <c r="M94" s="2668" t="s">
        <v>1425</v>
      </c>
      <c r="N94" s="266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545</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93.5</v>
      </c>
    </row>
    <row r="103" spans="2:9" ht="15" customHeight="1">
      <c r="E103" s="1079" t="s">
        <v>1916</v>
      </c>
      <c r="F103" s="1107" t="s">
        <v>1964</v>
      </c>
      <c r="G103" s="1045">
        <v>20000</v>
      </c>
    </row>
    <row r="104" spans="2:9" ht="15" customHeight="1">
      <c r="E104" s="1112" t="s">
        <v>2210</v>
      </c>
      <c r="F104" s="1041"/>
      <c r="G104" s="1117">
        <f>G100*G103*G102</f>
        <v>1870000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93.5</v>
      </c>
    </row>
    <row r="111" spans="2:9" ht="15" customHeight="1">
      <c r="E111" s="1112" t="s">
        <v>1933</v>
      </c>
      <c r="F111" s="1041"/>
      <c r="G111" s="1117">
        <f>G108*G109*G110</f>
        <v>2618000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748000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545</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93.5</v>
      </c>
    </row>
    <row r="126" spans="2:7" ht="15">
      <c r="E126" s="1079" t="s">
        <v>1916</v>
      </c>
      <c r="F126" s="1107" t="s">
        <v>1964</v>
      </c>
      <c r="G126" s="1118">
        <v>25000</v>
      </c>
    </row>
    <row r="127" spans="2:7" ht="15">
      <c r="E127" s="1112" t="s">
        <v>1935</v>
      </c>
      <c r="F127" s="1041"/>
      <c r="G127" s="1117">
        <f>G123*G126*G110</f>
        <v>2337500</v>
      </c>
    </row>
    <row r="128" spans="2:7">
      <c r="C128" s="1072"/>
      <c r="E128" s="1072"/>
    </row>
    <row r="129" spans="2:9" ht="15">
      <c r="E129" s="1112" t="s">
        <v>2211</v>
      </c>
      <c r="G129" s="1117">
        <f>G127+G115+G111</f>
        <v>5703500</v>
      </c>
    </row>
    <row r="131" spans="2:9" ht="15">
      <c r="B131" s="1061" t="s">
        <v>139</v>
      </c>
      <c r="C131" s="1062"/>
      <c r="D131" s="1062"/>
      <c r="E131" s="1062"/>
      <c r="F131" s="1062"/>
      <c r="G131" s="1062"/>
      <c r="H131" s="1062"/>
      <c r="I131" s="1063"/>
    </row>
    <row r="133" spans="2:9">
      <c r="C133" s="2648" t="s">
        <v>2178</v>
      </c>
      <c r="D133" s="2648"/>
      <c r="E133" s="2648"/>
      <c r="F133" s="2648"/>
    </row>
    <row r="134" spans="2:9">
      <c r="C134" s="2648"/>
      <c r="D134" s="2648"/>
      <c r="E134" s="2648"/>
      <c r="F134" s="2648"/>
      <c r="G134" s="1038" t="s">
        <v>545</v>
      </c>
    </row>
    <row r="135" spans="2:9" ht="14.25" customHeight="1"/>
    <row r="136" spans="2:9">
      <c r="C136" s="1039" t="s">
        <v>2180</v>
      </c>
      <c r="G136" s="2650" t="s">
        <v>2720</v>
      </c>
      <c r="H136" s="2650"/>
    </row>
    <row r="137" spans="2:9">
      <c r="G137" s="2650"/>
      <c r="H137" s="2650"/>
    </row>
    <row r="138" spans="2:9">
      <c r="G138" s="2651"/>
      <c r="H138" s="2651"/>
    </row>
    <row r="140" spans="2:9">
      <c r="C140" s="2648" t="s">
        <v>2585</v>
      </c>
      <c r="D140" s="2648"/>
      <c r="E140" s="2648"/>
      <c r="F140" s="2648"/>
    </row>
    <row r="141" spans="2:9">
      <c r="C141" s="2648"/>
      <c r="D141" s="2648"/>
      <c r="E141" s="2648"/>
      <c r="F141" s="2648"/>
      <c r="G141" s="1038"/>
    </row>
    <row r="142" spans="2:9">
      <c r="C142" s="2648"/>
      <c r="D142" s="2648"/>
      <c r="E142" s="2648"/>
      <c r="F142" s="2648"/>
    </row>
    <row r="144" spans="2:9">
      <c r="C144" s="2648" t="s">
        <v>2584</v>
      </c>
      <c r="D144" s="2648"/>
      <c r="E144" s="2648"/>
      <c r="F144" s="2648"/>
    </row>
    <row r="145" spans="2:9">
      <c r="C145" s="2648"/>
      <c r="D145" s="2648"/>
      <c r="E145" s="2648"/>
      <c r="F145" s="2648"/>
      <c r="G145" s="1038"/>
    </row>
    <row r="146" spans="2:9">
      <c r="C146" s="2648"/>
      <c r="D146" s="2648"/>
      <c r="E146" s="2648"/>
      <c r="F146" s="2648"/>
    </row>
    <row r="147" spans="2:9">
      <c r="C147" s="2648"/>
      <c r="D147" s="2648"/>
      <c r="E147" s="2648"/>
      <c r="F147" s="2648"/>
    </row>
    <row r="149" spans="2:9" ht="15">
      <c r="B149" s="1061" t="s">
        <v>1973</v>
      </c>
      <c r="C149" s="1062"/>
      <c r="D149" s="1062"/>
      <c r="E149" s="1062"/>
      <c r="F149" s="1062"/>
      <c r="G149" s="1062"/>
      <c r="H149" s="1062"/>
      <c r="I149" s="1063"/>
    </row>
    <row r="151" spans="2:9">
      <c r="E151" s="1079" t="s">
        <v>582</v>
      </c>
      <c r="G151" s="1039" t="str">
        <f>IF(Application!T189="","",Application!T189)</f>
        <v>San Francisco</v>
      </c>
    </row>
    <row r="152" spans="2:9">
      <c r="E152" s="1079"/>
      <c r="G152" s="1073"/>
    </row>
    <row r="153" spans="2:9">
      <c r="E153" s="1079" t="str">
        <f>"2-Bedroom "&amp;G151&amp;" County Basis Limit"</f>
        <v>2-Bedroom San Francisco County Basis Limit</v>
      </c>
      <c r="G153" s="1073">
        <f>Application!R997</f>
        <v>965600</v>
      </c>
    </row>
    <row r="154" spans="2:9">
      <c r="E154" s="1079" t="s">
        <v>1972</v>
      </c>
      <c r="G154" s="1073">
        <f>MEDIAN((Application!CU160:CU217))</f>
        <v>560000</v>
      </c>
    </row>
    <row r="155" spans="2:9" ht="15">
      <c r="D155" s="1041"/>
      <c r="E155" s="1112" t="s">
        <v>1974</v>
      </c>
      <c r="F155" s="1128"/>
      <c r="G155" s="1129">
        <f>((G153-G154)/G154)*0.25</f>
        <v>0.18107142857142858</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43" t="s">
        <v>2213</v>
      </c>
      <c r="D160" s="2643"/>
      <c r="E160" s="2643"/>
      <c r="F160" s="2643"/>
    </row>
    <row r="161" spans="2:7">
      <c r="B161" s="1040"/>
      <c r="C161" s="2643"/>
      <c r="D161" s="2643"/>
      <c r="E161" s="2643"/>
      <c r="F161" s="2643"/>
      <c r="G161" s="1038"/>
    </row>
    <row r="162" spans="2:7">
      <c r="B162" s="1040"/>
      <c r="C162" s="1040"/>
      <c r="D162" s="1040"/>
      <c r="E162" s="1040"/>
      <c r="F162" s="1040"/>
    </row>
    <row r="163" spans="2:7">
      <c r="E163" s="1079" t="s">
        <v>2215</v>
      </c>
      <c r="G163" s="1161">
        <v>0</v>
      </c>
    </row>
    <row r="165" spans="2:7">
      <c r="E165" s="1079" t="s">
        <v>2217</v>
      </c>
      <c r="G165" s="1160">
        <f>IF(I9=0,0,G163/I9)</f>
        <v>0</v>
      </c>
    </row>
    <row r="166" spans="2:7">
      <c r="E166" s="1079" t="s">
        <v>2214</v>
      </c>
      <c r="G166" s="1158">
        <f>I9*0.15</f>
        <v>3657262.0123606129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F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8" t="s">
        <v>909</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910</v>
      </c>
      <c r="B3" s="426" t="s">
        <v>2199</v>
      </c>
      <c r="C3" s="426" t="s">
        <v>2200</v>
      </c>
      <c r="D3" s="1139" t="s">
        <v>2201</v>
      </c>
      <c r="E3" s="204"/>
      <c r="F3" s="1139" t="s">
        <v>911</v>
      </c>
      <c r="G3" s="426" t="s">
        <v>912</v>
      </c>
      <c r="H3" s="427"/>
      <c r="I3" s="426" t="s">
        <v>913</v>
      </c>
      <c r="J3" s="426" t="s">
        <v>914</v>
      </c>
      <c r="K3" s="204"/>
      <c r="L3" s="305"/>
    </row>
    <row r="4" spans="1:12">
      <c r="A4" s="428" t="str">
        <f>Application!B726</f>
        <v>1 Bedroom</v>
      </c>
      <c r="B4" s="1077">
        <f>Application!G726</f>
        <v>31</v>
      </c>
      <c r="C4" s="1154" t="s">
        <v>2756</v>
      </c>
      <c r="D4" s="428">
        <f>Application!O726</f>
        <v>225</v>
      </c>
      <c r="E4" s="429"/>
      <c r="F4" s="1078">
        <f>'[1]4%'!$AF$64</f>
        <v>1722</v>
      </c>
      <c r="G4" s="428">
        <f>F4*B4</f>
        <v>53382</v>
      </c>
      <c r="H4" s="429"/>
      <c r="I4" s="428">
        <f t="shared" ref="I4:I27" si="0">IF(F4=0,"",(F4-D4))</f>
        <v>1497</v>
      </c>
      <c r="J4" s="428">
        <f t="shared" ref="J4:J27" si="1">IF(F4=0,"",(I4*B4))</f>
        <v>46407</v>
      </c>
      <c r="K4" s="204"/>
      <c r="L4" s="305"/>
    </row>
    <row r="5" spans="1:12">
      <c r="A5" s="428" t="str">
        <f>Application!B727</f>
        <v>1 Bedroom</v>
      </c>
      <c r="B5" s="1077">
        <f>Application!G727</f>
        <v>60</v>
      </c>
      <c r="C5" s="1154" t="s">
        <v>385</v>
      </c>
      <c r="D5" s="428">
        <f>Application!O727</f>
        <v>726.5</v>
      </c>
      <c r="E5" s="429"/>
      <c r="F5" s="1078">
        <f>'[1]4%'!$AF$62</f>
        <v>1480</v>
      </c>
      <c r="G5" s="428">
        <f t="shared" ref="G5:G38" si="2">F5*B5</f>
        <v>88800</v>
      </c>
      <c r="H5" s="429"/>
      <c r="I5" s="428">
        <f t="shared" si="0"/>
        <v>753.5</v>
      </c>
      <c r="J5" s="428">
        <f t="shared" si="1"/>
        <v>45210</v>
      </c>
      <c r="K5" s="204"/>
      <c r="L5" s="305"/>
    </row>
    <row r="6" spans="1:12">
      <c r="A6" s="428" t="str">
        <f>Application!B728</f>
        <v>2 Bedrooms</v>
      </c>
      <c r="B6" s="1077">
        <f>Application!G728</f>
        <v>2</v>
      </c>
      <c r="C6" s="1154" t="s">
        <v>2756</v>
      </c>
      <c r="D6" s="428">
        <f>Application!O728</f>
        <v>225</v>
      </c>
      <c r="E6" s="429"/>
      <c r="F6" s="1078">
        <f>F4</f>
        <v>1722</v>
      </c>
      <c r="G6" s="428">
        <f t="shared" si="2"/>
        <v>3444</v>
      </c>
      <c r="H6" s="429"/>
      <c r="I6" s="428">
        <f t="shared" si="0"/>
        <v>1497</v>
      </c>
      <c r="J6" s="428">
        <f t="shared" si="1"/>
        <v>2994</v>
      </c>
      <c r="K6" s="204"/>
      <c r="L6" s="305"/>
    </row>
    <row r="7" spans="1:12">
      <c r="A7" s="428">
        <f>Application!B729</f>
        <v>0</v>
      </c>
      <c r="B7" s="1077">
        <f>Application!G729</f>
        <v>0</v>
      </c>
      <c r="C7" s="1154"/>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4"/>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4"/>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4"/>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4"/>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4"/>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4"/>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4"/>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4"/>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4"/>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4"/>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4"/>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4"/>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4"/>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4"/>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4"/>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4"/>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4"/>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4"/>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4"/>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4"/>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4"/>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4"/>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4"/>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4"/>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4"/>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4"/>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4"/>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4"/>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4"/>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4"/>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4"/>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51015</v>
      </c>
      <c r="E40" s="429"/>
      <c r="F40" s="429"/>
      <c r="G40" s="432">
        <f>SUM(G4:G38)*12</f>
        <v>1747512</v>
      </c>
      <c r="H40" s="433"/>
      <c r="I40" s="431"/>
      <c r="J40" s="432">
        <f>SUM(J4:J38)*12</f>
        <v>1135332</v>
      </c>
      <c r="K40" s="204"/>
      <c r="L40" s="306"/>
    </row>
    <row r="41" spans="1:12" ht="15">
      <c r="A41" s="430"/>
      <c r="B41" s="431"/>
      <c r="C41" s="431"/>
      <c r="D41" s="433"/>
      <c r="E41" s="429"/>
      <c r="F41" s="429"/>
      <c r="G41" s="433"/>
      <c r="H41" s="433"/>
      <c r="I41" s="431"/>
      <c r="J41" s="433"/>
      <c r="K41" s="204"/>
      <c r="L41" s="306"/>
    </row>
    <row r="42" spans="1:12">
      <c r="A42" s="304" t="s">
        <v>2202</v>
      </c>
    </row>
    <row r="43" spans="1:12">
      <c r="A43" s="2679" t="s">
        <v>2423</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2203</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workbookViewId="0">
      <selection activeCell="C34" sqref="C3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023 1025:2047 2049:3071 3073:4095 4097:5119 5121:6143 6145:7167 7169:8191 8193:9215 9217:10239 10241:11263 11265:12287 12289:13311 13313:14335 14337:15359 15361:16383" ht="18">
      <c r="A1" s="211" t="s">
        <v>2047</v>
      </c>
      <c r="B1" s="211"/>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1023 1025:2047 2049:3071 3073:4095 4097:5119 5121:6143 6145:7167 7169:8191 8193:9215 9217:10239 10241:11263 11265:12287 12289:13311 13313:14335 14337:15359 15361:16383" s="219" customFormat="1" ht="14.25">
      <c r="A4" s="219" t="s">
        <v>837</v>
      </c>
      <c r="C4" s="237">
        <v>1.0249999999999999</v>
      </c>
      <c r="E4" s="219">
        <f>Application!Y809</f>
        <v>703713.60000000009</v>
      </c>
      <c r="G4" s="219">
        <f>E4*$C$4</f>
        <v>721306.44000000006</v>
      </c>
      <c r="I4" s="219">
        <f>G4*$C$4</f>
        <v>739339.10100000002</v>
      </c>
      <c r="K4" s="219">
        <f>I4*$C$4</f>
        <v>757822.5785249999</v>
      </c>
      <c r="M4" s="219">
        <f>K4*$C$4</f>
        <v>776768.14298812486</v>
      </c>
      <c r="O4" s="219">
        <f>M4*$C$4</f>
        <v>796187.34656282794</v>
      </c>
      <c r="Q4" s="219">
        <f>O4*$C$4</f>
        <v>816092.03022689861</v>
      </c>
      <c r="S4" s="219">
        <f>Q4*$C$4</f>
        <v>836494.330982571</v>
      </c>
      <c r="U4" s="219">
        <f>S4*$C$4</f>
        <v>857406.68925713515</v>
      </c>
      <c r="W4" s="219">
        <f>U4*$C$4</f>
        <v>878841.85648856347</v>
      </c>
      <c r="Y4" s="219">
        <f>W4*$C$4</f>
        <v>900812.90290077752</v>
      </c>
      <c r="AA4" s="219">
        <f>Y4*$C$4</f>
        <v>923333.22547329683</v>
      </c>
      <c r="AC4" s="219">
        <f>AA4*$C$4</f>
        <v>946416.55611012911</v>
      </c>
      <c r="AE4" s="219">
        <f>AC4*$C$4</f>
        <v>970076.97001288226</v>
      </c>
      <c r="AG4" s="219">
        <f>AE4*$C$4</f>
        <v>994328.89426320419</v>
      </c>
    </row>
    <row r="5" spans="1:1023 1025:2047 2049:3071 3073:4095 4097:5119 5121:6143 6145:7167 7169:8191 8193:9215 9217:10239 10241:11263 11265:12287 12289:13311 13313:14335 14337:15359 15361:16383" s="210" customFormat="1" ht="14.25">
      <c r="B5" s="210" t="s">
        <v>838</v>
      </c>
      <c r="C5" s="238">
        <f>IF(Application!$D$211="Special Needs",(((0.1*Application!$T$212)+(0.05*(1-Application!$T$212)))),0.05)</f>
        <v>0.05</v>
      </c>
      <c r="E5" s="221">
        <f>-E4*$C$5</f>
        <v>-35185.680000000008</v>
      </c>
      <c r="F5" s="221"/>
      <c r="G5" s="221">
        <f>-G4*$C$5</f>
        <v>-36065.322000000007</v>
      </c>
      <c r="H5" s="221"/>
      <c r="I5" s="221">
        <f>-I4*$C$5</f>
        <v>-36966.955050000004</v>
      </c>
      <c r="J5" s="221"/>
      <c r="K5" s="221">
        <f>-K4*$C$5</f>
        <v>-37891.128926249999</v>
      </c>
      <c r="L5" s="221"/>
      <c r="M5" s="221">
        <f>-M4*$C$5</f>
        <v>-38838.407149406245</v>
      </c>
      <c r="N5" s="221"/>
      <c r="O5" s="221">
        <f>-O4*$C$5</f>
        <v>-39809.367328141401</v>
      </c>
      <c r="P5" s="221"/>
      <c r="Q5" s="221">
        <f>-Q4*$C$5</f>
        <v>-40804.601511344932</v>
      </c>
      <c r="R5" s="221"/>
      <c r="S5" s="221">
        <f>-S4*$C$5</f>
        <v>-41824.716549128556</v>
      </c>
      <c r="T5" s="221"/>
      <c r="U5" s="221">
        <f>-U4*$C$5</f>
        <v>-42870.334462856757</v>
      </c>
      <c r="V5" s="221"/>
      <c r="W5" s="221">
        <f>-W4*$C$5</f>
        <v>-43942.092824428175</v>
      </c>
      <c r="X5" s="221"/>
      <c r="Y5" s="221">
        <f>-Y4*$C$5</f>
        <v>-45040.645145038878</v>
      </c>
      <c r="Z5" s="221"/>
      <c r="AA5" s="221">
        <f>-AA4*$C$5</f>
        <v>-46166.661273664846</v>
      </c>
      <c r="AB5" s="221"/>
      <c r="AC5" s="221">
        <f>-AC4*$C$5</f>
        <v>-47320.827805506458</v>
      </c>
      <c r="AD5" s="221"/>
      <c r="AE5" s="221">
        <f>-AE4*$C$5</f>
        <v>-48503.848500644119</v>
      </c>
      <c r="AF5" s="221"/>
      <c r="AG5" s="221">
        <f>-AG4*$C$5</f>
        <v>-49716.444713160214</v>
      </c>
    </row>
    <row r="6" spans="1:1023 1025:2047 2049:3071 3073:4095 4097:5119 5121:6143 6145:7167 7169:8191 8193:9215 9217:10239 10241:11263 11265:12287 12289:13311 13313:14335 14337:15359 15361:16383" s="210" customFormat="1" ht="14.25">
      <c r="A6" s="210" t="s">
        <v>836</v>
      </c>
      <c r="C6" s="237">
        <v>1.0249999999999999</v>
      </c>
      <c r="E6" s="222">
        <f>Application!Z817</f>
        <v>1135332</v>
      </c>
      <c r="F6" s="222"/>
      <c r="G6" s="222">
        <f>E6*$C$6</f>
        <v>1163715.2999999998</v>
      </c>
      <c r="H6" s="222"/>
      <c r="I6" s="222">
        <f>G6*$C$6</f>
        <v>1192808.1824999996</v>
      </c>
      <c r="J6" s="222"/>
      <c r="K6" s="222">
        <f>I6*$C$6</f>
        <v>1222628.3870624995</v>
      </c>
      <c r="L6" s="222"/>
      <c r="M6" s="222">
        <f>K6*$C$6</f>
        <v>1253194.0967390619</v>
      </c>
      <c r="N6" s="222"/>
      <c r="O6" s="222">
        <f>M6*$C$6</f>
        <v>1284523.9491575384</v>
      </c>
      <c r="P6" s="222"/>
      <c r="Q6" s="222">
        <f>O6*$C$6</f>
        <v>1316637.0478864766</v>
      </c>
      <c r="R6" s="222"/>
      <c r="S6" s="222">
        <f>Q6*$C$6</f>
        <v>1349552.9740836385</v>
      </c>
      <c r="T6" s="222"/>
      <c r="U6" s="222">
        <f>S6*$C$6</f>
        <v>1383291.7984357295</v>
      </c>
      <c r="V6" s="222"/>
      <c r="W6" s="222">
        <f>U6*$C$6</f>
        <v>1417874.0933966227</v>
      </c>
      <c r="X6" s="222"/>
      <c r="Y6" s="222">
        <f>W6*$C$6</f>
        <v>1453320.9457315381</v>
      </c>
      <c r="Z6" s="222"/>
      <c r="AA6" s="222">
        <f>Y6*$C$6</f>
        <v>1489653.9693748264</v>
      </c>
      <c r="AB6" s="222"/>
      <c r="AC6" s="222">
        <f>AA6*$C$6</f>
        <v>1526895.3186091969</v>
      </c>
      <c r="AD6" s="222"/>
      <c r="AE6" s="222">
        <f>AC6*$C$6</f>
        <v>1565067.7015744266</v>
      </c>
      <c r="AF6" s="222"/>
      <c r="AG6" s="222">
        <f>AE6*$C$6</f>
        <v>1604194.3941137872</v>
      </c>
    </row>
    <row r="7" spans="1:1023 1025:2047 2049:3071 3073:4095 4097:5119 5121:6143 6145:7167 7169:8191 8193:9215 9217:10239 10241:11263 11265:12287 12289:13311 13313:14335 14337:15359 15361:16383" s="210" customFormat="1" ht="14.25">
      <c r="B7" s="210" t="s">
        <v>838</v>
      </c>
      <c r="C7" s="238">
        <v>0.05</v>
      </c>
      <c r="E7" s="221">
        <f>-E6*$C$7</f>
        <v>-56766.600000000006</v>
      </c>
      <c r="F7" s="221"/>
      <c r="G7" s="221">
        <f>-G6*$C$7</f>
        <v>-58185.764999999992</v>
      </c>
      <c r="H7" s="221"/>
      <c r="I7" s="221">
        <f>-I6*$C$7</f>
        <v>-59640.409124999984</v>
      </c>
      <c r="J7" s="221"/>
      <c r="K7" s="221">
        <f>-K6*$C$7</f>
        <v>-61131.419353124977</v>
      </c>
      <c r="L7" s="221"/>
      <c r="M7" s="221">
        <f>-M6*$C$7</f>
        <v>-62659.704836953097</v>
      </c>
      <c r="N7" s="221"/>
      <c r="O7" s="221">
        <f>-O6*$C$7</f>
        <v>-64226.197457876922</v>
      </c>
      <c r="P7" s="221"/>
      <c r="Q7" s="221">
        <f>-Q6*$C$7</f>
        <v>-65831.85239432384</v>
      </c>
      <c r="R7" s="221"/>
      <c r="S7" s="221">
        <f>-S6*$C$7</f>
        <v>-67477.648704181935</v>
      </c>
      <c r="T7" s="221"/>
      <c r="U7" s="221">
        <f>-U6*$C$7</f>
        <v>-69164.589921786479</v>
      </c>
      <c r="V7" s="221"/>
      <c r="W7" s="221">
        <f>-W6*$C$7</f>
        <v>-70893.704669831131</v>
      </c>
      <c r="X7" s="221"/>
      <c r="Y7" s="221">
        <f>-Y6*$C$7</f>
        <v>-72666.047286576912</v>
      </c>
      <c r="Z7" s="221"/>
      <c r="AA7" s="221">
        <f>-AA6*$C$7</f>
        <v>-74482.698468741321</v>
      </c>
      <c r="AB7" s="221"/>
      <c r="AC7" s="221">
        <f>-AC6*$C$7</f>
        <v>-76344.765930459849</v>
      </c>
      <c r="AD7" s="221"/>
      <c r="AE7" s="221">
        <f>-AE6*$C$7</f>
        <v>-78253.385078721331</v>
      </c>
      <c r="AF7" s="221"/>
      <c r="AG7" s="221">
        <f>-AG6*$C$7</f>
        <v>-80209.719705689364</v>
      </c>
    </row>
    <row r="8" spans="1:1023 1025:2047 2049:3071 3073:4095 4097:5119 5121:6143 6145:7167 7169:8191 8193:9215 9217:10239 10241:11263 11265:12287 12289:13311 13313:14335 14337:15359 15361:16383" s="210" customFormat="1" ht="14.25">
      <c r="A8" s="210" t="s">
        <v>288</v>
      </c>
      <c r="C8" s="237">
        <v>1.0249999999999999</v>
      </c>
      <c r="E8" s="222">
        <f>Application!Z825</f>
        <v>6000</v>
      </c>
      <c r="F8" s="222"/>
      <c r="G8" s="222">
        <f>E8*$C$8</f>
        <v>6149.9999999999991</v>
      </c>
      <c r="H8" s="222"/>
      <c r="I8" s="222">
        <f>G8*$C$8</f>
        <v>6303.7499999999982</v>
      </c>
      <c r="J8" s="222"/>
      <c r="K8" s="222">
        <f>I8*$C$8</f>
        <v>6461.3437499999973</v>
      </c>
      <c r="L8" s="222"/>
      <c r="M8" s="222">
        <f>K8*$C$8</f>
        <v>6622.8773437499967</v>
      </c>
      <c r="N8" s="222"/>
      <c r="O8" s="222">
        <f>M8*$C$8</f>
        <v>6788.449277343746</v>
      </c>
      <c r="P8" s="222"/>
      <c r="Q8" s="222">
        <f>O8*$C$8</f>
        <v>6958.1605092773389</v>
      </c>
      <c r="R8" s="222"/>
      <c r="S8" s="222">
        <f>Q8*$C$8</f>
        <v>7132.1145220092722</v>
      </c>
      <c r="T8" s="222"/>
      <c r="U8" s="222">
        <f>S8*$C$8</f>
        <v>7310.4173850595034</v>
      </c>
      <c r="V8" s="222"/>
      <c r="W8" s="222">
        <f>U8*$C$8</f>
        <v>7493.1778196859905</v>
      </c>
      <c r="X8" s="222"/>
      <c r="Y8" s="222">
        <f>W8*$C$8</f>
        <v>7680.5072651781393</v>
      </c>
      <c r="Z8" s="222"/>
      <c r="AA8" s="222">
        <f>Y8*$C$8</f>
        <v>7872.5199468075916</v>
      </c>
      <c r="AB8" s="222"/>
      <c r="AC8" s="222">
        <f>AA8*$C$8</f>
        <v>8069.3329454777804</v>
      </c>
      <c r="AD8" s="222"/>
      <c r="AE8" s="222">
        <f>AC8*$C$8</f>
        <v>8271.0662691147245</v>
      </c>
      <c r="AF8" s="222"/>
      <c r="AG8" s="222">
        <f>AE8*$C$8</f>
        <v>8477.8429258425913</v>
      </c>
    </row>
    <row r="9" spans="1:1023 1025:2047 2049:3071 3073:4095 4097:5119 5121:6143 6145:7167 7169:8191 8193:9215 9217:10239 10241:11263 11265:12287 12289:13311 13313:14335 14337:15359 15361:16383" s="210" customFormat="1" ht="14.25">
      <c r="B9" s="210" t="s">
        <v>838</v>
      </c>
      <c r="C9" s="238">
        <f>IF(Application!$D$211="Special Needs",(((0.1*Application!$T$212)+(0.05*(1-Application!$T$212)))),0.05)</f>
        <v>0.05</v>
      </c>
      <c r="E9" s="221">
        <f>-E8*$C$9</f>
        <v>-300</v>
      </c>
      <c r="F9" s="221"/>
      <c r="G9" s="221">
        <f>-G8*$C$9</f>
        <v>-307.5</v>
      </c>
      <c r="H9" s="221"/>
      <c r="I9" s="221">
        <f>-I8*$C$9</f>
        <v>-315.18749999999994</v>
      </c>
      <c r="J9" s="221"/>
      <c r="K9" s="221">
        <f>-K8*$C$9</f>
        <v>-323.06718749999987</v>
      </c>
      <c r="L9" s="221"/>
      <c r="M9" s="221">
        <f>-M8*$C$9</f>
        <v>-331.14386718749984</v>
      </c>
      <c r="N9" s="221"/>
      <c r="O9" s="221">
        <f>-O8*$C$9</f>
        <v>-339.42246386718733</v>
      </c>
      <c r="P9" s="221"/>
      <c r="Q9" s="221">
        <f>-Q8*$C$9</f>
        <v>-347.90802546386698</v>
      </c>
      <c r="R9" s="221"/>
      <c r="S9" s="221">
        <f>-S8*$C$9</f>
        <v>-356.60572610046364</v>
      </c>
      <c r="T9" s="221"/>
      <c r="U9" s="221">
        <f>-U8*$C$9</f>
        <v>-365.52086925297522</v>
      </c>
      <c r="V9" s="221"/>
      <c r="W9" s="221">
        <f>-W8*$C$9</f>
        <v>-374.65889098429955</v>
      </c>
      <c r="X9" s="221"/>
      <c r="Y9" s="221">
        <f>-Y8*$C$9</f>
        <v>-384.02536325890696</v>
      </c>
      <c r="Z9" s="221"/>
      <c r="AA9" s="221">
        <f>-AA8*$C$9</f>
        <v>-393.62599734037963</v>
      </c>
      <c r="AB9" s="221"/>
      <c r="AC9" s="221">
        <f>-AC8*$C$9</f>
        <v>-403.46664727388907</v>
      </c>
      <c r="AD9" s="221"/>
      <c r="AE9" s="221">
        <f>-AE8*$C$9</f>
        <v>-413.55331345573626</v>
      </c>
      <c r="AF9" s="221"/>
      <c r="AG9" s="221">
        <f>-AG8*$C$9</f>
        <v>-423.89214629212961</v>
      </c>
    </row>
    <row r="10" spans="1:1023 1025:2047 2049:3071 3073:4095 4097:5119 5121:6143 6145:7167 7169:8191 8193:9215 9217:10239 10241:11263 11265:12287 12289:13311 13313:14335 14337:15359 15361:16383" s="222" customFormat="1" ht="14.25">
      <c r="A10" s="1137" t="s">
        <v>2757</v>
      </c>
      <c r="B10" s="1137"/>
      <c r="C10" s="238"/>
      <c r="D10" s="210"/>
      <c r="E10" s="1265">
        <f>SUM(E35-SUM(E4:E9))+E53+E54</f>
        <v>152679.68000000017</v>
      </c>
      <c r="G10" s="1265">
        <f t="shared" ref="G10" si="0">SUM(G35-SUM(G4:G9))+G53+G54</f>
        <v>173000.052</v>
      </c>
      <c r="I10" s="1265">
        <f t="shared" ref="I10" si="1">SUM(I35-SUM(I4:I9))+I53+I54</f>
        <v>194469.20835</v>
      </c>
      <c r="K10" s="1265">
        <f t="shared" ref="K10" si="2">SUM(K35-SUM(K4:K9))+K53+K54</f>
        <v>217138.29892049998</v>
      </c>
      <c r="M10" s="1265">
        <f t="shared" ref="M10" si="3">SUM(M35-SUM(M4:M9))+M53+M54</f>
        <v>241060.53745062396</v>
      </c>
      <c r="O10" s="1265">
        <f t="shared" ref="O10" si="4">SUM(O35-SUM(O4:O9))+O53+O54</f>
        <v>266291.28062535345</v>
      </c>
      <c r="Q10" s="1265">
        <f t="shared" ref="Q10" si="5">SUM(Q35-SUM(Q4:Q9))+Q53+Q54</f>
        <v>292888.11009153869</v>
      </c>
      <c r="S10" s="1265">
        <f t="shared" ref="S10" si="6">SUM(S35-SUM(S4:S9))+S53+S54</f>
        <v>320910.91751981393</v>
      </c>
      <c r="U10" s="1265">
        <f t="shared" ref="U10" si="7">SUM(U35-SUM(U4:U9))+U53+U54</f>
        <v>350421.99282341509</v>
      </c>
      <c r="W10" s="1265">
        <f t="shared" ref="W10" si="8">SUM(W35-SUM(W4:W9))+W53+W54</f>
        <v>381486.11564888008</v>
      </c>
      <c r="Y10" s="1265">
        <f t="shared" ref="Y10" si="9">SUM(Y35-SUM(Y4:Y9))+Y53+Y54</f>
        <v>414170.65025776066</v>
      </c>
      <c r="AA10" s="1265">
        <f t="shared" ref="AA10" si="10">SUM(AA35-SUM(AA4:AA9))+AA53+AA54</f>
        <v>448545.64392274228</v>
      </c>
      <c r="AC10" s="1265">
        <f t="shared" ref="AC10" si="11">SUM(AC35-SUM(AC4:AC9))+AC53+AC54</f>
        <v>484683.92896602146</v>
      </c>
      <c r="AE10" s="1265">
        <f t="shared" ref="AE10" si="12">SUM(AE35-SUM(AE4:AE9))+AE53+AE54</f>
        <v>522661.228572388</v>
      </c>
      <c r="AG10" s="1265">
        <f t="shared" ref="AG10" si="13">SUM(AG35-SUM(AG4:AG9))+AG53+AG54</f>
        <v>562556.26651419292</v>
      </c>
      <c r="AI10" s="1265">
        <f t="shared" ref="AI10" si="14">SUM(AI35-SUM(AI4:AI9))+AI53+AI54</f>
        <v>0</v>
      </c>
      <c r="AK10" s="1265">
        <f t="shared" ref="AK10" si="15">SUM(AK35-SUM(AK4:AK9))+AK53+AK54</f>
        <v>0</v>
      </c>
      <c r="AM10" s="1265">
        <f t="shared" ref="AM10" si="16">SUM(AM35-SUM(AM4:AM9))+AM53+AM54</f>
        <v>0</v>
      </c>
      <c r="AO10" s="1265">
        <f t="shared" ref="AO10" si="17">SUM(AO35-SUM(AO4:AO9))+AO53+AO54</f>
        <v>0</v>
      </c>
      <c r="AQ10" s="1265">
        <f t="shared" ref="AQ10" si="18">SUM(AQ35-SUM(AQ4:AQ9))+AQ53+AQ54</f>
        <v>0</v>
      </c>
      <c r="AS10" s="1265">
        <f t="shared" ref="AS10" si="19">SUM(AS35-SUM(AS4:AS9))+AS53+AS54</f>
        <v>0</v>
      </c>
      <c r="AU10" s="1265">
        <f t="shared" ref="AU10" si="20">SUM(AU35-SUM(AU4:AU9))+AU53+AU54</f>
        <v>0</v>
      </c>
      <c r="AW10" s="1265">
        <f t="shared" ref="AW10" si="21">SUM(AW35-SUM(AW4:AW9))+AW53+AW54</f>
        <v>0</v>
      </c>
      <c r="AY10" s="1265">
        <f t="shared" ref="AY10" si="22">SUM(AY35-SUM(AY4:AY9))+AY53+AY54</f>
        <v>0</v>
      </c>
      <c r="BA10" s="1265">
        <f t="shared" ref="BA10" si="23">SUM(BA35-SUM(BA4:BA9))+BA53+BA54</f>
        <v>0</v>
      </c>
      <c r="BC10" s="1265">
        <f t="shared" ref="BC10" si="24">SUM(BC35-SUM(BC4:BC9))+BC53+BC54</f>
        <v>0</v>
      </c>
      <c r="BE10" s="1265">
        <f t="shared" ref="BE10" si="25">SUM(BE35-SUM(BE4:BE9))+BE53+BE54</f>
        <v>0</v>
      </c>
      <c r="BG10" s="1265">
        <f t="shared" ref="BG10" si="26">SUM(BG35-SUM(BG4:BG9))+BG53+BG54</f>
        <v>0</v>
      </c>
      <c r="BI10" s="1265">
        <f t="shared" ref="BI10" si="27">SUM(BI35-SUM(BI4:BI9))+BI53+BI54</f>
        <v>0</v>
      </c>
      <c r="BK10" s="1265">
        <f t="shared" ref="BK10" si="28">SUM(BK35-SUM(BK4:BK9))+BK53+BK54</f>
        <v>0</v>
      </c>
      <c r="BM10" s="1265">
        <f t="shared" ref="BM10" si="29">SUM(BM35-SUM(BM4:BM9))+BM53+BM54</f>
        <v>0</v>
      </c>
      <c r="BO10" s="1265">
        <f t="shared" ref="BO10" si="30">SUM(BO35-SUM(BO4:BO9))+BO53+BO54</f>
        <v>0</v>
      </c>
      <c r="BQ10" s="1265">
        <f t="shared" ref="BQ10" si="31">SUM(BQ35-SUM(BQ4:BQ9))+BQ53+BQ54</f>
        <v>0</v>
      </c>
      <c r="BS10" s="1265">
        <f t="shared" ref="BS10" si="32">SUM(BS35-SUM(BS4:BS9))+BS53+BS54</f>
        <v>0</v>
      </c>
      <c r="BU10" s="1265">
        <f t="shared" ref="BU10" si="33">SUM(BU35-SUM(BU4:BU9))+BU53+BU54</f>
        <v>0</v>
      </c>
      <c r="BW10" s="1265">
        <f t="shared" ref="BW10" si="34">SUM(BW35-SUM(BW4:BW9))+BW53+BW54</f>
        <v>0</v>
      </c>
      <c r="BY10" s="1265">
        <f t="shared" ref="BY10" si="35">SUM(BY35-SUM(BY4:BY9))+BY53+BY54</f>
        <v>0</v>
      </c>
      <c r="CA10" s="1265">
        <f t="shared" ref="CA10" si="36">SUM(CA35-SUM(CA4:CA9))+CA53+CA54</f>
        <v>0</v>
      </c>
      <c r="CC10" s="1265">
        <f t="shared" ref="CC10" si="37">SUM(CC35-SUM(CC4:CC9))+CC53+CC54</f>
        <v>0</v>
      </c>
      <c r="CE10" s="1265">
        <f t="shared" ref="CE10" si="38">SUM(CE35-SUM(CE4:CE9))+CE53+CE54</f>
        <v>0</v>
      </c>
      <c r="CG10" s="1265">
        <f t="shared" ref="CG10" si="39">SUM(CG35-SUM(CG4:CG9))+CG53+CG54</f>
        <v>0</v>
      </c>
      <c r="CI10" s="1265">
        <f t="shared" ref="CI10" si="40">SUM(CI35-SUM(CI4:CI9))+CI53+CI54</f>
        <v>0</v>
      </c>
      <c r="CK10" s="1265">
        <f t="shared" ref="CK10" si="41">SUM(CK35-SUM(CK4:CK9))+CK53+CK54</f>
        <v>0</v>
      </c>
      <c r="CM10" s="1265">
        <f t="shared" ref="CM10" si="42">SUM(CM35-SUM(CM4:CM9))+CM53+CM54</f>
        <v>0</v>
      </c>
      <c r="CO10" s="1265">
        <f t="shared" ref="CO10" si="43">SUM(CO35-SUM(CO4:CO9))+CO53+CO54</f>
        <v>0</v>
      </c>
      <c r="CQ10" s="1265">
        <f t="shared" ref="CQ10" si="44">SUM(CQ35-SUM(CQ4:CQ9))+CQ53+CQ54</f>
        <v>0</v>
      </c>
      <c r="CS10" s="1265">
        <f t="shared" ref="CS10" si="45">SUM(CS35-SUM(CS4:CS9))+CS53+CS54</f>
        <v>0</v>
      </c>
      <c r="CU10" s="1265">
        <f t="shared" ref="CU10" si="46">SUM(CU35-SUM(CU4:CU9))+CU53+CU54</f>
        <v>0</v>
      </c>
      <c r="CW10" s="1265">
        <f t="shared" ref="CW10" si="47">SUM(CW35-SUM(CW4:CW9))+CW53+CW54</f>
        <v>0</v>
      </c>
      <c r="CY10" s="1265">
        <f t="shared" ref="CY10" si="48">SUM(CY35-SUM(CY4:CY9))+CY53+CY54</f>
        <v>0</v>
      </c>
      <c r="DA10" s="1265">
        <f t="shared" ref="DA10" si="49">SUM(DA35-SUM(DA4:DA9))+DA53+DA54</f>
        <v>0</v>
      </c>
      <c r="DC10" s="1265">
        <f t="shared" ref="DC10" si="50">SUM(DC35-SUM(DC4:DC9))+DC53+DC54</f>
        <v>0</v>
      </c>
      <c r="DE10" s="1265">
        <f t="shared" ref="DE10" si="51">SUM(DE35-SUM(DE4:DE9))+DE53+DE54</f>
        <v>0</v>
      </c>
      <c r="DG10" s="1265">
        <f t="shared" ref="DG10" si="52">SUM(DG35-SUM(DG4:DG9))+DG53+DG54</f>
        <v>0</v>
      </c>
      <c r="DI10" s="1265">
        <f t="shared" ref="DI10" si="53">SUM(DI35-SUM(DI4:DI9))+DI53+DI54</f>
        <v>0</v>
      </c>
      <c r="DK10" s="1265">
        <f t="shared" ref="DK10" si="54">SUM(DK35-SUM(DK4:DK9))+DK53+DK54</f>
        <v>0</v>
      </c>
      <c r="DM10" s="1265">
        <f t="shared" ref="DM10" si="55">SUM(DM35-SUM(DM4:DM9))+DM53+DM54</f>
        <v>0</v>
      </c>
      <c r="DO10" s="1265">
        <f t="shared" ref="DO10" si="56">SUM(DO35-SUM(DO4:DO9))+DO53+DO54</f>
        <v>0</v>
      </c>
      <c r="DQ10" s="1265">
        <f t="shared" ref="DQ10" si="57">SUM(DQ35-SUM(DQ4:DQ9))+DQ53+DQ54</f>
        <v>0</v>
      </c>
      <c r="DS10" s="1265">
        <f t="shared" ref="DS10" si="58">SUM(DS35-SUM(DS4:DS9))+DS53+DS54</f>
        <v>0</v>
      </c>
      <c r="DU10" s="1265">
        <f t="shared" ref="DU10" si="59">SUM(DU35-SUM(DU4:DU9))+DU53+DU54</f>
        <v>0</v>
      </c>
      <c r="DW10" s="1265">
        <f t="shared" ref="DW10" si="60">SUM(DW35-SUM(DW4:DW9))+DW53+DW54</f>
        <v>0</v>
      </c>
      <c r="DY10" s="1265">
        <f t="shared" ref="DY10" si="61">SUM(DY35-SUM(DY4:DY9))+DY53+DY54</f>
        <v>0</v>
      </c>
      <c r="EA10" s="1265">
        <f t="shared" ref="EA10" si="62">SUM(EA35-SUM(EA4:EA9))+EA53+EA54</f>
        <v>0</v>
      </c>
      <c r="EC10" s="1265">
        <f t="shared" ref="EC10" si="63">SUM(EC35-SUM(EC4:EC9))+EC53+EC54</f>
        <v>0</v>
      </c>
      <c r="EE10" s="1265">
        <f t="shared" ref="EE10" si="64">SUM(EE35-SUM(EE4:EE9))+EE53+EE54</f>
        <v>0</v>
      </c>
      <c r="EG10" s="1265">
        <f t="shared" ref="EG10" si="65">SUM(EG35-SUM(EG4:EG9))+EG53+EG54</f>
        <v>0</v>
      </c>
      <c r="EI10" s="1265">
        <f t="shared" ref="EI10" si="66">SUM(EI35-SUM(EI4:EI9))+EI53+EI54</f>
        <v>0</v>
      </c>
      <c r="EK10" s="1265">
        <f t="shared" ref="EK10" si="67">SUM(EK35-SUM(EK4:EK9))+EK53+EK54</f>
        <v>0</v>
      </c>
      <c r="EM10" s="1265">
        <f t="shared" ref="EM10" si="68">SUM(EM35-SUM(EM4:EM9))+EM53+EM54</f>
        <v>0</v>
      </c>
      <c r="EO10" s="1265">
        <f t="shared" ref="EO10" si="69">SUM(EO35-SUM(EO4:EO9))+EO53+EO54</f>
        <v>0</v>
      </c>
      <c r="EQ10" s="1265">
        <f t="shared" ref="EQ10" si="70">SUM(EQ35-SUM(EQ4:EQ9))+EQ53+EQ54</f>
        <v>0</v>
      </c>
      <c r="ES10" s="1265">
        <f t="shared" ref="ES10" si="71">SUM(ES35-SUM(ES4:ES9))+ES53+ES54</f>
        <v>0</v>
      </c>
      <c r="EU10" s="1265">
        <f t="shared" ref="EU10" si="72">SUM(EU35-SUM(EU4:EU9))+EU53+EU54</f>
        <v>0</v>
      </c>
      <c r="EW10" s="1265">
        <f t="shared" ref="EW10" si="73">SUM(EW35-SUM(EW4:EW9))+EW53+EW54</f>
        <v>0</v>
      </c>
      <c r="EY10" s="1265">
        <f t="shared" ref="EY10" si="74">SUM(EY35-SUM(EY4:EY9))+EY53+EY54</f>
        <v>0</v>
      </c>
      <c r="FA10" s="1265">
        <f t="shared" ref="FA10" si="75">SUM(FA35-SUM(FA4:FA9))+FA53+FA54</f>
        <v>0</v>
      </c>
      <c r="FC10" s="1265">
        <f t="shared" ref="FC10" si="76">SUM(FC35-SUM(FC4:FC9))+FC53+FC54</f>
        <v>0</v>
      </c>
      <c r="FE10" s="1265">
        <f t="shared" ref="FE10" si="77">SUM(FE35-SUM(FE4:FE9))+FE53+FE54</f>
        <v>0</v>
      </c>
      <c r="FG10" s="1265">
        <f t="shared" ref="FG10" si="78">SUM(FG35-SUM(FG4:FG9))+FG53+FG54</f>
        <v>0</v>
      </c>
      <c r="FI10" s="1265">
        <f t="shared" ref="FI10" si="79">SUM(FI35-SUM(FI4:FI9))+FI53+FI54</f>
        <v>0</v>
      </c>
      <c r="FK10" s="1265">
        <f t="shared" ref="FK10" si="80">SUM(FK35-SUM(FK4:FK9))+FK53+FK54</f>
        <v>0</v>
      </c>
      <c r="FM10" s="1265">
        <f t="shared" ref="FM10" si="81">SUM(FM35-SUM(FM4:FM9))+FM53+FM54</f>
        <v>0</v>
      </c>
      <c r="FO10" s="1265">
        <f t="shared" ref="FO10" si="82">SUM(FO35-SUM(FO4:FO9))+FO53+FO54</f>
        <v>0</v>
      </c>
      <c r="FQ10" s="1265">
        <f t="shared" ref="FQ10" si="83">SUM(FQ35-SUM(FQ4:FQ9))+FQ53+FQ54</f>
        <v>0</v>
      </c>
      <c r="FS10" s="1265">
        <f t="shared" ref="FS10" si="84">SUM(FS35-SUM(FS4:FS9))+FS53+FS54</f>
        <v>0</v>
      </c>
      <c r="FU10" s="1265">
        <f t="shared" ref="FU10" si="85">SUM(FU35-SUM(FU4:FU9))+FU53+FU54</f>
        <v>0</v>
      </c>
      <c r="FW10" s="1265">
        <f t="shared" ref="FW10" si="86">SUM(FW35-SUM(FW4:FW9))+FW53+FW54</f>
        <v>0</v>
      </c>
      <c r="FY10" s="1265">
        <f t="shared" ref="FY10" si="87">SUM(FY35-SUM(FY4:FY9))+FY53+FY54</f>
        <v>0</v>
      </c>
      <c r="GA10" s="1265">
        <f t="shared" ref="GA10" si="88">SUM(GA35-SUM(GA4:GA9))+GA53+GA54</f>
        <v>0</v>
      </c>
      <c r="GC10" s="1265">
        <f t="shared" ref="GC10" si="89">SUM(GC35-SUM(GC4:GC9))+GC53+GC54</f>
        <v>0</v>
      </c>
      <c r="GE10" s="1265">
        <f t="shared" ref="GE10" si="90">SUM(GE35-SUM(GE4:GE9))+GE53+GE54</f>
        <v>0</v>
      </c>
      <c r="GG10" s="1265">
        <f t="shared" ref="GG10" si="91">SUM(GG35-SUM(GG4:GG9))+GG53+GG54</f>
        <v>0</v>
      </c>
      <c r="GI10" s="1265">
        <f t="shared" ref="GI10" si="92">SUM(GI35-SUM(GI4:GI9))+GI53+GI54</f>
        <v>0</v>
      </c>
      <c r="GK10" s="1265">
        <f t="shared" ref="GK10" si="93">SUM(GK35-SUM(GK4:GK9))+GK53+GK54</f>
        <v>0</v>
      </c>
      <c r="GM10" s="1265">
        <f t="shared" ref="GM10" si="94">SUM(GM35-SUM(GM4:GM9))+GM53+GM54</f>
        <v>0</v>
      </c>
      <c r="GO10" s="1265">
        <f t="shared" ref="GO10" si="95">SUM(GO35-SUM(GO4:GO9))+GO53+GO54</f>
        <v>0</v>
      </c>
      <c r="GQ10" s="1265">
        <f t="shared" ref="GQ10" si="96">SUM(GQ35-SUM(GQ4:GQ9))+GQ53+GQ54</f>
        <v>0</v>
      </c>
      <c r="GS10" s="1265">
        <f t="shared" ref="GS10" si="97">SUM(GS35-SUM(GS4:GS9))+GS53+GS54</f>
        <v>0</v>
      </c>
      <c r="GU10" s="1265">
        <f t="shared" ref="GU10" si="98">SUM(GU35-SUM(GU4:GU9))+GU53+GU54</f>
        <v>0</v>
      </c>
      <c r="GW10" s="1265">
        <f t="shared" ref="GW10" si="99">SUM(GW35-SUM(GW4:GW9))+GW53+GW54</f>
        <v>0</v>
      </c>
      <c r="GY10" s="1265">
        <f t="shared" ref="GY10" si="100">SUM(GY35-SUM(GY4:GY9))+GY53+GY54</f>
        <v>0</v>
      </c>
      <c r="HA10" s="1265">
        <f t="shared" ref="HA10" si="101">SUM(HA35-SUM(HA4:HA9))+HA53+HA54</f>
        <v>0</v>
      </c>
      <c r="HC10" s="1265">
        <f t="shared" ref="HC10" si="102">SUM(HC35-SUM(HC4:HC9))+HC53+HC54</f>
        <v>0</v>
      </c>
      <c r="HE10" s="1265">
        <f t="shared" ref="HE10" si="103">SUM(HE35-SUM(HE4:HE9))+HE53+HE54</f>
        <v>0</v>
      </c>
      <c r="HG10" s="1265">
        <f t="shared" ref="HG10" si="104">SUM(HG35-SUM(HG4:HG9))+HG53+HG54</f>
        <v>0</v>
      </c>
      <c r="HI10" s="1265">
        <f t="shared" ref="HI10" si="105">SUM(HI35-SUM(HI4:HI9))+HI53+HI54</f>
        <v>0</v>
      </c>
      <c r="HK10" s="1265">
        <f t="shared" ref="HK10" si="106">SUM(HK35-SUM(HK4:HK9))+HK53+HK54</f>
        <v>0</v>
      </c>
      <c r="HM10" s="1265">
        <f t="shared" ref="HM10" si="107">SUM(HM35-SUM(HM4:HM9))+HM53+HM54</f>
        <v>0</v>
      </c>
      <c r="HO10" s="1265">
        <f t="shared" ref="HO10" si="108">SUM(HO35-SUM(HO4:HO9))+HO53+HO54</f>
        <v>0</v>
      </c>
      <c r="HQ10" s="1265">
        <f t="shared" ref="HQ10" si="109">SUM(HQ35-SUM(HQ4:HQ9))+HQ53+HQ54</f>
        <v>0</v>
      </c>
      <c r="HS10" s="1265">
        <f t="shared" ref="HS10" si="110">SUM(HS35-SUM(HS4:HS9))+HS53+HS54</f>
        <v>0</v>
      </c>
      <c r="HU10" s="1265">
        <f t="shared" ref="HU10" si="111">SUM(HU35-SUM(HU4:HU9))+HU53+HU54</f>
        <v>0</v>
      </c>
      <c r="HW10" s="1265">
        <f t="shared" ref="HW10" si="112">SUM(HW35-SUM(HW4:HW9))+HW53+HW54</f>
        <v>0</v>
      </c>
      <c r="HY10" s="1265">
        <f t="shared" ref="HY10" si="113">SUM(HY35-SUM(HY4:HY9))+HY53+HY54</f>
        <v>0</v>
      </c>
      <c r="IA10" s="1265">
        <f t="shared" ref="IA10" si="114">SUM(IA35-SUM(IA4:IA9))+IA53+IA54</f>
        <v>0</v>
      </c>
      <c r="IC10" s="1265">
        <f t="shared" ref="IC10" si="115">SUM(IC35-SUM(IC4:IC9))+IC53+IC54</f>
        <v>0</v>
      </c>
      <c r="IE10" s="1265">
        <f t="shared" ref="IE10" si="116">SUM(IE35-SUM(IE4:IE9))+IE53+IE54</f>
        <v>0</v>
      </c>
      <c r="IG10" s="1265">
        <f t="shared" ref="IG10" si="117">SUM(IG35-SUM(IG4:IG9))+IG53+IG54</f>
        <v>0</v>
      </c>
      <c r="II10" s="1265">
        <f t="shared" ref="II10" si="118">SUM(II35-SUM(II4:II9))+II53+II54</f>
        <v>0</v>
      </c>
      <c r="IK10" s="1265">
        <f t="shared" ref="IK10" si="119">SUM(IK35-SUM(IK4:IK9))+IK53+IK54</f>
        <v>0</v>
      </c>
      <c r="IM10" s="1265">
        <f t="shared" ref="IM10" si="120">SUM(IM35-SUM(IM4:IM9))+IM53+IM54</f>
        <v>0</v>
      </c>
      <c r="IO10" s="1265">
        <f t="shared" ref="IO10" si="121">SUM(IO35-SUM(IO4:IO9))+IO53+IO54</f>
        <v>0</v>
      </c>
      <c r="IQ10" s="1265">
        <f t="shared" ref="IQ10" si="122">SUM(IQ35-SUM(IQ4:IQ9))+IQ53+IQ54</f>
        <v>0</v>
      </c>
      <c r="IS10" s="1265">
        <f t="shared" ref="IS10" si="123">SUM(IS35-SUM(IS4:IS9))+IS53+IS54</f>
        <v>0</v>
      </c>
      <c r="IU10" s="1265">
        <f t="shared" ref="IU10" si="124">SUM(IU35-SUM(IU4:IU9))+IU53+IU54</f>
        <v>0</v>
      </c>
      <c r="IW10" s="1265">
        <f t="shared" ref="IW10" si="125">SUM(IW35-SUM(IW4:IW9))+IW53+IW54</f>
        <v>0</v>
      </c>
      <c r="IY10" s="1265">
        <f t="shared" ref="IY10" si="126">SUM(IY35-SUM(IY4:IY9))+IY53+IY54</f>
        <v>0</v>
      </c>
      <c r="JA10" s="1265">
        <f t="shared" ref="JA10" si="127">SUM(JA35-SUM(JA4:JA9))+JA53+JA54</f>
        <v>0</v>
      </c>
      <c r="JC10" s="1265">
        <f t="shared" ref="JC10" si="128">SUM(JC35-SUM(JC4:JC9))+JC53+JC54</f>
        <v>0</v>
      </c>
      <c r="JE10" s="1265">
        <f t="shared" ref="JE10" si="129">SUM(JE35-SUM(JE4:JE9))+JE53+JE54</f>
        <v>0</v>
      </c>
      <c r="JG10" s="1265">
        <f t="shared" ref="JG10" si="130">SUM(JG35-SUM(JG4:JG9))+JG53+JG54</f>
        <v>0</v>
      </c>
      <c r="JI10" s="1265">
        <f t="shared" ref="JI10" si="131">SUM(JI35-SUM(JI4:JI9))+JI53+JI54</f>
        <v>0</v>
      </c>
      <c r="JK10" s="1265">
        <f t="shared" ref="JK10" si="132">SUM(JK35-SUM(JK4:JK9))+JK53+JK54</f>
        <v>0</v>
      </c>
      <c r="JM10" s="1265">
        <f t="shared" ref="JM10" si="133">SUM(JM35-SUM(JM4:JM9))+JM53+JM54</f>
        <v>0</v>
      </c>
      <c r="JO10" s="1265">
        <f t="shared" ref="JO10" si="134">SUM(JO35-SUM(JO4:JO9))+JO53+JO54</f>
        <v>0</v>
      </c>
      <c r="JQ10" s="1265">
        <f t="shared" ref="JQ10" si="135">SUM(JQ35-SUM(JQ4:JQ9))+JQ53+JQ54</f>
        <v>0</v>
      </c>
      <c r="JS10" s="1265">
        <f t="shared" ref="JS10" si="136">SUM(JS35-SUM(JS4:JS9))+JS53+JS54</f>
        <v>0</v>
      </c>
      <c r="JU10" s="1265">
        <f t="shared" ref="JU10" si="137">SUM(JU35-SUM(JU4:JU9))+JU53+JU54</f>
        <v>0</v>
      </c>
      <c r="JW10" s="1265">
        <f t="shared" ref="JW10" si="138">SUM(JW35-SUM(JW4:JW9))+JW53+JW54</f>
        <v>0</v>
      </c>
      <c r="JY10" s="1265">
        <f t="shared" ref="JY10" si="139">SUM(JY35-SUM(JY4:JY9))+JY53+JY54</f>
        <v>0</v>
      </c>
      <c r="KA10" s="1265">
        <f t="shared" ref="KA10" si="140">SUM(KA35-SUM(KA4:KA9))+KA53+KA54</f>
        <v>0</v>
      </c>
      <c r="KC10" s="1265">
        <f t="shared" ref="KC10" si="141">SUM(KC35-SUM(KC4:KC9))+KC53+KC54</f>
        <v>0</v>
      </c>
      <c r="KE10" s="1265">
        <f t="shared" ref="KE10" si="142">SUM(KE35-SUM(KE4:KE9))+KE53+KE54</f>
        <v>0</v>
      </c>
      <c r="KG10" s="1265">
        <f t="shared" ref="KG10" si="143">SUM(KG35-SUM(KG4:KG9))+KG53+KG54</f>
        <v>0</v>
      </c>
      <c r="KI10" s="1265">
        <f t="shared" ref="KI10" si="144">SUM(KI35-SUM(KI4:KI9))+KI53+KI54</f>
        <v>0</v>
      </c>
      <c r="KK10" s="1265">
        <f t="shared" ref="KK10" si="145">SUM(KK35-SUM(KK4:KK9))+KK53+KK54</f>
        <v>0</v>
      </c>
      <c r="KM10" s="1265">
        <f t="shared" ref="KM10" si="146">SUM(KM35-SUM(KM4:KM9))+KM53+KM54</f>
        <v>0</v>
      </c>
      <c r="KO10" s="1265">
        <f t="shared" ref="KO10" si="147">SUM(KO35-SUM(KO4:KO9))+KO53+KO54</f>
        <v>0</v>
      </c>
      <c r="KQ10" s="1265">
        <f t="shared" ref="KQ10" si="148">SUM(KQ35-SUM(KQ4:KQ9))+KQ53+KQ54</f>
        <v>0</v>
      </c>
      <c r="KS10" s="1265">
        <f t="shared" ref="KS10" si="149">SUM(KS35-SUM(KS4:KS9))+KS53+KS54</f>
        <v>0</v>
      </c>
      <c r="KU10" s="1265">
        <f t="shared" ref="KU10" si="150">SUM(KU35-SUM(KU4:KU9))+KU53+KU54</f>
        <v>0</v>
      </c>
      <c r="KW10" s="1265">
        <f t="shared" ref="KW10" si="151">SUM(KW35-SUM(KW4:KW9))+KW53+KW54</f>
        <v>0</v>
      </c>
      <c r="KY10" s="1265">
        <f t="shared" ref="KY10" si="152">SUM(KY35-SUM(KY4:KY9))+KY53+KY54</f>
        <v>0</v>
      </c>
      <c r="LA10" s="1265">
        <f t="shared" ref="LA10" si="153">SUM(LA35-SUM(LA4:LA9))+LA53+LA54</f>
        <v>0</v>
      </c>
      <c r="LC10" s="1265">
        <f t="shared" ref="LC10" si="154">SUM(LC35-SUM(LC4:LC9))+LC53+LC54</f>
        <v>0</v>
      </c>
      <c r="LE10" s="1265">
        <f t="shared" ref="LE10" si="155">SUM(LE35-SUM(LE4:LE9))+LE53+LE54</f>
        <v>0</v>
      </c>
      <c r="LG10" s="1265">
        <f t="shared" ref="LG10" si="156">SUM(LG35-SUM(LG4:LG9))+LG53+LG54</f>
        <v>0</v>
      </c>
      <c r="LI10" s="1265">
        <f t="shared" ref="LI10" si="157">SUM(LI35-SUM(LI4:LI9))+LI53+LI54</f>
        <v>0</v>
      </c>
      <c r="LK10" s="1265">
        <f t="shared" ref="LK10" si="158">SUM(LK35-SUM(LK4:LK9))+LK53+LK54</f>
        <v>0</v>
      </c>
      <c r="LM10" s="1265">
        <f t="shared" ref="LM10" si="159">SUM(LM35-SUM(LM4:LM9))+LM53+LM54</f>
        <v>0</v>
      </c>
      <c r="LO10" s="1265">
        <f t="shared" ref="LO10" si="160">SUM(LO35-SUM(LO4:LO9))+LO53+LO54</f>
        <v>0</v>
      </c>
      <c r="LQ10" s="1265">
        <f t="shared" ref="LQ10" si="161">SUM(LQ35-SUM(LQ4:LQ9))+LQ53+LQ54</f>
        <v>0</v>
      </c>
      <c r="LS10" s="1265">
        <f t="shared" ref="LS10" si="162">SUM(LS35-SUM(LS4:LS9))+LS53+LS54</f>
        <v>0</v>
      </c>
      <c r="LU10" s="1265">
        <f t="shared" ref="LU10" si="163">SUM(LU35-SUM(LU4:LU9))+LU53+LU54</f>
        <v>0</v>
      </c>
      <c r="LW10" s="1265">
        <f t="shared" ref="LW10" si="164">SUM(LW35-SUM(LW4:LW9))+LW53+LW54</f>
        <v>0</v>
      </c>
      <c r="LY10" s="1265">
        <f t="shared" ref="LY10" si="165">SUM(LY35-SUM(LY4:LY9))+LY53+LY54</f>
        <v>0</v>
      </c>
      <c r="MA10" s="1265">
        <f t="shared" ref="MA10" si="166">SUM(MA35-SUM(MA4:MA9))+MA53+MA54</f>
        <v>0</v>
      </c>
      <c r="MC10" s="1265">
        <f t="shared" ref="MC10" si="167">SUM(MC35-SUM(MC4:MC9))+MC53+MC54</f>
        <v>0</v>
      </c>
      <c r="ME10" s="1265">
        <f t="shared" ref="ME10" si="168">SUM(ME35-SUM(ME4:ME9))+ME53+ME54</f>
        <v>0</v>
      </c>
      <c r="MG10" s="1265">
        <f t="shared" ref="MG10" si="169">SUM(MG35-SUM(MG4:MG9))+MG53+MG54</f>
        <v>0</v>
      </c>
      <c r="MI10" s="1265">
        <f t="shared" ref="MI10" si="170">SUM(MI35-SUM(MI4:MI9))+MI53+MI54</f>
        <v>0</v>
      </c>
      <c r="MK10" s="1265">
        <f t="shared" ref="MK10" si="171">SUM(MK35-SUM(MK4:MK9))+MK53+MK54</f>
        <v>0</v>
      </c>
      <c r="MM10" s="1265">
        <f t="shared" ref="MM10" si="172">SUM(MM35-SUM(MM4:MM9))+MM53+MM54</f>
        <v>0</v>
      </c>
      <c r="MO10" s="1265">
        <f t="shared" ref="MO10" si="173">SUM(MO35-SUM(MO4:MO9))+MO53+MO54</f>
        <v>0</v>
      </c>
      <c r="MQ10" s="1265">
        <f t="shared" ref="MQ10" si="174">SUM(MQ35-SUM(MQ4:MQ9))+MQ53+MQ54</f>
        <v>0</v>
      </c>
      <c r="MS10" s="1265">
        <f t="shared" ref="MS10" si="175">SUM(MS35-SUM(MS4:MS9))+MS53+MS54</f>
        <v>0</v>
      </c>
      <c r="MU10" s="1265">
        <f t="shared" ref="MU10" si="176">SUM(MU35-SUM(MU4:MU9))+MU53+MU54</f>
        <v>0</v>
      </c>
      <c r="MW10" s="1265">
        <f t="shared" ref="MW10" si="177">SUM(MW35-SUM(MW4:MW9))+MW53+MW54</f>
        <v>0</v>
      </c>
      <c r="MY10" s="1265">
        <f t="shared" ref="MY10" si="178">SUM(MY35-SUM(MY4:MY9))+MY53+MY54</f>
        <v>0</v>
      </c>
      <c r="NA10" s="1265">
        <f t="shared" ref="NA10" si="179">SUM(NA35-SUM(NA4:NA9))+NA53+NA54</f>
        <v>0</v>
      </c>
      <c r="NC10" s="1265">
        <f t="shared" ref="NC10" si="180">SUM(NC35-SUM(NC4:NC9))+NC53+NC54</f>
        <v>0</v>
      </c>
      <c r="NE10" s="1265">
        <f t="shared" ref="NE10" si="181">SUM(NE35-SUM(NE4:NE9))+NE53+NE54</f>
        <v>0</v>
      </c>
      <c r="NG10" s="1265">
        <f t="shared" ref="NG10" si="182">SUM(NG35-SUM(NG4:NG9))+NG53+NG54</f>
        <v>0</v>
      </c>
      <c r="NI10" s="1265">
        <f t="shared" ref="NI10" si="183">SUM(NI35-SUM(NI4:NI9))+NI53+NI54</f>
        <v>0</v>
      </c>
      <c r="NK10" s="1265">
        <f t="shared" ref="NK10" si="184">SUM(NK35-SUM(NK4:NK9))+NK53+NK54</f>
        <v>0</v>
      </c>
      <c r="NM10" s="1265">
        <f t="shared" ref="NM10" si="185">SUM(NM35-SUM(NM4:NM9))+NM53+NM54</f>
        <v>0</v>
      </c>
      <c r="NO10" s="1265">
        <f t="shared" ref="NO10" si="186">SUM(NO35-SUM(NO4:NO9))+NO53+NO54</f>
        <v>0</v>
      </c>
      <c r="NQ10" s="1265">
        <f t="shared" ref="NQ10" si="187">SUM(NQ35-SUM(NQ4:NQ9))+NQ53+NQ54</f>
        <v>0</v>
      </c>
      <c r="NS10" s="1265">
        <f t="shared" ref="NS10" si="188">SUM(NS35-SUM(NS4:NS9))+NS53+NS54</f>
        <v>0</v>
      </c>
      <c r="NU10" s="1265">
        <f t="shared" ref="NU10" si="189">SUM(NU35-SUM(NU4:NU9))+NU53+NU54</f>
        <v>0</v>
      </c>
      <c r="NW10" s="1265">
        <f t="shared" ref="NW10" si="190">SUM(NW35-SUM(NW4:NW9))+NW53+NW54</f>
        <v>0</v>
      </c>
      <c r="NY10" s="1265">
        <f t="shared" ref="NY10" si="191">SUM(NY35-SUM(NY4:NY9))+NY53+NY54</f>
        <v>0</v>
      </c>
      <c r="OA10" s="1265">
        <f t="shared" ref="OA10" si="192">SUM(OA35-SUM(OA4:OA9))+OA53+OA54</f>
        <v>0</v>
      </c>
      <c r="OC10" s="1265">
        <f t="shared" ref="OC10" si="193">SUM(OC35-SUM(OC4:OC9))+OC53+OC54</f>
        <v>0</v>
      </c>
      <c r="OE10" s="1265">
        <f t="shared" ref="OE10" si="194">SUM(OE35-SUM(OE4:OE9))+OE53+OE54</f>
        <v>0</v>
      </c>
      <c r="OG10" s="1265">
        <f t="shared" ref="OG10" si="195">SUM(OG35-SUM(OG4:OG9))+OG53+OG54</f>
        <v>0</v>
      </c>
      <c r="OI10" s="1265">
        <f t="shared" ref="OI10" si="196">SUM(OI35-SUM(OI4:OI9))+OI53+OI54</f>
        <v>0</v>
      </c>
      <c r="OK10" s="1265">
        <f t="shared" ref="OK10" si="197">SUM(OK35-SUM(OK4:OK9))+OK53+OK54</f>
        <v>0</v>
      </c>
      <c r="OM10" s="1265">
        <f t="shared" ref="OM10" si="198">SUM(OM35-SUM(OM4:OM9))+OM53+OM54</f>
        <v>0</v>
      </c>
      <c r="OO10" s="1265">
        <f t="shared" ref="OO10" si="199">SUM(OO35-SUM(OO4:OO9))+OO53+OO54</f>
        <v>0</v>
      </c>
      <c r="OQ10" s="1265">
        <f t="shared" ref="OQ10" si="200">SUM(OQ35-SUM(OQ4:OQ9))+OQ53+OQ54</f>
        <v>0</v>
      </c>
      <c r="OS10" s="1265">
        <f t="shared" ref="OS10" si="201">SUM(OS35-SUM(OS4:OS9))+OS53+OS54</f>
        <v>0</v>
      </c>
      <c r="OU10" s="1265">
        <f t="shared" ref="OU10" si="202">SUM(OU35-SUM(OU4:OU9))+OU53+OU54</f>
        <v>0</v>
      </c>
      <c r="OW10" s="1265">
        <f t="shared" ref="OW10" si="203">SUM(OW35-SUM(OW4:OW9))+OW53+OW54</f>
        <v>0</v>
      </c>
      <c r="OY10" s="1265">
        <f t="shared" ref="OY10" si="204">SUM(OY35-SUM(OY4:OY9))+OY53+OY54</f>
        <v>0</v>
      </c>
      <c r="PA10" s="1265">
        <f t="shared" ref="PA10" si="205">SUM(PA35-SUM(PA4:PA9))+PA53+PA54</f>
        <v>0</v>
      </c>
      <c r="PC10" s="1265">
        <f t="shared" ref="PC10" si="206">SUM(PC35-SUM(PC4:PC9))+PC53+PC54</f>
        <v>0</v>
      </c>
      <c r="PE10" s="1265">
        <f t="shared" ref="PE10" si="207">SUM(PE35-SUM(PE4:PE9))+PE53+PE54</f>
        <v>0</v>
      </c>
      <c r="PG10" s="1265">
        <f t="shared" ref="PG10" si="208">SUM(PG35-SUM(PG4:PG9))+PG53+PG54</f>
        <v>0</v>
      </c>
      <c r="PI10" s="1265">
        <f t="shared" ref="PI10" si="209">SUM(PI35-SUM(PI4:PI9))+PI53+PI54</f>
        <v>0</v>
      </c>
      <c r="PK10" s="1265">
        <f t="shared" ref="PK10" si="210">SUM(PK35-SUM(PK4:PK9))+PK53+PK54</f>
        <v>0</v>
      </c>
      <c r="PM10" s="1265">
        <f t="shared" ref="PM10" si="211">SUM(PM35-SUM(PM4:PM9))+PM53+PM54</f>
        <v>0</v>
      </c>
      <c r="PO10" s="1265">
        <f t="shared" ref="PO10" si="212">SUM(PO35-SUM(PO4:PO9))+PO53+PO54</f>
        <v>0</v>
      </c>
      <c r="PQ10" s="1265">
        <f t="shared" ref="PQ10" si="213">SUM(PQ35-SUM(PQ4:PQ9))+PQ53+PQ54</f>
        <v>0</v>
      </c>
      <c r="PS10" s="1265">
        <f t="shared" ref="PS10" si="214">SUM(PS35-SUM(PS4:PS9))+PS53+PS54</f>
        <v>0</v>
      </c>
      <c r="PU10" s="1265">
        <f t="shared" ref="PU10" si="215">SUM(PU35-SUM(PU4:PU9))+PU53+PU54</f>
        <v>0</v>
      </c>
      <c r="PW10" s="1265">
        <f t="shared" ref="PW10" si="216">SUM(PW35-SUM(PW4:PW9))+PW53+PW54</f>
        <v>0</v>
      </c>
      <c r="PY10" s="1265">
        <f t="shared" ref="PY10" si="217">SUM(PY35-SUM(PY4:PY9))+PY53+PY54</f>
        <v>0</v>
      </c>
      <c r="QA10" s="1265">
        <f t="shared" ref="QA10" si="218">SUM(QA35-SUM(QA4:QA9))+QA53+QA54</f>
        <v>0</v>
      </c>
      <c r="QC10" s="1265">
        <f t="shared" ref="QC10" si="219">SUM(QC35-SUM(QC4:QC9))+QC53+QC54</f>
        <v>0</v>
      </c>
      <c r="QE10" s="1265">
        <f t="shared" ref="QE10" si="220">SUM(QE35-SUM(QE4:QE9))+QE53+QE54</f>
        <v>0</v>
      </c>
      <c r="QG10" s="1265">
        <f t="shared" ref="QG10" si="221">SUM(QG35-SUM(QG4:QG9))+QG53+QG54</f>
        <v>0</v>
      </c>
      <c r="QI10" s="1265">
        <f t="shared" ref="QI10" si="222">SUM(QI35-SUM(QI4:QI9))+QI53+QI54</f>
        <v>0</v>
      </c>
      <c r="QK10" s="1265">
        <f t="shared" ref="QK10" si="223">SUM(QK35-SUM(QK4:QK9))+QK53+QK54</f>
        <v>0</v>
      </c>
      <c r="QM10" s="1265">
        <f t="shared" ref="QM10" si="224">SUM(QM35-SUM(QM4:QM9))+QM53+QM54</f>
        <v>0</v>
      </c>
      <c r="QO10" s="1265">
        <f t="shared" ref="QO10" si="225">SUM(QO35-SUM(QO4:QO9))+QO53+QO54</f>
        <v>0</v>
      </c>
      <c r="QQ10" s="1265">
        <f t="shared" ref="QQ10" si="226">SUM(QQ35-SUM(QQ4:QQ9))+QQ53+QQ54</f>
        <v>0</v>
      </c>
      <c r="QS10" s="1265">
        <f t="shared" ref="QS10" si="227">SUM(QS35-SUM(QS4:QS9))+QS53+QS54</f>
        <v>0</v>
      </c>
      <c r="QU10" s="1265">
        <f t="shared" ref="QU10" si="228">SUM(QU35-SUM(QU4:QU9))+QU53+QU54</f>
        <v>0</v>
      </c>
      <c r="QW10" s="1265">
        <f t="shared" ref="QW10" si="229">SUM(QW35-SUM(QW4:QW9))+QW53+QW54</f>
        <v>0</v>
      </c>
      <c r="QY10" s="1265">
        <f t="shared" ref="QY10" si="230">SUM(QY35-SUM(QY4:QY9))+QY53+QY54</f>
        <v>0</v>
      </c>
      <c r="RA10" s="1265">
        <f t="shared" ref="RA10" si="231">SUM(RA35-SUM(RA4:RA9))+RA53+RA54</f>
        <v>0</v>
      </c>
      <c r="RC10" s="1265">
        <f t="shared" ref="RC10" si="232">SUM(RC35-SUM(RC4:RC9))+RC53+RC54</f>
        <v>0</v>
      </c>
      <c r="RE10" s="1265">
        <f t="shared" ref="RE10" si="233">SUM(RE35-SUM(RE4:RE9))+RE53+RE54</f>
        <v>0</v>
      </c>
      <c r="RG10" s="1265">
        <f t="shared" ref="RG10" si="234">SUM(RG35-SUM(RG4:RG9))+RG53+RG54</f>
        <v>0</v>
      </c>
      <c r="RI10" s="1265">
        <f t="shared" ref="RI10" si="235">SUM(RI35-SUM(RI4:RI9))+RI53+RI54</f>
        <v>0</v>
      </c>
      <c r="RK10" s="1265">
        <f t="shared" ref="RK10" si="236">SUM(RK35-SUM(RK4:RK9))+RK53+RK54</f>
        <v>0</v>
      </c>
      <c r="RM10" s="1265">
        <f t="shared" ref="RM10" si="237">SUM(RM35-SUM(RM4:RM9))+RM53+RM54</f>
        <v>0</v>
      </c>
      <c r="RO10" s="1265">
        <f t="shared" ref="RO10" si="238">SUM(RO35-SUM(RO4:RO9))+RO53+RO54</f>
        <v>0</v>
      </c>
      <c r="RQ10" s="1265">
        <f t="shared" ref="RQ10" si="239">SUM(RQ35-SUM(RQ4:RQ9))+RQ53+RQ54</f>
        <v>0</v>
      </c>
      <c r="RS10" s="1265">
        <f t="shared" ref="RS10" si="240">SUM(RS35-SUM(RS4:RS9))+RS53+RS54</f>
        <v>0</v>
      </c>
      <c r="RU10" s="1265">
        <f t="shared" ref="RU10" si="241">SUM(RU35-SUM(RU4:RU9))+RU53+RU54</f>
        <v>0</v>
      </c>
      <c r="RW10" s="1265">
        <f t="shared" ref="RW10" si="242">SUM(RW35-SUM(RW4:RW9))+RW53+RW54</f>
        <v>0</v>
      </c>
      <c r="RY10" s="1265">
        <f t="shared" ref="RY10" si="243">SUM(RY35-SUM(RY4:RY9))+RY53+RY54</f>
        <v>0</v>
      </c>
      <c r="SA10" s="1265">
        <f t="shared" ref="SA10" si="244">SUM(SA35-SUM(SA4:SA9))+SA53+SA54</f>
        <v>0</v>
      </c>
      <c r="SC10" s="1265">
        <f t="shared" ref="SC10" si="245">SUM(SC35-SUM(SC4:SC9))+SC53+SC54</f>
        <v>0</v>
      </c>
      <c r="SE10" s="1265">
        <f t="shared" ref="SE10" si="246">SUM(SE35-SUM(SE4:SE9))+SE53+SE54</f>
        <v>0</v>
      </c>
      <c r="SG10" s="1265">
        <f t="shared" ref="SG10" si="247">SUM(SG35-SUM(SG4:SG9))+SG53+SG54</f>
        <v>0</v>
      </c>
      <c r="SI10" s="1265">
        <f t="shared" ref="SI10" si="248">SUM(SI35-SUM(SI4:SI9))+SI53+SI54</f>
        <v>0</v>
      </c>
      <c r="SK10" s="1265">
        <f t="shared" ref="SK10" si="249">SUM(SK35-SUM(SK4:SK9))+SK53+SK54</f>
        <v>0</v>
      </c>
      <c r="SM10" s="1265">
        <f t="shared" ref="SM10" si="250">SUM(SM35-SUM(SM4:SM9))+SM53+SM54</f>
        <v>0</v>
      </c>
      <c r="SO10" s="1265">
        <f t="shared" ref="SO10" si="251">SUM(SO35-SUM(SO4:SO9))+SO53+SO54</f>
        <v>0</v>
      </c>
      <c r="SQ10" s="1265">
        <f t="shared" ref="SQ10" si="252">SUM(SQ35-SUM(SQ4:SQ9))+SQ53+SQ54</f>
        <v>0</v>
      </c>
      <c r="SS10" s="1265">
        <f t="shared" ref="SS10" si="253">SUM(SS35-SUM(SS4:SS9))+SS53+SS54</f>
        <v>0</v>
      </c>
      <c r="SU10" s="1265">
        <f t="shared" ref="SU10" si="254">SUM(SU35-SUM(SU4:SU9))+SU53+SU54</f>
        <v>0</v>
      </c>
      <c r="SW10" s="1265">
        <f t="shared" ref="SW10" si="255">SUM(SW35-SUM(SW4:SW9))+SW53+SW54</f>
        <v>0</v>
      </c>
      <c r="SY10" s="1265">
        <f t="shared" ref="SY10" si="256">SUM(SY35-SUM(SY4:SY9))+SY53+SY54</f>
        <v>0</v>
      </c>
      <c r="TA10" s="1265">
        <f t="shared" ref="TA10" si="257">SUM(TA35-SUM(TA4:TA9))+TA53+TA54</f>
        <v>0</v>
      </c>
      <c r="TC10" s="1265">
        <f t="shared" ref="TC10" si="258">SUM(TC35-SUM(TC4:TC9))+TC53+TC54</f>
        <v>0</v>
      </c>
      <c r="TE10" s="1265">
        <f t="shared" ref="TE10" si="259">SUM(TE35-SUM(TE4:TE9))+TE53+TE54</f>
        <v>0</v>
      </c>
      <c r="TG10" s="1265">
        <f t="shared" ref="TG10" si="260">SUM(TG35-SUM(TG4:TG9))+TG53+TG54</f>
        <v>0</v>
      </c>
      <c r="TI10" s="1265">
        <f t="shared" ref="TI10" si="261">SUM(TI35-SUM(TI4:TI9))+TI53+TI54</f>
        <v>0</v>
      </c>
      <c r="TK10" s="1265">
        <f t="shared" ref="TK10" si="262">SUM(TK35-SUM(TK4:TK9))+TK53+TK54</f>
        <v>0</v>
      </c>
      <c r="TM10" s="1265">
        <f t="shared" ref="TM10" si="263">SUM(TM35-SUM(TM4:TM9))+TM53+TM54</f>
        <v>0</v>
      </c>
      <c r="TO10" s="1265">
        <f t="shared" ref="TO10" si="264">SUM(TO35-SUM(TO4:TO9))+TO53+TO54</f>
        <v>0</v>
      </c>
      <c r="TQ10" s="1265">
        <f t="shared" ref="TQ10" si="265">SUM(TQ35-SUM(TQ4:TQ9))+TQ53+TQ54</f>
        <v>0</v>
      </c>
      <c r="TS10" s="1265">
        <f t="shared" ref="TS10" si="266">SUM(TS35-SUM(TS4:TS9))+TS53+TS54</f>
        <v>0</v>
      </c>
      <c r="TU10" s="1265">
        <f t="shared" ref="TU10" si="267">SUM(TU35-SUM(TU4:TU9))+TU53+TU54</f>
        <v>0</v>
      </c>
      <c r="TW10" s="1265">
        <f t="shared" ref="TW10" si="268">SUM(TW35-SUM(TW4:TW9))+TW53+TW54</f>
        <v>0</v>
      </c>
      <c r="TY10" s="1265">
        <f t="shared" ref="TY10" si="269">SUM(TY35-SUM(TY4:TY9))+TY53+TY54</f>
        <v>0</v>
      </c>
      <c r="UA10" s="1265">
        <f t="shared" ref="UA10" si="270">SUM(UA35-SUM(UA4:UA9))+UA53+UA54</f>
        <v>0</v>
      </c>
      <c r="UC10" s="1265">
        <f t="shared" ref="UC10" si="271">SUM(UC35-SUM(UC4:UC9))+UC53+UC54</f>
        <v>0</v>
      </c>
      <c r="UE10" s="1265">
        <f t="shared" ref="UE10" si="272">SUM(UE35-SUM(UE4:UE9))+UE53+UE54</f>
        <v>0</v>
      </c>
      <c r="UG10" s="1265">
        <f t="shared" ref="UG10" si="273">SUM(UG35-SUM(UG4:UG9))+UG53+UG54</f>
        <v>0</v>
      </c>
      <c r="UI10" s="1265">
        <f t="shared" ref="UI10" si="274">SUM(UI35-SUM(UI4:UI9))+UI53+UI54</f>
        <v>0</v>
      </c>
      <c r="UK10" s="1265">
        <f t="shared" ref="UK10" si="275">SUM(UK35-SUM(UK4:UK9))+UK53+UK54</f>
        <v>0</v>
      </c>
      <c r="UM10" s="1265">
        <f t="shared" ref="UM10" si="276">SUM(UM35-SUM(UM4:UM9))+UM53+UM54</f>
        <v>0</v>
      </c>
      <c r="UO10" s="1265">
        <f t="shared" ref="UO10" si="277">SUM(UO35-SUM(UO4:UO9))+UO53+UO54</f>
        <v>0</v>
      </c>
      <c r="UQ10" s="1265">
        <f t="shared" ref="UQ10" si="278">SUM(UQ35-SUM(UQ4:UQ9))+UQ53+UQ54</f>
        <v>0</v>
      </c>
      <c r="US10" s="1265">
        <f t="shared" ref="US10" si="279">SUM(US35-SUM(US4:US9))+US53+US54</f>
        <v>0</v>
      </c>
      <c r="UU10" s="1265">
        <f t="shared" ref="UU10" si="280">SUM(UU35-SUM(UU4:UU9))+UU53+UU54</f>
        <v>0</v>
      </c>
      <c r="UW10" s="1265">
        <f t="shared" ref="UW10" si="281">SUM(UW35-SUM(UW4:UW9))+UW53+UW54</f>
        <v>0</v>
      </c>
      <c r="UY10" s="1265">
        <f t="shared" ref="UY10" si="282">SUM(UY35-SUM(UY4:UY9))+UY53+UY54</f>
        <v>0</v>
      </c>
      <c r="VA10" s="1265">
        <f t="shared" ref="VA10" si="283">SUM(VA35-SUM(VA4:VA9))+VA53+VA54</f>
        <v>0</v>
      </c>
      <c r="VC10" s="1265">
        <f t="shared" ref="VC10" si="284">SUM(VC35-SUM(VC4:VC9))+VC53+VC54</f>
        <v>0</v>
      </c>
      <c r="VE10" s="1265">
        <f t="shared" ref="VE10" si="285">SUM(VE35-SUM(VE4:VE9))+VE53+VE54</f>
        <v>0</v>
      </c>
      <c r="VG10" s="1265">
        <f t="shared" ref="VG10" si="286">SUM(VG35-SUM(VG4:VG9))+VG53+VG54</f>
        <v>0</v>
      </c>
      <c r="VI10" s="1265">
        <f t="shared" ref="VI10" si="287">SUM(VI35-SUM(VI4:VI9))+VI53+VI54</f>
        <v>0</v>
      </c>
      <c r="VK10" s="1265">
        <f t="shared" ref="VK10" si="288">SUM(VK35-SUM(VK4:VK9))+VK53+VK54</f>
        <v>0</v>
      </c>
      <c r="VM10" s="1265">
        <f t="shared" ref="VM10" si="289">SUM(VM35-SUM(VM4:VM9))+VM53+VM54</f>
        <v>0</v>
      </c>
      <c r="VO10" s="1265">
        <f t="shared" ref="VO10" si="290">SUM(VO35-SUM(VO4:VO9))+VO53+VO54</f>
        <v>0</v>
      </c>
      <c r="VQ10" s="1265">
        <f t="shared" ref="VQ10" si="291">SUM(VQ35-SUM(VQ4:VQ9))+VQ53+VQ54</f>
        <v>0</v>
      </c>
      <c r="VS10" s="1265">
        <f t="shared" ref="VS10" si="292">SUM(VS35-SUM(VS4:VS9))+VS53+VS54</f>
        <v>0</v>
      </c>
      <c r="VU10" s="1265">
        <f t="shared" ref="VU10" si="293">SUM(VU35-SUM(VU4:VU9))+VU53+VU54</f>
        <v>0</v>
      </c>
      <c r="VW10" s="1265">
        <f t="shared" ref="VW10" si="294">SUM(VW35-SUM(VW4:VW9))+VW53+VW54</f>
        <v>0</v>
      </c>
      <c r="VY10" s="1265">
        <f t="shared" ref="VY10" si="295">SUM(VY35-SUM(VY4:VY9))+VY53+VY54</f>
        <v>0</v>
      </c>
      <c r="WA10" s="1265">
        <f t="shared" ref="WA10" si="296">SUM(WA35-SUM(WA4:WA9))+WA53+WA54</f>
        <v>0</v>
      </c>
      <c r="WC10" s="1265">
        <f t="shared" ref="WC10" si="297">SUM(WC35-SUM(WC4:WC9))+WC53+WC54</f>
        <v>0</v>
      </c>
      <c r="WE10" s="1265">
        <f t="shared" ref="WE10" si="298">SUM(WE35-SUM(WE4:WE9))+WE53+WE54</f>
        <v>0</v>
      </c>
      <c r="WG10" s="1265">
        <f t="shared" ref="WG10" si="299">SUM(WG35-SUM(WG4:WG9))+WG53+WG54</f>
        <v>0</v>
      </c>
      <c r="WI10" s="1265">
        <f t="shared" ref="WI10" si="300">SUM(WI35-SUM(WI4:WI9))+WI53+WI54</f>
        <v>0</v>
      </c>
      <c r="WK10" s="1265">
        <f t="shared" ref="WK10" si="301">SUM(WK35-SUM(WK4:WK9))+WK53+WK54</f>
        <v>0</v>
      </c>
      <c r="WM10" s="1265">
        <f t="shared" ref="WM10" si="302">SUM(WM35-SUM(WM4:WM9))+WM53+WM54</f>
        <v>0</v>
      </c>
      <c r="WO10" s="1265">
        <f t="shared" ref="WO10" si="303">SUM(WO35-SUM(WO4:WO9))+WO53+WO54</f>
        <v>0</v>
      </c>
      <c r="WQ10" s="1265">
        <f t="shared" ref="WQ10" si="304">SUM(WQ35-SUM(WQ4:WQ9))+WQ53+WQ54</f>
        <v>0</v>
      </c>
      <c r="WS10" s="1265">
        <f t="shared" ref="WS10" si="305">SUM(WS35-SUM(WS4:WS9))+WS53+WS54</f>
        <v>0</v>
      </c>
      <c r="WU10" s="1265">
        <f t="shared" ref="WU10" si="306">SUM(WU35-SUM(WU4:WU9))+WU53+WU54</f>
        <v>0</v>
      </c>
      <c r="WW10" s="1265">
        <f t="shared" ref="WW10" si="307">SUM(WW35-SUM(WW4:WW9))+WW53+WW54</f>
        <v>0</v>
      </c>
      <c r="WY10" s="1265">
        <f t="shared" ref="WY10" si="308">SUM(WY35-SUM(WY4:WY9))+WY53+WY54</f>
        <v>0</v>
      </c>
      <c r="XA10" s="1265">
        <f t="shared" ref="XA10" si="309">SUM(XA35-SUM(XA4:XA9))+XA53+XA54</f>
        <v>0</v>
      </c>
      <c r="XC10" s="1265">
        <f t="shared" ref="XC10" si="310">SUM(XC35-SUM(XC4:XC9))+XC53+XC54</f>
        <v>0</v>
      </c>
      <c r="XE10" s="1265">
        <f t="shared" ref="XE10" si="311">SUM(XE35-SUM(XE4:XE9))+XE53+XE54</f>
        <v>0</v>
      </c>
      <c r="XG10" s="1265">
        <f t="shared" ref="XG10" si="312">SUM(XG35-SUM(XG4:XG9))+XG53+XG54</f>
        <v>0</v>
      </c>
      <c r="XI10" s="1265">
        <f t="shared" ref="XI10" si="313">SUM(XI35-SUM(XI4:XI9))+XI53+XI54</f>
        <v>0</v>
      </c>
      <c r="XK10" s="1265">
        <f t="shared" ref="XK10" si="314">SUM(XK35-SUM(XK4:XK9))+XK53+XK54</f>
        <v>0</v>
      </c>
      <c r="XM10" s="1265">
        <f t="shared" ref="XM10" si="315">SUM(XM35-SUM(XM4:XM9))+XM53+XM54</f>
        <v>0</v>
      </c>
      <c r="XO10" s="1265">
        <f t="shared" ref="XO10" si="316">SUM(XO35-SUM(XO4:XO9))+XO53+XO54</f>
        <v>0</v>
      </c>
      <c r="XQ10" s="1265">
        <f t="shared" ref="XQ10" si="317">SUM(XQ35-SUM(XQ4:XQ9))+XQ53+XQ54</f>
        <v>0</v>
      </c>
      <c r="XS10" s="1265">
        <f t="shared" ref="XS10" si="318">SUM(XS35-SUM(XS4:XS9))+XS53+XS54</f>
        <v>0</v>
      </c>
      <c r="XU10" s="1265">
        <f t="shared" ref="XU10" si="319">SUM(XU35-SUM(XU4:XU9))+XU53+XU54</f>
        <v>0</v>
      </c>
      <c r="XW10" s="1265">
        <f t="shared" ref="XW10" si="320">SUM(XW35-SUM(XW4:XW9))+XW53+XW54</f>
        <v>0</v>
      </c>
      <c r="XY10" s="1265">
        <f t="shared" ref="XY10" si="321">SUM(XY35-SUM(XY4:XY9))+XY53+XY54</f>
        <v>0</v>
      </c>
      <c r="YA10" s="1265">
        <f t="shared" ref="YA10" si="322">SUM(YA35-SUM(YA4:YA9))+YA53+YA54</f>
        <v>0</v>
      </c>
      <c r="YC10" s="1265">
        <f t="shared" ref="YC10" si="323">SUM(YC35-SUM(YC4:YC9))+YC53+YC54</f>
        <v>0</v>
      </c>
      <c r="YE10" s="1265">
        <f t="shared" ref="YE10" si="324">SUM(YE35-SUM(YE4:YE9))+YE53+YE54</f>
        <v>0</v>
      </c>
      <c r="YG10" s="1265">
        <f t="shared" ref="YG10" si="325">SUM(YG35-SUM(YG4:YG9))+YG53+YG54</f>
        <v>0</v>
      </c>
      <c r="YI10" s="1265">
        <f t="shared" ref="YI10" si="326">SUM(YI35-SUM(YI4:YI9))+YI53+YI54</f>
        <v>0</v>
      </c>
      <c r="YK10" s="1265">
        <f t="shared" ref="YK10" si="327">SUM(YK35-SUM(YK4:YK9))+YK53+YK54</f>
        <v>0</v>
      </c>
      <c r="YM10" s="1265">
        <f t="shared" ref="YM10" si="328">SUM(YM35-SUM(YM4:YM9))+YM53+YM54</f>
        <v>0</v>
      </c>
      <c r="YO10" s="1265">
        <f t="shared" ref="YO10" si="329">SUM(YO35-SUM(YO4:YO9))+YO53+YO54</f>
        <v>0</v>
      </c>
      <c r="YQ10" s="1265">
        <f t="shared" ref="YQ10" si="330">SUM(YQ35-SUM(YQ4:YQ9))+YQ53+YQ54</f>
        <v>0</v>
      </c>
      <c r="YS10" s="1265">
        <f t="shared" ref="YS10" si="331">SUM(YS35-SUM(YS4:YS9))+YS53+YS54</f>
        <v>0</v>
      </c>
      <c r="YU10" s="1265">
        <f t="shared" ref="YU10" si="332">SUM(YU35-SUM(YU4:YU9))+YU53+YU54</f>
        <v>0</v>
      </c>
      <c r="YW10" s="1265">
        <f t="shared" ref="YW10" si="333">SUM(YW35-SUM(YW4:YW9))+YW53+YW54</f>
        <v>0</v>
      </c>
      <c r="YY10" s="1265">
        <f t="shared" ref="YY10" si="334">SUM(YY35-SUM(YY4:YY9))+YY53+YY54</f>
        <v>0</v>
      </c>
      <c r="ZA10" s="1265">
        <f t="shared" ref="ZA10" si="335">SUM(ZA35-SUM(ZA4:ZA9))+ZA53+ZA54</f>
        <v>0</v>
      </c>
      <c r="ZC10" s="1265">
        <f t="shared" ref="ZC10" si="336">SUM(ZC35-SUM(ZC4:ZC9))+ZC53+ZC54</f>
        <v>0</v>
      </c>
      <c r="ZE10" s="1265">
        <f t="shared" ref="ZE10" si="337">SUM(ZE35-SUM(ZE4:ZE9))+ZE53+ZE54</f>
        <v>0</v>
      </c>
      <c r="ZG10" s="1265">
        <f t="shared" ref="ZG10" si="338">SUM(ZG35-SUM(ZG4:ZG9))+ZG53+ZG54</f>
        <v>0</v>
      </c>
      <c r="ZI10" s="1265">
        <f t="shared" ref="ZI10" si="339">SUM(ZI35-SUM(ZI4:ZI9))+ZI53+ZI54</f>
        <v>0</v>
      </c>
      <c r="ZK10" s="1265">
        <f t="shared" ref="ZK10" si="340">SUM(ZK35-SUM(ZK4:ZK9))+ZK53+ZK54</f>
        <v>0</v>
      </c>
      <c r="ZM10" s="1265">
        <f t="shared" ref="ZM10" si="341">SUM(ZM35-SUM(ZM4:ZM9))+ZM53+ZM54</f>
        <v>0</v>
      </c>
      <c r="ZO10" s="1265">
        <f t="shared" ref="ZO10" si="342">SUM(ZO35-SUM(ZO4:ZO9))+ZO53+ZO54</f>
        <v>0</v>
      </c>
      <c r="ZQ10" s="1265">
        <f t="shared" ref="ZQ10" si="343">SUM(ZQ35-SUM(ZQ4:ZQ9))+ZQ53+ZQ54</f>
        <v>0</v>
      </c>
      <c r="ZS10" s="1265">
        <f t="shared" ref="ZS10" si="344">SUM(ZS35-SUM(ZS4:ZS9))+ZS53+ZS54</f>
        <v>0</v>
      </c>
      <c r="ZU10" s="1265">
        <f t="shared" ref="ZU10" si="345">SUM(ZU35-SUM(ZU4:ZU9))+ZU53+ZU54</f>
        <v>0</v>
      </c>
      <c r="ZW10" s="1265">
        <f t="shared" ref="ZW10" si="346">SUM(ZW35-SUM(ZW4:ZW9))+ZW53+ZW54</f>
        <v>0</v>
      </c>
      <c r="ZY10" s="1265">
        <f t="shared" ref="ZY10" si="347">SUM(ZY35-SUM(ZY4:ZY9))+ZY53+ZY54</f>
        <v>0</v>
      </c>
      <c r="AAA10" s="1265">
        <f t="shared" ref="AAA10" si="348">SUM(AAA35-SUM(AAA4:AAA9))+AAA53+AAA54</f>
        <v>0</v>
      </c>
      <c r="AAC10" s="1265">
        <f t="shared" ref="AAC10" si="349">SUM(AAC35-SUM(AAC4:AAC9))+AAC53+AAC54</f>
        <v>0</v>
      </c>
      <c r="AAE10" s="1265">
        <f t="shared" ref="AAE10" si="350">SUM(AAE35-SUM(AAE4:AAE9))+AAE53+AAE54</f>
        <v>0</v>
      </c>
      <c r="AAG10" s="1265">
        <f t="shared" ref="AAG10" si="351">SUM(AAG35-SUM(AAG4:AAG9))+AAG53+AAG54</f>
        <v>0</v>
      </c>
      <c r="AAI10" s="1265">
        <f t="shared" ref="AAI10" si="352">SUM(AAI35-SUM(AAI4:AAI9))+AAI53+AAI54</f>
        <v>0</v>
      </c>
      <c r="AAK10" s="1265">
        <f t="shared" ref="AAK10" si="353">SUM(AAK35-SUM(AAK4:AAK9))+AAK53+AAK54</f>
        <v>0</v>
      </c>
      <c r="AAM10" s="1265">
        <f t="shared" ref="AAM10" si="354">SUM(AAM35-SUM(AAM4:AAM9))+AAM53+AAM54</f>
        <v>0</v>
      </c>
      <c r="AAO10" s="1265">
        <f t="shared" ref="AAO10" si="355">SUM(AAO35-SUM(AAO4:AAO9))+AAO53+AAO54</f>
        <v>0</v>
      </c>
      <c r="AAQ10" s="1265">
        <f t="shared" ref="AAQ10" si="356">SUM(AAQ35-SUM(AAQ4:AAQ9))+AAQ53+AAQ54</f>
        <v>0</v>
      </c>
      <c r="AAS10" s="1265">
        <f t="shared" ref="AAS10" si="357">SUM(AAS35-SUM(AAS4:AAS9))+AAS53+AAS54</f>
        <v>0</v>
      </c>
      <c r="AAU10" s="1265">
        <f t="shared" ref="AAU10" si="358">SUM(AAU35-SUM(AAU4:AAU9))+AAU53+AAU54</f>
        <v>0</v>
      </c>
      <c r="AAW10" s="1265">
        <f t="shared" ref="AAW10" si="359">SUM(AAW35-SUM(AAW4:AAW9))+AAW53+AAW54</f>
        <v>0</v>
      </c>
      <c r="AAY10" s="1265">
        <f t="shared" ref="AAY10" si="360">SUM(AAY35-SUM(AAY4:AAY9))+AAY53+AAY54</f>
        <v>0</v>
      </c>
      <c r="ABA10" s="1265">
        <f t="shared" ref="ABA10" si="361">SUM(ABA35-SUM(ABA4:ABA9))+ABA53+ABA54</f>
        <v>0</v>
      </c>
      <c r="ABC10" s="1265">
        <f t="shared" ref="ABC10" si="362">SUM(ABC35-SUM(ABC4:ABC9))+ABC53+ABC54</f>
        <v>0</v>
      </c>
      <c r="ABE10" s="1265">
        <f t="shared" ref="ABE10" si="363">SUM(ABE35-SUM(ABE4:ABE9))+ABE53+ABE54</f>
        <v>0</v>
      </c>
      <c r="ABG10" s="1265">
        <f t="shared" ref="ABG10" si="364">SUM(ABG35-SUM(ABG4:ABG9))+ABG53+ABG54</f>
        <v>0</v>
      </c>
      <c r="ABI10" s="1265">
        <f t="shared" ref="ABI10" si="365">SUM(ABI35-SUM(ABI4:ABI9))+ABI53+ABI54</f>
        <v>0</v>
      </c>
      <c r="ABK10" s="1265">
        <f t="shared" ref="ABK10" si="366">SUM(ABK35-SUM(ABK4:ABK9))+ABK53+ABK54</f>
        <v>0</v>
      </c>
      <c r="ABM10" s="1265">
        <f t="shared" ref="ABM10" si="367">SUM(ABM35-SUM(ABM4:ABM9))+ABM53+ABM54</f>
        <v>0</v>
      </c>
      <c r="ABO10" s="1265">
        <f t="shared" ref="ABO10" si="368">SUM(ABO35-SUM(ABO4:ABO9))+ABO53+ABO54</f>
        <v>0</v>
      </c>
      <c r="ABQ10" s="1265">
        <f t="shared" ref="ABQ10" si="369">SUM(ABQ35-SUM(ABQ4:ABQ9))+ABQ53+ABQ54</f>
        <v>0</v>
      </c>
      <c r="ABS10" s="1265">
        <f t="shared" ref="ABS10" si="370">SUM(ABS35-SUM(ABS4:ABS9))+ABS53+ABS54</f>
        <v>0</v>
      </c>
      <c r="ABU10" s="1265">
        <f t="shared" ref="ABU10" si="371">SUM(ABU35-SUM(ABU4:ABU9))+ABU53+ABU54</f>
        <v>0</v>
      </c>
      <c r="ABW10" s="1265">
        <f t="shared" ref="ABW10" si="372">SUM(ABW35-SUM(ABW4:ABW9))+ABW53+ABW54</f>
        <v>0</v>
      </c>
      <c r="ABY10" s="1265">
        <f t="shared" ref="ABY10" si="373">SUM(ABY35-SUM(ABY4:ABY9))+ABY53+ABY54</f>
        <v>0</v>
      </c>
      <c r="ACA10" s="1265">
        <f t="shared" ref="ACA10" si="374">SUM(ACA35-SUM(ACA4:ACA9))+ACA53+ACA54</f>
        <v>0</v>
      </c>
      <c r="ACC10" s="1265">
        <f t="shared" ref="ACC10" si="375">SUM(ACC35-SUM(ACC4:ACC9))+ACC53+ACC54</f>
        <v>0</v>
      </c>
      <c r="ACE10" s="1265">
        <f t="shared" ref="ACE10" si="376">SUM(ACE35-SUM(ACE4:ACE9))+ACE53+ACE54</f>
        <v>0</v>
      </c>
      <c r="ACG10" s="1265">
        <f t="shared" ref="ACG10" si="377">SUM(ACG35-SUM(ACG4:ACG9))+ACG53+ACG54</f>
        <v>0</v>
      </c>
      <c r="ACI10" s="1265">
        <f t="shared" ref="ACI10" si="378">SUM(ACI35-SUM(ACI4:ACI9))+ACI53+ACI54</f>
        <v>0</v>
      </c>
      <c r="ACK10" s="1265">
        <f t="shared" ref="ACK10" si="379">SUM(ACK35-SUM(ACK4:ACK9))+ACK53+ACK54</f>
        <v>0</v>
      </c>
      <c r="ACM10" s="1265">
        <f t="shared" ref="ACM10" si="380">SUM(ACM35-SUM(ACM4:ACM9))+ACM53+ACM54</f>
        <v>0</v>
      </c>
      <c r="ACO10" s="1265">
        <f t="shared" ref="ACO10" si="381">SUM(ACO35-SUM(ACO4:ACO9))+ACO53+ACO54</f>
        <v>0</v>
      </c>
      <c r="ACQ10" s="1265">
        <f t="shared" ref="ACQ10" si="382">SUM(ACQ35-SUM(ACQ4:ACQ9))+ACQ53+ACQ54</f>
        <v>0</v>
      </c>
      <c r="ACS10" s="1265">
        <f t="shared" ref="ACS10" si="383">SUM(ACS35-SUM(ACS4:ACS9))+ACS53+ACS54</f>
        <v>0</v>
      </c>
      <c r="ACU10" s="1265">
        <f t="shared" ref="ACU10" si="384">SUM(ACU35-SUM(ACU4:ACU9))+ACU53+ACU54</f>
        <v>0</v>
      </c>
      <c r="ACW10" s="1265">
        <f t="shared" ref="ACW10" si="385">SUM(ACW35-SUM(ACW4:ACW9))+ACW53+ACW54</f>
        <v>0</v>
      </c>
      <c r="ACY10" s="1265">
        <f t="shared" ref="ACY10" si="386">SUM(ACY35-SUM(ACY4:ACY9))+ACY53+ACY54</f>
        <v>0</v>
      </c>
      <c r="ADA10" s="1265">
        <f t="shared" ref="ADA10" si="387">SUM(ADA35-SUM(ADA4:ADA9))+ADA53+ADA54</f>
        <v>0</v>
      </c>
      <c r="ADC10" s="1265">
        <f t="shared" ref="ADC10" si="388">SUM(ADC35-SUM(ADC4:ADC9))+ADC53+ADC54</f>
        <v>0</v>
      </c>
      <c r="ADE10" s="1265">
        <f t="shared" ref="ADE10" si="389">SUM(ADE35-SUM(ADE4:ADE9))+ADE53+ADE54</f>
        <v>0</v>
      </c>
      <c r="ADG10" s="1265">
        <f t="shared" ref="ADG10" si="390">SUM(ADG35-SUM(ADG4:ADG9))+ADG53+ADG54</f>
        <v>0</v>
      </c>
      <c r="ADI10" s="1265">
        <f t="shared" ref="ADI10" si="391">SUM(ADI35-SUM(ADI4:ADI9))+ADI53+ADI54</f>
        <v>0</v>
      </c>
      <c r="ADK10" s="1265">
        <f t="shared" ref="ADK10" si="392">SUM(ADK35-SUM(ADK4:ADK9))+ADK53+ADK54</f>
        <v>0</v>
      </c>
      <c r="ADM10" s="1265">
        <f t="shared" ref="ADM10" si="393">SUM(ADM35-SUM(ADM4:ADM9))+ADM53+ADM54</f>
        <v>0</v>
      </c>
      <c r="ADO10" s="1265">
        <f t="shared" ref="ADO10" si="394">SUM(ADO35-SUM(ADO4:ADO9))+ADO53+ADO54</f>
        <v>0</v>
      </c>
      <c r="ADQ10" s="1265">
        <f t="shared" ref="ADQ10" si="395">SUM(ADQ35-SUM(ADQ4:ADQ9))+ADQ53+ADQ54</f>
        <v>0</v>
      </c>
      <c r="ADS10" s="1265">
        <f t="shared" ref="ADS10" si="396">SUM(ADS35-SUM(ADS4:ADS9))+ADS53+ADS54</f>
        <v>0</v>
      </c>
      <c r="ADU10" s="1265">
        <f t="shared" ref="ADU10" si="397">SUM(ADU35-SUM(ADU4:ADU9))+ADU53+ADU54</f>
        <v>0</v>
      </c>
      <c r="ADW10" s="1265">
        <f t="shared" ref="ADW10" si="398">SUM(ADW35-SUM(ADW4:ADW9))+ADW53+ADW54</f>
        <v>0</v>
      </c>
      <c r="ADY10" s="1265">
        <f t="shared" ref="ADY10" si="399">SUM(ADY35-SUM(ADY4:ADY9))+ADY53+ADY54</f>
        <v>0</v>
      </c>
      <c r="AEA10" s="1265">
        <f t="shared" ref="AEA10" si="400">SUM(AEA35-SUM(AEA4:AEA9))+AEA53+AEA54</f>
        <v>0</v>
      </c>
      <c r="AEC10" s="1265">
        <f t="shared" ref="AEC10" si="401">SUM(AEC35-SUM(AEC4:AEC9))+AEC53+AEC54</f>
        <v>0</v>
      </c>
      <c r="AEE10" s="1265">
        <f t="shared" ref="AEE10" si="402">SUM(AEE35-SUM(AEE4:AEE9))+AEE53+AEE54</f>
        <v>0</v>
      </c>
      <c r="AEG10" s="1265">
        <f t="shared" ref="AEG10" si="403">SUM(AEG35-SUM(AEG4:AEG9))+AEG53+AEG54</f>
        <v>0</v>
      </c>
      <c r="AEI10" s="1265">
        <f t="shared" ref="AEI10" si="404">SUM(AEI35-SUM(AEI4:AEI9))+AEI53+AEI54</f>
        <v>0</v>
      </c>
      <c r="AEK10" s="1265">
        <f t="shared" ref="AEK10" si="405">SUM(AEK35-SUM(AEK4:AEK9))+AEK53+AEK54</f>
        <v>0</v>
      </c>
      <c r="AEM10" s="1265">
        <f t="shared" ref="AEM10" si="406">SUM(AEM35-SUM(AEM4:AEM9))+AEM53+AEM54</f>
        <v>0</v>
      </c>
      <c r="AEO10" s="1265">
        <f t="shared" ref="AEO10" si="407">SUM(AEO35-SUM(AEO4:AEO9))+AEO53+AEO54</f>
        <v>0</v>
      </c>
      <c r="AEQ10" s="1265">
        <f t="shared" ref="AEQ10" si="408">SUM(AEQ35-SUM(AEQ4:AEQ9))+AEQ53+AEQ54</f>
        <v>0</v>
      </c>
      <c r="AES10" s="1265">
        <f t="shared" ref="AES10" si="409">SUM(AES35-SUM(AES4:AES9))+AES53+AES54</f>
        <v>0</v>
      </c>
      <c r="AEU10" s="1265">
        <f t="shared" ref="AEU10" si="410">SUM(AEU35-SUM(AEU4:AEU9))+AEU53+AEU54</f>
        <v>0</v>
      </c>
      <c r="AEW10" s="1265">
        <f t="shared" ref="AEW10" si="411">SUM(AEW35-SUM(AEW4:AEW9))+AEW53+AEW54</f>
        <v>0</v>
      </c>
      <c r="AEY10" s="1265">
        <f t="shared" ref="AEY10" si="412">SUM(AEY35-SUM(AEY4:AEY9))+AEY53+AEY54</f>
        <v>0</v>
      </c>
      <c r="AFA10" s="1265">
        <f t="shared" ref="AFA10" si="413">SUM(AFA35-SUM(AFA4:AFA9))+AFA53+AFA54</f>
        <v>0</v>
      </c>
      <c r="AFC10" s="1265">
        <f t="shared" ref="AFC10" si="414">SUM(AFC35-SUM(AFC4:AFC9))+AFC53+AFC54</f>
        <v>0</v>
      </c>
      <c r="AFE10" s="1265">
        <f t="shared" ref="AFE10" si="415">SUM(AFE35-SUM(AFE4:AFE9))+AFE53+AFE54</f>
        <v>0</v>
      </c>
      <c r="AFG10" s="1265">
        <f t="shared" ref="AFG10" si="416">SUM(AFG35-SUM(AFG4:AFG9))+AFG53+AFG54</f>
        <v>0</v>
      </c>
      <c r="AFI10" s="1265">
        <f t="shared" ref="AFI10" si="417">SUM(AFI35-SUM(AFI4:AFI9))+AFI53+AFI54</f>
        <v>0</v>
      </c>
      <c r="AFK10" s="1265">
        <f t="shared" ref="AFK10" si="418">SUM(AFK35-SUM(AFK4:AFK9))+AFK53+AFK54</f>
        <v>0</v>
      </c>
      <c r="AFM10" s="1265">
        <f t="shared" ref="AFM10" si="419">SUM(AFM35-SUM(AFM4:AFM9))+AFM53+AFM54</f>
        <v>0</v>
      </c>
      <c r="AFO10" s="1265">
        <f t="shared" ref="AFO10" si="420">SUM(AFO35-SUM(AFO4:AFO9))+AFO53+AFO54</f>
        <v>0</v>
      </c>
      <c r="AFQ10" s="1265">
        <f t="shared" ref="AFQ10" si="421">SUM(AFQ35-SUM(AFQ4:AFQ9))+AFQ53+AFQ54</f>
        <v>0</v>
      </c>
      <c r="AFS10" s="1265">
        <f t="shared" ref="AFS10" si="422">SUM(AFS35-SUM(AFS4:AFS9))+AFS53+AFS54</f>
        <v>0</v>
      </c>
      <c r="AFU10" s="1265">
        <f t="shared" ref="AFU10" si="423">SUM(AFU35-SUM(AFU4:AFU9))+AFU53+AFU54</f>
        <v>0</v>
      </c>
      <c r="AFW10" s="1265">
        <f t="shared" ref="AFW10" si="424">SUM(AFW35-SUM(AFW4:AFW9))+AFW53+AFW54</f>
        <v>0</v>
      </c>
      <c r="AFY10" s="1265">
        <f t="shared" ref="AFY10" si="425">SUM(AFY35-SUM(AFY4:AFY9))+AFY53+AFY54</f>
        <v>0</v>
      </c>
      <c r="AGA10" s="1265">
        <f t="shared" ref="AGA10" si="426">SUM(AGA35-SUM(AGA4:AGA9))+AGA53+AGA54</f>
        <v>0</v>
      </c>
      <c r="AGC10" s="1265">
        <f t="shared" ref="AGC10" si="427">SUM(AGC35-SUM(AGC4:AGC9))+AGC53+AGC54</f>
        <v>0</v>
      </c>
      <c r="AGE10" s="1265">
        <f t="shared" ref="AGE10" si="428">SUM(AGE35-SUM(AGE4:AGE9))+AGE53+AGE54</f>
        <v>0</v>
      </c>
      <c r="AGG10" s="1265">
        <f t="shared" ref="AGG10" si="429">SUM(AGG35-SUM(AGG4:AGG9))+AGG53+AGG54</f>
        <v>0</v>
      </c>
      <c r="AGI10" s="1265">
        <f t="shared" ref="AGI10" si="430">SUM(AGI35-SUM(AGI4:AGI9))+AGI53+AGI54</f>
        <v>0</v>
      </c>
      <c r="AGK10" s="1265">
        <f t="shared" ref="AGK10" si="431">SUM(AGK35-SUM(AGK4:AGK9))+AGK53+AGK54</f>
        <v>0</v>
      </c>
      <c r="AGM10" s="1265">
        <f t="shared" ref="AGM10" si="432">SUM(AGM35-SUM(AGM4:AGM9))+AGM53+AGM54</f>
        <v>0</v>
      </c>
      <c r="AGO10" s="1265">
        <f t="shared" ref="AGO10" si="433">SUM(AGO35-SUM(AGO4:AGO9))+AGO53+AGO54</f>
        <v>0</v>
      </c>
      <c r="AGQ10" s="1265">
        <f t="shared" ref="AGQ10" si="434">SUM(AGQ35-SUM(AGQ4:AGQ9))+AGQ53+AGQ54</f>
        <v>0</v>
      </c>
      <c r="AGS10" s="1265">
        <f t="shared" ref="AGS10" si="435">SUM(AGS35-SUM(AGS4:AGS9))+AGS53+AGS54</f>
        <v>0</v>
      </c>
      <c r="AGU10" s="1265">
        <f t="shared" ref="AGU10" si="436">SUM(AGU35-SUM(AGU4:AGU9))+AGU53+AGU54</f>
        <v>0</v>
      </c>
      <c r="AGW10" s="1265">
        <f t="shared" ref="AGW10" si="437">SUM(AGW35-SUM(AGW4:AGW9))+AGW53+AGW54</f>
        <v>0</v>
      </c>
      <c r="AGY10" s="1265">
        <f t="shared" ref="AGY10" si="438">SUM(AGY35-SUM(AGY4:AGY9))+AGY53+AGY54</f>
        <v>0</v>
      </c>
      <c r="AHA10" s="1265">
        <f t="shared" ref="AHA10" si="439">SUM(AHA35-SUM(AHA4:AHA9))+AHA53+AHA54</f>
        <v>0</v>
      </c>
      <c r="AHC10" s="1265">
        <f t="shared" ref="AHC10" si="440">SUM(AHC35-SUM(AHC4:AHC9))+AHC53+AHC54</f>
        <v>0</v>
      </c>
      <c r="AHE10" s="1265">
        <f t="shared" ref="AHE10" si="441">SUM(AHE35-SUM(AHE4:AHE9))+AHE53+AHE54</f>
        <v>0</v>
      </c>
      <c r="AHG10" s="1265">
        <f t="shared" ref="AHG10" si="442">SUM(AHG35-SUM(AHG4:AHG9))+AHG53+AHG54</f>
        <v>0</v>
      </c>
      <c r="AHI10" s="1265">
        <f t="shared" ref="AHI10" si="443">SUM(AHI35-SUM(AHI4:AHI9))+AHI53+AHI54</f>
        <v>0</v>
      </c>
      <c r="AHK10" s="1265">
        <f t="shared" ref="AHK10" si="444">SUM(AHK35-SUM(AHK4:AHK9))+AHK53+AHK54</f>
        <v>0</v>
      </c>
      <c r="AHM10" s="1265">
        <f t="shared" ref="AHM10" si="445">SUM(AHM35-SUM(AHM4:AHM9))+AHM53+AHM54</f>
        <v>0</v>
      </c>
      <c r="AHO10" s="1265">
        <f t="shared" ref="AHO10" si="446">SUM(AHO35-SUM(AHO4:AHO9))+AHO53+AHO54</f>
        <v>0</v>
      </c>
      <c r="AHQ10" s="1265">
        <f t="shared" ref="AHQ10" si="447">SUM(AHQ35-SUM(AHQ4:AHQ9))+AHQ53+AHQ54</f>
        <v>0</v>
      </c>
      <c r="AHS10" s="1265">
        <f t="shared" ref="AHS10" si="448">SUM(AHS35-SUM(AHS4:AHS9))+AHS53+AHS54</f>
        <v>0</v>
      </c>
      <c r="AHU10" s="1265">
        <f t="shared" ref="AHU10" si="449">SUM(AHU35-SUM(AHU4:AHU9))+AHU53+AHU54</f>
        <v>0</v>
      </c>
      <c r="AHW10" s="1265">
        <f t="shared" ref="AHW10" si="450">SUM(AHW35-SUM(AHW4:AHW9))+AHW53+AHW54</f>
        <v>0</v>
      </c>
      <c r="AHY10" s="1265">
        <f t="shared" ref="AHY10" si="451">SUM(AHY35-SUM(AHY4:AHY9))+AHY53+AHY54</f>
        <v>0</v>
      </c>
      <c r="AIA10" s="1265">
        <f t="shared" ref="AIA10" si="452">SUM(AIA35-SUM(AIA4:AIA9))+AIA53+AIA54</f>
        <v>0</v>
      </c>
      <c r="AIC10" s="1265">
        <f t="shared" ref="AIC10" si="453">SUM(AIC35-SUM(AIC4:AIC9))+AIC53+AIC54</f>
        <v>0</v>
      </c>
      <c r="AIE10" s="1265">
        <f t="shared" ref="AIE10" si="454">SUM(AIE35-SUM(AIE4:AIE9))+AIE53+AIE54</f>
        <v>0</v>
      </c>
      <c r="AIG10" s="1265">
        <f t="shared" ref="AIG10" si="455">SUM(AIG35-SUM(AIG4:AIG9))+AIG53+AIG54</f>
        <v>0</v>
      </c>
      <c r="AII10" s="1265">
        <f t="shared" ref="AII10" si="456">SUM(AII35-SUM(AII4:AII9))+AII53+AII54</f>
        <v>0</v>
      </c>
      <c r="AIK10" s="1265">
        <f t="shared" ref="AIK10" si="457">SUM(AIK35-SUM(AIK4:AIK9))+AIK53+AIK54</f>
        <v>0</v>
      </c>
      <c r="AIM10" s="1265">
        <f t="shared" ref="AIM10" si="458">SUM(AIM35-SUM(AIM4:AIM9))+AIM53+AIM54</f>
        <v>0</v>
      </c>
      <c r="AIO10" s="1265">
        <f t="shared" ref="AIO10" si="459">SUM(AIO35-SUM(AIO4:AIO9))+AIO53+AIO54</f>
        <v>0</v>
      </c>
      <c r="AIQ10" s="1265">
        <f t="shared" ref="AIQ10" si="460">SUM(AIQ35-SUM(AIQ4:AIQ9))+AIQ53+AIQ54</f>
        <v>0</v>
      </c>
      <c r="AIS10" s="1265">
        <f t="shared" ref="AIS10" si="461">SUM(AIS35-SUM(AIS4:AIS9))+AIS53+AIS54</f>
        <v>0</v>
      </c>
      <c r="AIU10" s="1265">
        <f t="shared" ref="AIU10" si="462">SUM(AIU35-SUM(AIU4:AIU9))+AIU53+AIU54</f>
        <v>0</v>
      </c>
      <c r="AIW10" s="1265">
        <f t="shared" ref="AIW10" si="463">SUM(AIW35-SUM(AIW4:AIW9))+AIW53+AIW54</f>
        <v>0</v>
      </c>
      <c r="AIY10" s="1265">
        <f t="shared" ref="AIY10" si="464">SUM(AIY35-SUM(AIY4:AIY9))+AIY53+AIY54</f>
        <v>0</v>
      </c>
      <c r="AJA10" s="1265">
        <f t="shared" ref="AJA10" si="465">SUM(AJA35-SUM(AJA4:AJA9))+AJA53+AJA54</f>
        <v>0</v>
      </c>
      <c r="AJC10" s="1265">
        <f t="shared" ref="AJC10" si="466">SUM(AJC35-SUM(AJC4:AJC9))+AJC53+AJC54</f>
        <v>0</v>
      </c>
      <c r="AJE10" s="1265">
        <f t="shared" ref="AJE10" si="467">SUM(AJE35-SUM(AJE4:AJE9))+AJE53+AJE54</f>
        <v>0</v>
      </c>
      <c r="AJG10" s="1265">
        <f t="shared" ref="AJG10" si="468">SUM(AJG35-SUM(AJG4:AJG9))+AJG53+AJG54</f>
        <v>0</v>
      </c>
      <c r="AJI10" s="1265">
        <f t="shared" ref="AJI10" si="469">SUM(AJI35-SUM(AJI4:AJI9))+AJI53+AJI54</f>
        <v>0</v>
      </c>
      <c r="AJK10" s="1265">
        <f t="shared" ref="AJK10" si="470">SUM(AJK35-SUM(AJK4:AJK9))+AJK53+AJK54</f>
        <v>0</v>
      </c>
      <c r="AJM10" s="1265">
        <f t="shared" ref="AJM10" si="471">SUM(AJM35-SUM(AJM4:AJM9))+AJM53+AJM54</f>
        <v>0</v>
      </c>
      <c r="AJO10" s="1265">
        <f t="shared" ref="AJO10" si="472">SUM(AJO35-SUM(AJO4:AJO9))+AJO53+AJO54</f>
        <v>0</v>
      </c>
      <c r="AJQ10" s="1265">
        <f t="shared" ref="AJQ10" si="473">SUM(AJQ35-SUM(AJQ4:AJQ9))+AJQ53+AJQ54</f>
        <v>0</v>
      </c>
      <c r="AJS10" s="1265">
        <f t="shared" ref="AJS10" si="474">SUM(AJS35-SUM(AJS4:AJS9))+AJS53+AJS54</f>
        <v>0</v>
      </c>
      <c r="AJU10" s="1265">
        <f t="shared" ref="AJU10" si="475">SUM(AJU35-SUM(AJU4:AJU9))+AJU53+AJU54</f>
        <v>0</v>
      </c>
      <c r="AJW10" s="1265">
        <f t="shared" ref="AJW10" si="476">SUM(AJW35-SUM(AJW4:AJW9))+AJW53+AJW54</f>
        <v>0</v>
      </c>
      <c r="AJY10" s="1265">
        <f t="shared" ref="AJY10" si="477">SUM(AJY35-SUM(AJY4:AJY9))+AJY53+AJY54</f>
        <v>0</v>
      </c>
      <c r="AKA10" s="1265">
        <f t="shared" ref="AKA10" si="478">SUM(AKA35-SUM(AKA4:AKA9))+AKA53+AKA54</f>
        <v>0</v>
      </c>
      <c r="AKC10" s="1265">
        <f t="shared" ref="AKC10" si="479">SUM(AKC35-SUM(AKC4:AKC9))+AKC53+AKC54</f>
        <v>0</v>
      </c>
      <c r="AKE10" s="1265">
        <f t="shared" ref="AKE10" si="480">SUM(AKE35-SUM(AKE4:AKE9))+AKE53+AKE54</f>
        <v>0</v>
      </c>
      <c r="AKG10" s="1265">
        <f t="shared" ref="AKG10" si="481">SUM(AKG35-SUM(AKG4:AKG9))+AKG53+AKG54</f>
        <v>0</v>
      </c>
      <c r="AKI10" s="1265">
        <f t="shared" ref="AKI10" si="482">SUM(AKI35-SUM(AKI4:AKI9))+AKI53+AKI54</f>
        <v>0</v>
      </c>
      <c r="AKK10" s="1265">
        <f t="shared" ref="AKK10" si="483">SUM(AKK35-SUM(AKK4:AKK9))+AKK53+AKK54</f>
        <v>0</v>
      </c>
      <c r="AKM10" s="1265">
        <f t="shared" ref="AKM10" si="484">SUM(AKM35-SUM(AKM4:AKM9))+AKM53+AKM54</f>
        <v>0</v>
      </c>
      <c r="AKO10" s="1265">
        <f t="shared" ref="AKO10" si="485">SUM(AKO35-SUM(AKO4:AKO9))+AKO53+AKO54</f>
        <v>0</v>
      </c>
      <c r="AKQ10" s="1265">
        <f t="shared" ref="AKQ10" si="486">SUM(AKQ35-SUM(AKQ4:AKQ9))+AKQ53+AKQ54</f>
        <v>0</v>
      </c>
      <c r="AKS10" s="1265">
        <f t="shared" ref="AKS10" si="487">SUM(AKS35-SUM(AKS4:AKS9))+AKS53+AKS54</f>
        <v>0</v>
      </c>
      <c r="AKU10" s="1265">
        <f t="shared" ref="AKU10" si="488">SUM(AKU35-SUM(AKU4:AKU9))+AKU53+AKU54</f>
        <v>0</v>
      </c>
      <c r="AKW10" s="1265">
        <f t="shared" ref="AKW10" si="489">SUM(AKW35-SUM(AKW4:AKW9))+AKW53+AKW54</f>
        <v>0</v>
      </c>
      <c r="AKY10" s="1265">
        <f t="shared" ref="AKY10" si="490">SUM(AKY35-SUM(AKY4:AKY9))+AKY53+AKY54</f>
        <v>0</v>
      </c>
      <c r="ALA10" s="1265">
        <f t="shared" ref="ALA10" si="491">SUM(ALA35-SUM(ALA4:ALA9))+ALA53+ALA54</f>
        <v>0</v>
      </c>
      <c r="ALC10" s="1265">
        <f t="shared" ref="ALC10" si="492">SUM(ALC35-SUM(ALC4:ALC9))+ALC53+ALC54</f>
        <v>0</v>
      </c>
      <c r="ALE10" s="1265">
        <f t="shared" ref="ALE10" si="493">SUM(ALE35-SUM(ALE4:ALE9))+ALE53+ALE54</f>
        <v>0</v>
      </c>
      <c r="ALG10" s="1265">
        <f t="shared" ref="ALG10" si="494">SUM(ALG35-SUM(ALG4:ALG9))+ALG53+ALG54</f>
        <v>0</v>
      </c>
      <c r="ALI10" s="1265">
        <f t="shared" ref="ALI10" si="495">SUM(ALI35-SUM(ALI4:ALI9))+ALI53+ALI54</f>
        <v>0</v>
      </c>
      <c r="ALK10" s="1265">
        <f t="shared" ref="ALK10" si="496">SUM(ALK35-SUM(ALK4:ALK9))+ALK53+ALK54</f>
        <v>0</v>
      </c>
      <c r="ALM10" s="1265">
        <f t="shared" ref="ALM10" si="497">SUM(ALM35-SUM(ALM4:ALM9))+ALM53+ALM54</f>
        <v>0</v>
      </c>
      <c r="ALO10" s="1265">
        <f t="shared" ref="ALO10" si="498">SUM(ALO35-SUM(ALO4:ALO9))+ALO53+ALO54</f>
        <v>0</v>
      </c>
      <c r="ALQ10" s="1265">
        <f t="shared" ref="ALQ10" si="499">SUM(ALQ35-SUM(ALQ4:ALQ9))+ALQ53+ALQ54</f>
        <v>0</v>
      </c>
      <c r="ALS10" s="1265">
        <f t="shared" ref="ALS10" si="500">SUM(ALS35-SUM(ALS4:ALS9))+ALS53+ALS54</f>
        <v>0</v>
      </c>
      <c r="ALU10" s="1265">
        <f t="shared" ref="ALU10" si="501">SUM(ALU35-SUM(ALU4:ALU9))+ALU53+ALU54</f>
        <v>0</v>
      </c>
      <c r="ALW10" s="1265">
        <f t="shared" ref="ALW10" si="502">SUM(ALW35-SUM(ALW4:ALW9))+ALW53+ALW54</f>
        <v>0</v>
      </c>
      <c r="ALY10" s="1265">
        <f t="shared" ref="ALY10" si="503">SUM(ALY35-SUM(ALY4:ALY9))+ALY53+ALY54</f>
        <v>0</v>
      </c>
      <c r="AMA10" s="1265">
        <f t="shared" ref="AMA10" si="504">SUM(AMA35-SUM(AMA4:AMA9))+AMA53+AMA54</f>
        <v>0</v>
      </c>
      <c r="AMC10" s="1265">
        <f t="shared" ref="AMC10" si="505">SUM(AMC35-SUM(AMC4:AMC9))+AMC53+AMC54</f>
        <v>0</v>
      </c>
      <c r="AME10" s="1265">
        <f t="shared" ref="AME10" si="506">SUM(AME35-SUM(AME4:AME9))+AME53+AME54</f>
        <v>0</v>
      </c>
      <c r="AMG10" s="1265">
        <f t="shared" ref="AMG10" si="507">SUM(AMG35-SUM(AMG4:AMG9))+AMG53+AMG54</f>
        <v>0</v>
      </c>
      <c r="AMI10" s="1265">
        <f t="shared" ref="AMI10" si="508">SUM(AMI35-SUM(AMI4:AMI9))+AMI53+AMI54</f>
        <v>0</v>
      </c>
      <c r="AMK10" s="1265">
        <f t="shared" ref="AMK10" si="509">SUM(AMK35-SUM(AMK4:AMK9))+AMK53+AMK54</f>
        <v>0</v>
      </c>
      <c r="AMM10" s="1265">
        <f t="shared" ref="AMM10" si="510">SUM(AMM35-SUM(AMM4:AMM9))+AMM53+AMM54</f>
        <v>0</v>
      </c>
      <c r="AMO10" s="1265">
        <f t="shared" ref="AMO10" si="511">SUM(AMO35-SUM(AMO4:AMO9))+AMO53+AMO54</f>
        <v>0</v>
      </c>
      <c r="AMQ10" s="1265">
        <f t="shared" ref="AMQ10" si="512">SUM(AMQ35-SUM(AMQ4:AMQ9))+AMQ53+AMQ54</f>
        <v>0</v>
      </c>
      <c r="AMS10" s="1265">
        <f t="shared" ref="AMS10" si="513">SUM(AMS35-SUM(AMS4:AMS9))+AMS53+AMS54</f>
        <v>0</v>
      </c>
      <c r="AMU10" s="1265">
        <f t="shared" ref="AMU10" si="514">SUM(AMU35-SUM(AMU4:AMU9))+AMU53+AMU54</f>
        <v>0</v>
      </c>
      <c r="AMW10" s="1265">
        <f t="shared" ref="AMW10" si="515">SUM(AMW35-SUM(AMW4:AMW9))+AMW53+AMW54</f>
        <v>0</v>
      </c>
      <c r="AMY10" s="1265">
        <f t="shared" ref="AMY10" si="516">SUM(AMY35-SUM(AMY4:AMY9))+AMY53+AMY54</f>
        <v>0</v>
      </c>
      <c r="ANA10" s="1265">
        <f t="shared" ref="ANA10" si="517">SUM(ANA35-SUM(ANA4:ANA9))+ANA53+ANA54</f>
        <v>0</v>
      </c>
      <c r="ANC10" s="1265">
        <f t="shared" ref="ANC10" si="518">SUM(ANC35-SUM(ANC4:ANC9))+ANC53+ANC54</f>
        <v>0</v>
      </c>
      <c r="ANE10" s="1265">
        <f t="shared" ref="ANE10" si="519">SUM(ANE35-SUM(ANE4:ANE9))+ANE53+ANE54</f>
        <v>0</v>
      </c>
      <c r="ANG10" s="1265">
        <f t="shared" ref="ANG10" si="520">SUM(ANG35-SUM(ANG4:ANG9))+ANG53+ANG54</f>
        <v>0</v>
      </c>
      <c r="ANI10" s="1265">
        <f t="shared" ref="ANI10" si="521">SUM(ANI35-SUM(ANI4:ANI9))+ANI53+ANI54</f>
        <v>0</v>
      </c>
      <c r="ANK10" s="1265">
        <f t="shared" ref="ANK10" si="522">SUM(ANK35-SUM(ANK4:ANK9))+ANK53+ANK54</f>
        <v>0</v>
      </c>
      <c r="ANM10" s="1265">
        <f t="shared" ref="ANM10" si="523">SUM(ANM35-SUM(ANM4:ANM9))+ANM53+ANM54</f>
        <v>0</v>
      </c>
      <c r="ANO10" s="1265">
        <f t="shared" ref="ANO10" si="524">SUM(ANO35-SUM(ANO4:ANO9))+ANO53+ANO54</f>
        <v>0</v>
      </c>
      <c r="ANQ10" s="1265">
        <f t="shared" ref="ANQ10" si="525">SUM(ANQ35-SUM(ANQ4:ANQ9))+ANQ53+ANQ54</f>
        <v>0</v>
      </c>
      <c r="ANS10" s="1265">
        <f t="shared" ref="ANS10" si="526">SUM(ANS35-SUM(ANS4:ANS9))+ANS53+ANS54</f>
        <v>0</v>
      </c>
      <c r="ANU10" s="1265">
        <f t="shared" ref="ANU10" si="527">SUM(ANU35-SUM(ANU4:ANU9))+ANU53+ANU54</f>
        <v>0</v>
      </c>
      <c r="ANW10" s="1265">
        <f t="shared" ref="ANW10" si="528">SUM(ANW35-SUM(ANW4:ANW9))+ANW53+ANW54</f>
        <v>0</v>
      </c>
      <c r="ANY10" s="1265">
        <f t="shared" ref="ANY10" si="529">SUM(ANY35-SUM(ANY4:ANY9))+ANY53+ANY54</f>
        <v>0</v>
      </c>
      <c r="AOA10" s="1265">
        <f t="shared" ref="AOA10" si="530">SUM(AOA35-SUM(AOA4:AOA9))+AOA53+AOA54</f>
        <v>0</v>
      </c>
      <c r="AOC10" s="1265">
        <f t="shared" ref="AOC10" si="531">SUM(AOC35-SUM(AOC4:AOC9))+AOC53+AOC54</f>
        <v>0</v>
      </c>
      <c r="AOE10" s="1265">
        <f t="shared" ref="AOE10" si="532">SUM(AOE35-SUM(AOE4:AOE9))+AOE53+AOE54</f>
        <v>0</v>
      </c>
      <c r="AOG10" s="1265">
        <f t="shared" ref="AOG10" si="533">SUM(AOG35-SUM(AOG4:AOG9))+AOG53+AOG54</f>
        <v>0</v>
      </c>
      <c r="AOI10" s="1265">
        <f t="shared" ref="AOI10" si="534">SUM(AOI35-SUM(AOI4:AOI9))+AOI53+AOI54</f>
        <v>0</v>
      </c>
      <c r="AOK10" s="1265">
        <f t="shared" ref="AOK10" si="535">SUM(AOK35-SUM(AOK4:AOK9))+AOK53+AOK54</f>
        <v>0</v>
      </c>
      <c r="AOM10" s="1265">
        <f t="shared" ref="AOM10" si="536">SUM(AOM35-SUM(AOM4:AOM9))+AOM53+AOM54</f>
        <v>0</v>
      </c>
      <c r="AOO10" s="1265">
        <f t="shared" ref="AOO10" si="537">SUM(AOO35-SUM(AOO4:AOO9))+AOO53+AOO54</f>
        <v>0</v>
      </c>
      <c r="AOQ10" s="1265">
        <f t="shared" ref="AOQ10" si="538">SUM(AOQ35-SUM(AOQ4:AOQ9))+AOQ53+AOQ54</f>
        <v>0</v>
      </c>
      <c r="AOS10" s="1265">
        <f t="shared" ref="AOS10" si="539">SUM(AOS35-SUM(AOS4:AOS9))+AOS53+AOS54</f>
        <v>0</v>
      </c>
      <c r="AOU10" s="1265">
        <f t="shared" ref="AOU10" si="540">SUM(AOU35-SUM(AOU4:AOU9))+AOU53+AOU54</f>
        <v>0</v>
      </c>
      <c r="AOW10" s="1265">
        <f t="shared" ref="AOW10" si="541">SUM(AOW35-SUM(AOW4:AOW9))+AOW53+AOW54</f>
        <v>0</v>
      </c>
      <c r="AOY10" s="1265">
        <f t="shared" ref="AOY10" si="542">SUM(AOY35-SUM(AOY4:AOY9))+AOY53+AOY54</f>
        <v>0</v>
      </c>
      <c r="APA10" s="1265">
        <f t="shared" ref="APA10" si="543">SUM(APA35-SUM(APA4:APA9))+APA53+APA54</f>
        <v>0</v>
      </c>
      <c r="APC10" s="1265">
        <f t="shared" ref="APC10" si="544">SUM(APC35-SUM(APC4:APC9))+APC53+APC54</f>
        <v>0</v>
      </c>
      <c r="APE10" s="1265">
        <f t="shared" ref="APE10" si="545">SUM(APE35-SUM(APE4:APE9))+APE53+APE54</f>
        <v>0</v>
      </c>
      <c r="APG10" s="1265">
        <f t="shared" ref="APG10" si="546">SUM(APG35-SUM(APG4:APG9))+APG53+APG54</f>
        <v>0</v>
      </c>
      <c r="API10" s="1265">
        <f t="shared" ref="API10" si="547">SUM(API35-SUM(API4:API9))+API53+API54</f>
        <v>0</v>
      </c>
      <c r="APK10" s="1265">
        <f t="shared" ref="APK10" si="548">SUM(APK35-SUM(APK4:APK9))+APK53+APK54</f>
        <v>0</v>
      </c>
      <c r="APM10" s="1265">
        <f t="shared" ref="APM10" si="549">SUM(APM35-SUM(APM4:APM9))+APM53+APM54</f>
        <v>0</v>
      </c>
      <c r="APO10" s="1265">
        <f t="shared" ref="APO10" si="550">SUM(APO35-SUM(APO4:APO9))+APO53+APO54</f>
        <v>0</v>
      </c>
      <c r="APQ10" s="1265">
        <f t="shared" ref="APQ10" si="551">SUM(APQ35-SUM(APQ4:APQ9))+APQ53+APQ54</f>
        <v>0</v>
      </c>
      <c r="APS10" s="1265">
        <f t="shared" ref="APS10" si="552">SUM(APS35-SUM(APS4:APS9))+APS53+APS54</f>
        <v>0</v>
      </c>
      <c r="APU10" s="1265">
        <f t="shared" ref="APU10" si="553">SUM(APU35-SUM(APU4:APU9))+APU53+APU54</f>
        <v>0</v>
      </c>
      <c r="APW10" s="1265">
        <f t="shared" ref="APW10" si="554">SUM(APW35-SUM(APW4:APW9))+APW53+APW54</f>
        <v>0</v>
      </c>
      <c r="APY10" s="1265">
        <f t="shared" ref="APY10" si="555">SUM(APY35-SUM(APY4:APY9))+APY53+APY54</f>
        <v>0</v>
      </c>
      <c r="AQA10" s="1265">
        <f t="shared" ref="AQA10" si="556">SUM(AQA35-SUM(AQA4:AQA9))+AQA53+AQA54</f>
        <v>0</v>
      </c>
      <c r="AQC10" s="1265">
        <f t="shared" ref="AQC10" si="557">SUM(AQC35-SUM(AQC4:AQC9))+AQC53+AQC54</f>
        <v>0</v>
      </c>
      <c r="AQE10" s="1265">
        <f t="shared" ref="AQE10" si="558">SUM(AQE35-SUM(AQE4:AQE9))+AQE53+AQE54</f>
        <v>0</v>
      </c>
      <c r="AQG10" s="1265">
        <f t="shared" ref="AQG10" si="559">SUM(AQG35-SUM(AQG4:AQG9))+AQG53+AQG54</f>
        <v>0</v>
      </c>
      <c r="AQI10" s="1265">
        <f t="shared" ref="AQI10" si="560">SUM(AQI35-SUM(AQI4:AQI9))+AQI53+AQI54</f>
        <v>0</v>
      </c>
      <c r="AQK10" s="1265">
        <f t="shared" ref="AQK10" si="561">SUM(AQK35-SUM(AQK4:AQK9))+AQK53+AQK54</f>
        <v>0</v>
      </c>
      <c r="AQM10" s="1265">
        <f t="shared" ref="AQM10" si="562">SUM(AQM35-SUM(AQM4:AQM9))+AQM53+AQM54</f>
        <v>0</v>
      </c>
      <c r="AQO10" s="1265">
        <f t="shared" ref="AQO10" si="563">SUM(AQO35-SUM(AQO4:AQO9))+AQO53+AQO54</f>
        <v>0</v>
      </c>
      <c r="AQQ10" s="1265">
        <f t="shared" ref="AQQ10" si="564">SUM(AQQ35-SUM(AQQ4:AQQ9))+AQQ53+AQQ54</f>
        <v>0</v>
      </c>
      <c r="AQS10" s="1265">
        <f t="shared" ref="AQS10" si="565">SUM(AQS35-SUM(AQS4:AQS9))+AQS53+AQS54</f>
        <v>0</v>
      </c>
      <c r="AQU10" s="1265">
        <f t="shared" ref="AQU10" si="566">SUM(AQU35-SUM(AQU4:AQU9))+AQU53+AQU54</f>
        <v>0</v>
      </c>
      <c r="AQW10" s="1265">
        <f t="shared" ref="AQW10" si="567">SUM(AQW35-SUM(AQW4:AQW9))+AQW53+AQW54</f>
        <v>0</v>
      </c>
      <c r="AQY10" s="1265">
        <f t="shared" ref="AQY10" si="568">SUM(AQY35-SUM(AQY4:AQY9))+AQY53+AQY54</f>
        <v>0</v>
      </c>
      <c r="ARA10" s="1265">
        <f t="shared" ref="ARA10" si="569">SUM(ARA35-SUM(ARA4:ARA9))+ARA53+ARA54</f>
        <v>0</v>
      </c>
      <c r="ARC10" s="1265">
        <f t="shared" ref="ARC10" si="570">SUM(ARC35-SUM(ARC4:ARC9))+ARC53+ARC54</f>
        <v>0</v>
      </c>
      <c r="ARE10" s="1265">
        <f t="shared" ref="ARE10" si="571">SUM(ARE35-SUM(ARE4:ARE9))+ARE53+ARE54</f>
        <v>0</v>
      </c>
      <c r="ARG10" s="1265">
        <f t="shared" ref="ARG10" si="572">SUM(ARG35-SUM(ARG4:ARG9))+ARG53+ARG54</f>
        <v>0</v>
      </c>
      <c r="ARI10" s="1265">
        <f t="shared" ref="ARI10" si="573">SUM(ARI35-SUM(ARI4:ARI9))+ARI53+ARI54</f>
        <v>0</v>
      </c>
      <c r="ARK10" s="1265">
        <f t="shared" ref="ARK10" si="574">SUM(ARK35-SUM(ARK4:ARK9))+ARK53+ARK54</f>
        <v>0</v>
      </c>
      <c r="ARM10" s="1265">
        <f t="shared" ref="ARM10" si="575">SUM(ARM35-SUM(ARM4:ARM9))+ARM53+ARM54</f>
        <v>0</v>
      </c>
      <c r="ARO10" s="1265">
        <f t="shared" ref="ARO10" si="576">SUM(ARO35-SUM(ARO4:ARO9))+ARO53+ARO54</f>
        <v>0</v>
      </c>
      <c r="ARQ10" s="1265">
        <f t="shared" ref="ARQ10" si="577">SUM(ARQ35-SUM(ARQ4:ARQ9))+ARQ53+ARQ54</f>
        <v>0</v>
      </c>
      <c r="ARS10" s="1265">
        <f t="shared" ref="ARS10" si="578">SUM(ARS35-SUM(ARS4:ARS9))+ARS53+ARS54</f>
        <v>0</v>
      </c>
      <c r="ARU10" s="1265">
        <f t="shared" ref="ARU10" si="579">SUM(ARU35-SUM(ARU4:ARU9))+ARU53+ARU54</f>
        <v>0</v>
      </c>
      <c r="ARW10" s="1265">
        <f t="shared" ref="ARW10" si="580">SUM(ARW35-SUM(ARW4:ARW9))+ARW53+ARW54</f>
        <v>0</v>
      </c>
      <c r="ARY10" s="1265">
        <f t="shared" ref="ARY10" si="581">SUM(ARY35-SUM(ARY4:ARY9))+ARY53+ARY54</f>
        <v>0</v>
      </c>
      <c r="ASA10" s="1265">
        <f t="shared" ref="ASA10" si="582">SUM(ASA35-SUM(ASA4:ASA9))+ASA53+ASA54</f>
        <v>0</v>
      </c>
      <c r="ASC10" s="1265">
        <f t="shared" ref="ASC10" si="583">SUM(ASC35-SUM(ASC4:ASC9))+ASC53+ASC54</f>
        <v>0</v>
      </c>
      <c r="ASE10" s="1265">
        <f t="shared" ref="ASE10" si="584">SUM(ASE35-SUM(ASE4:ASE9))+ASE53+ASE54</f>
        <v>0</v>
      </c>
      <c r="ASG10" s="1265">
        <f t="shared" ref="ASG10" si="585">SUM(ASG35-SUM(ASG4:ASG9))+ASG53+ASG54</f>
        <v>0</v>
      </c>
      <c r="ASI10" s="1265">
        <f t="shared" ref="ASI10" si="586">SUM(ASI35-SUM(ASI4:ASI9))+ASI53+ASI54</f>
        <v>0</v>
      </c>
      <c r="ASK10" s="1265">
        <f t="shared" ref="ASK10" si="587">SUM(ASK35-SUM(ASK4:ASK9))+ASK53+ASK54</f>
        <v>0</v>
      </c>
      <c r="ASM10" s="1265">
        <f t="shared" ref="ASM10" si="588">SUM(ASM35-SUM(ASM4:ASM9))+ASM53+ASM54</f>
        <v>0</v>
      </c>
      <c r="ASO10" s="1265">
        <f t="shared" ref="ASO10" si="589">SUM(ASO35-SUM(ASO4:ASO9))+ASO53+ASO54</f>
        <v>0</v>
      </c>
      <c r="ASQ10" s="1265">
        <f t="shared" ref="ASQ10" si="590">SUM(ASQ35-SUM(ASQ4:ASQ9))+ASQ53+ASQ54</f>
        <v>0</v>
      </c>
      <c r="ASS10" s="1265">
        <f t="shared" ref="ASS10" si="591">SUM(ASS35-SUM(ASS4:ASS9))+ASS53+ASS54</f>
        <v>0</v>
      </c>
      <c r="ASU10" s="1265">
        <f t="shared" ref="ASU10" si="592">SUM(ASU35-SUM(ASU4:ASU9))+ASU53+ASU54</f>
        <v>0</v>
      </c>
      <c r="ASW10" s="1265">
        <f t="shared" ref="ASW10" si="593">SUM(ASW35-SUM(ASW4:ASW9))+ASW53+ASW54</f>
        <v>0</v>
      </c>
      <c r="ASY10" s="1265">
        <f t="shared" ref="ASY10" si="594">SUM(ASY35-SUM(ASY4:ASY9))+ASY53+ASY54</f>
        <v>0</v>
      </c>
      <c r="ATA10" s="1265">
        <f t="shared" ref="ATA10" si="595">SUM(ATA35-SUM(ATA4:ATA9))+ATA53+ATA54</f>
        <v>0</v>
      </c>
      <c r="ATC10" s="1265">
        <f t="shared" ref="ATC10" si="596">SUM(ATC35-SUM(ATC4:ATC9))+ATC53+ATC54</f>
        <v>0</v>
      </c>
      <c r="ATE10" s="1265">
        <f t="shared" ref="ATE10" si="597">SUM(ATE35-SUM(ATE4:ATE9))+ATE53+ATE54</f>
        <v>0</v>
      </c>
      <c r="ATG10" s="1265">
        <f t="shared" ref="ATG10" si="598">SUM(ATG35-SUM(ATG4:ATG9))+ATG53+ATG54</f>
        <v>0</v>
      </c>
      <c r="ATI10" s="1265">
        <f t="shared" ref="ATI10" si="599">SUM(ATI35-SUM(ATI4:ATI9))+ATI53+ATI54</f>
        <v>0</v>
      </c>
      <c r="ATK10" s="1265">
        <f t="shared" ref="ATK10" si="600">SUM(ATK35-SUM(ATK4:ATK9))+ATK53+ATK54</f>
        <v>0</v>
      </c>
      <c r="ATM10" s="1265">
        <f t="shared" ref="ATM10" si="601">SUM(ATM35-SUM(ATM4:ATM9))+ATM53+ATM54</f>
        <v>0</v>
      </c>
      <c r="ATO10" s="1265">
        <f t="shared" ref="ATO10" si="602">SUM(ATO35-SUM(ATO4:ATO9))+ATO53+ATO54</f>
        <v>0</v>
      </c>
      <c r="ATQ10" s="1265">
        <f t="shared" ref="ATQ10" si="603">SUM(ATQ35-SUM(ATQ4:ATQ9))+ATQ53+ATQ54</f>
        <v>0</v>
      </c>
      <c r="ATS10" s="1265">
        <f t="shared" ref="ATS10" si="604">SUM(ATS35-SUM(ATS4:ATS9))+ATS53+ATS54</f>
        <v>0</v>
      </c>
      <c r="ATU10" s="1265">
        <f t="shared" ref="ATU10" si="605">SUM(ATU35-SUM(ATU4:ATU9))+ATU53+ATU54</f>
        <v>0</v>
      </c>
      <c r="ATW10" s="1265">
        <f t="shared" ref="ATW10" si="606">SUM(ATW35-SUM(ATW4:ATW9))+ATW53+ATW54</f>
        <v>0</v>
      </c>
      <c r="ATY10" s="1265">
        <f t="shared" ref="ATY10" si="607">SUM(ATY35-SUM(ATY4:ATY9))+ATY53+ATY54</f>
        <v>0</v>
      </c>
      <c r="AUA10" s="1265">
        <f t="shared" ref="AUA10" si="608">SUM(AUA35-SUM(AUA4:AUA9))+AUA53+AUA54</f>
        <v>0</v>
      </c>
      <c r="AUC10" s="1265">
        <f t="shared" ref="AUC10" si="609">SUM(AUC35-SUM(AUC4:AUC9))+AUC53+AUC54</f>
        <v>0</v>
      </c>
      <c r="AUE10" s="1265">
        <f t="shared" ref="AUE10" si="610">SUM(AUE35-SUM(AUE4:AUE9))+AUE53+AUE54</f>
        <v>0</v>
      </c>
      <c r="AUG10" s="1265">
        <f t="shared" ref="AUG10" si="611">SUM(AUG35-SUM(AUG4:AUG9))+AUG53+AUG54</f>
        <v>0</v>
      </c>
      <c r="AUI10" s="1265">
        <f t="shared" ref="AUI10" si="612">SUM(AUI35-SUM(AUI4:AUI9))+AUI53+AUI54</f>
        <v>0</v>
      </c>
      <c r="AUK10" s="1265">
        <f t="shared" ref="AUK10" si="613">SUM(AUK35-SUM(AUK4:AUK9))+AUK53+AUK54</f>
        <v>0</v>
      </c>
      <c r="AUM10" s="1265">
        <f t="shared" ref="AUM10" si="614">SUM(AUM35-SUM(AUM4:AUM9))+AUM53+AUM54</f>
        <v>0</v>
      </c>
      <c r="AUO10" s="1265">
        <f t="shared" ref="AUO10" si="615">SUM(AUO35-SUM(AUO4:AUO9))+AUO53+AUO54</f>
        <v>0</v>
      </c>
      <c r="AUQ10" s="1265">
        <f t="shared" ref="AUQ10" si="616">SUM(AUQ35-SUM(AUQ4:AUQ9))+AUQ53+AUQ54</f>
        <v>0</v>
      </c>
      <c r="AUS10" s="1265">
        <f t="shared" ref="AUS10" si="617">SUM(AUS35-SUM(AUS4:AUS9))+AUS53+AUS54</f>
        <v>0</v>
      </c>
      <c r="AUU10" s="1265">
        <f t="shared" ref="AUU10" si="618">SUM(AUU35-SUM(AUU4:AUU9))+AUU53+AUU54</f>
        <v>0</v>
      </c>
      <c r="AUW10" s="1265">
        <f t="shared" ref="AUW10" si="619">SUM(AUW35-SUM(AUW4:AUW9))+AUW53+AUW54</f>
        <v>0</v>
      </c>
      <c r="AUY10" s="1265">
        <f t="shared" ref="AUY10" si="620">SUM(AUY35-SUM(AUY4:AUY9))+AUY53+AUY54</f>
        <v>0</v>
      </c>
      <c r="AVA10" s="1265">
        <f t="shared" ref="AVA10" si="621">SUM(AVA35-SUM(AVA4:AVA9))+AVA53+AVA54</f>
        <v>0</v>
      </c>
      <c r="AVC10" s="1265">
        <f t="shared" ref="AVC10" si="622">SUM(AVC35-SUM(AVC4:AVC9))+AVC53+AVC54</f>
        <v>0</v>
      </c>
      <c r="AVE10" s="1265">
        <f t="shared" ref="AVE10" si="623">SUM(AVE35-SUM(AVE4:AVE9))+AVE53+AVE54</f>
        <v>0</v>
      </c>
      <c r="AVG10" s="1265">
        <f t="shared" ref="AVG10" si="624">SUM(AVG35-SUM(AVG4:AVG9))+AVG53+AVG54</f>
        <v>0</v>
      </c>
      <c r="AVI10" s="1265">
        <f t="shared" ref="AVI10" si="625">SUM(AVI35-SUM(AVI4:AVI9))+AVI53+AVI54</f>
        <v>0</v>
      </c>
      <c r="AVK10" s="1265">
        <f t="shared" ref="AVK10" si="626">SUM(AVK35-SUM(AVK4:AVK9))+AVK53+AVK54</f>
        <v>0</v>
      </c>
      <c r="AVM10" s="1265">
        <f t="shared" ref="AVM10" si="627">SUM(AVM35-SUM(AVM4:AVM9))+AVM53+AVM54</f>
        <v>0</v>
      </c>
      <c r="AVO10" s="1265">
        <f t="shared" ref="AVO10" si="628">SUM(AVO35-SUM(AVO4:AVO9))+AVO53+AVO54</f>
        <v>0</v>
      </c>
      <c r="AVQ10" s="1265">
        <f t="shared" ref="AVQ10" si="629">SUM(AVQ35-SUM(AVQ4:AVQ9))+AVQ53+AVQ54</f>
        <v>0</v>
      </c>
      <c r="AVS10" s="1265">
        <f t="shared" ref="AVS10" si="630">SUM(AVS35-SUM(AVS4:AVS9))+AVS53+AVS54</f>
        <v>0</v>
      </c>
      <c r="AVU10" s="1265">
        <f t="shared" ref="AVU10" si="631">SUM(AVU35-SUM(AVU4:AVU9))+AVU53+AVU54</f>
        <v>0</v>
      </c>
      <c r="AVW10" s="1265">
        <f t="shared" ref="AVW10" si="632">SUM(AVW35-SUM(AVW4:AVW9))+AVW53+AVW54</f>
        <v>0</v>
      </c>
      <c r="AVY10" s="1265">
        <f t="shared" ref="AVY10" si="633">SUM(AVY35-SUM(AVY4:AVY9))+AVY53+AVY54</f>
        <v>0</v>
      </c>
      <c r="AWA10" s="1265">
        <f t="shared" ref="AWA10" si="634">SUM(AWA35-SUM(AWA4:AWA9))+AWA53+AWA54</f>
        <v>0</v>
      </c>
      <c r="AWC10" s="1265">
        <f t="shared" ref="AWC10" si="635">SUM(AWC35-SUM(AWC4:AWC9))+AWC53+AWC54</f>
        <v>0</v>
      </c>
      <c r="AWE10" s="1265">
        <f t="shared" ref="AWE10" si="636">SUM(AWE35-SUM(AWE4:AWE9))+AWE53+AWE54</f>
        <v>0</v>
      </c>
      <c r="AWG10" s="1265">
        <f t="shared" ref="AWG10" si="637">SUM(AWG35-SUM(AWG4:AWG9))+AWG53+AWG54</f>
        <v>0</v>
      </c>
      <c r="AWI10" s="1265">
        <f t="shared" ref="AWI10" si="638">SUM(AWI35-SUM(AWI4:AWI9))+AWI53+AWI54</f>
        <v>0</v>
      </c>
      <c r="AWK10" s="1265">
        <f t="shared" ref="AWK10" si="639">SUM(AWK35-SUM(AWK4:AWK9))+AWK53+AWK54</f>
        <v>0</v>
      </c>
      <c r="AWM10" s="1265">
        <f t="shared" ref="AWM10" si="640">SUM(AWM35-SUM(AWM4:AWM9))+AWM53+AWM54</f>
        <v>0</v>
      </c>
      <c r="AWO10" s="1265">
        <f t="shared" ref="AWO10" si="641">SUM(AWO35-SUM(AWO4:AWO9))+AWO53+AWO54</f>
        <v>0</v>
      </c>
      <c r="AWQ10" s="1265">
        <f t="shared" ref="AWQ10" si="642">SUM(AWQ35-SUM(AWQ4:AWQ9))+AWQ53+AWQ54</f>
        <v>0</v>
      </c>
      <c r="AWS10" s="1265">
        <f t="shared" ref="AWS10" si="643">SUM(AWS35-SUM(AWS4:AWS9))+AWS53+AWS54</f>
        <v>0</v>
      </c>
      <c r="AWU10" s="1265">
        <f t="shared" ref="AWU10" si="644">SUM(AWU35-SUM(AWU4:AWU9))+AWU53+AWU54</f>
        <v>0</v>
      </c>
      <c r="AWW10" s="1265">
        <f t="shared" ref="AWW10" si="645">SUM(AWW35-SUM(AWW4:AWW9))+AWW53+AWW54</f>
        <v>0</v>
      </c>
      <c r="AWY10" s="1265">
        <f t="shared" ref="AWY10" si="646">SUM(AWY35-SUM(AWY4:AWY9))+AWY53+AWY54</f>
        <v>0</v>
      </c>
      <c r="AXA10" s="1265">
        <f t="shared" ref="AXA10" si="647">SUM(AXA35-SUM(AXA4:AXA9))+AXA53+AXA54</f>
        <v>0</v>
      </c>
      <c r="AXC10" s="1265">
        <f t="shared" ref="AXC10" si="648">SUM(AXC35-SUM(AXC4:AXC9))+AXC53+AXC54</f>
        <v>0</v>
      </c>
      <c r="AXE10" s="1265">
        <f t="shared" ref="AXE10" si="649">SUM(AXE35-SUM(AXE4:AXE9))+AXE53+AXE54</f>
        <v>0</v>
      </c>
      <c r="AXG10" s="1265">
        <f t="shared" ref="AXG10" si="650">SUM(AXG35-SUM(AXG4:AXG9))+AXG53+AXG54</f>
        <v>0</v>
      </c>
      <c r="AXI10" s="1265">
        <f t="shared" ref="AXI10" si="651">SUM(AXI35-SUM(AXI4:AXI9))+AXI53+AXI54</f>
        <v>0</v>
      </c>
      <c r="AXK10" s="1265">
        <f t="shared" ref="AXK10" si="652">SUM(AXK35-SUM(AXK4:AXK9))+AXK53+AXK54</f>
        <v>0</v>
      </c>
      <c r="AXM10" s="1265">
        <f t="shared" ref="AXM10" si="653">SUM(AXM35-SUM(AXM4:AXM9))+AXM53+AXM54</f>
        <v>0</v>
      </c>
      <c r="AXO10" s="1265">
        <f t="shared" ref="AXO10" si="654">SUM(AXO35-SUM(AXO4:AXO9))+AXO53+AXO54</f>
        <v>0</v>
      </c>
      <c r="AXQ10" s="1265">
        <f t="shared" ref="AXQ10" si="655">SUM(AXQ35-SUM(AXQ4:AXQ9))+AXQ53+AXQ54</f>
        <v>0</v>
      </c>
      <c r="AXS10" s="1265">
        <f t="shared" ref="AXS10" si="656">SUM(AXS35-SUM(AXS4:AXS9))+AXS53+AXS54</f>
        <v>0</v>
      </c>
      <c r="AXU10" s="1265">
        <f t="shared" ref="AXU10" si="657">SUM(AXU35-SUM(AXU4:AXU9))+AXU53+AXU54</f>
        <v>0</v>
      </c>
      <c r="AXW10" s="1265">
        <f t="shared" ref="AXW10" si="658">SUM(AXW35-SUM(AXW4:AXW9))+AXW53+AXW54</f>
        <v>0</v>
      </c>
      <c r="AXY10" s="1265">
        <f t="shared" ref="AXY10" si="659">SUM(AXY35-SUM(AXY4:AXY9))+AXY53+AXY54</f>
        <v>0</v>
      </c>
      <c r="AYA10" s="1265">
        <f t="shared" ref="AYA10" si="660">SUM(AYA35-SUM(AYA4:AYA9))+AYA53+AYA54</f>
        <v>0</v>
      </c>
      <c r="AYC10" s="1265">
        <f t="shared" ref="AYC10" si="661">SUM(AYC35-SUM(AYC4:AYC9))+AYC53+AYC54</f>
        <v>0</v>
      </c>
      <c r="AYE10" s="1265">
        <f t="shared" ref="AYE10" si="662">SUM(AYE35-SUM(AYE4:AYE9))+AYE53+AYE54</f>
        <v>0</v>
      </c>
      <c r="AYG10" s="1265">
        <f t="shared" ref="AYG10" si="663">SUM(AYG35-SUM(AYG4:AYG9))+AYG53+AYG54</f>
        <v>0</v>
      </c>
      <c r="AYI10" s="1265">
        <f t="shared" ref="AYI10" si="664">SUM(AYI35-SUM(AYI4:AYI9))+AYI53+AYI54</f>
        <v>0</v>
      </c>
      <c r="AYK10" s="1265">
        <f t="shared" ref="AYK10" si="665">SUM(AYK35-SUM(AYK4:AYK9))+AYK53+AYK54</f>
        <v>0</v>
      </c>
      <c r="AYM10" s="1265">
        <f t="shared" ref="AYM10" si="666">SUM(AYM35-SUM(AYM4:AYM9))+AYM53+AYM54</f>
        <v>0</v>
      </c>
      <c r="AYO10" s="1265">
        <f t="shared" ref="AYO10" si="667">SUM(AYO35-SUM(AYO4:AYO9))+AYO53+AYO54</f>
        <v>0</v>
      </c>
      <c r="AYQ10" s="1265">
        <f t="shared" ref="AYQ10" si="668">SUM(AYQ35-SUM(AYQ4:AYQ9))+AYQ53+AYQ54</f>
        <v>0</v>
      </c>
      <c r="AYS10" s="1265">
        <f t="shared" ref="AYS10" si="669">SUM(AYS35-SUM(AYS4:AYS9))+AYS53+AYS54</f>
        <v>0</v>
      </c>
      <c r="AYU10" s="1265">
        <f t="shared" ref="AYU10" si="670">SUM(AYU35-SUM(AYU4:AYU9))+AYU53+AYU54</f>
        <v>0</v>
      </c>
      <c r="AYW10" s="1265">
        <f t="shared" ref="AYW10" si="671">SUM(AYW35-SUM(AYW4:AYW9))+AYW53+AYW54</f>
        <v>0</v>
      </c>
      <c r="AYY10" s="1265">
        <f t="shared" ref="AYY10" si="672">SUM(AYY35-SUM(AYY4:AYY9))+AYY53+AYY54</f>
        <v>0</v>
      </c>
      <c r="AZA10" s="1265">
        <f t="shared" ref="AZA10" si="673">SUM(AZA35-SUM(AZA4:AZA9))+AZA53+AZA54</f>
        <v>0</v>
      </c>
      <c r="AZC10" s="1265">
        <f t="shared" ref="AZC10" si="674">SUM(AZC35-SUM(AZC4:AZC9))+AZC53+AZC54</f>
        <v>0</v>
      </c>
      <c r="AZE10" s="1265">
        <f t="shared" ref="AZE10" si="675">SUM(AZE35-SUM(AZE4:AZE9))+AZE53+AZE54</f>
        <v>0</v>
      </c>
      <c r="AZG10" s="1265">
        <f t="shared" ref="AZG10" si="676">SUM(AZG35-SUM(AZG4:AZG9))+AZG53+AZG54</f>
        <v>0</v>
      </c>
      <c r="AZI10" s="1265">
        <f t="shared" ref="AZI10" si="677">SUM(AZI35-SUM(AZI4:AZI9))+AZI53+AZI54</f>
        <v>0</v>
      </c>
      <c r="AZK10" s="1265">
        <f t="shared" ref="AZK10" si="678">SUM(AZK35-SUM(AZK4:AZK9))+AZK53+AZK54</f>
        <v>0</v>
      </c>
      <c r="AZM10" s="1265">
        <f t="shared" ref="AZM10" si="679">SUM(AZM35-SUM(AZM4:AZM9))+AZM53+AZM54</f>
        <v>0</v>
      </c>
      <c r="AZO10" s="1265">
        <f t="shared" ref="AZO10" si="680">SUM(AZO35-SUM(AZO4:AZO9))+AZO53+AZO54</f>
        <v>0</v>
      </c>
      <c r="AZQ10" s="1265">
        <f t="shared" ref="AZQ10" si="681">SUM(AZQ35-SUM(AZQ4:AZQ9))+AZQ53+AZQ54</f>
        <v>0</v>
      </c>
      <c r="AZS10" s="1265">
        <f t="shared" ref="AZS10" si="682">SUM(AZS35-SUM(AZS4:AZS9))+AZS53+AZS54</f>
        <v>0</v>
      </c>
      <c r="AZU10" s="1265">
        <f t="shared" ref="AZU10" si="683">SUM(AZU35-SUM(AZU4:AZU9))+AZU53+AZU54</f>
        <v>0</v>
      </c>
      <c r="AZW10" s="1265">
        <f t="shared" ref="AZW10" si="684">SUM(AZW35-SUM(AZW4:AZW9))+AZW53+AZW54</f>
        <v>0</v>
      </c>
      <c r="AZY10" s="1265">
        <f t="shared" ref="AZY10" si="685">SUM(AZY35-SUM(AZY4:AZY9))+AZY53+AZY54</f>
        <v>0</v>
      </c>
      <c r="BAA10" s="1265">
        <f t="shared" ref="BAA10" si="686">SUM(BAA35-SUM(BAA4:BAA9))+BAA53+BAA54</f>
        <v>0</v>
      </c>
      <c r="BAC10" s="1265">
        <f t="shared" ref="BAC10" si="687">SUM(BAC35-SUM(BAC4:BAC9))+BAC53+BAC54</f>
        <v>0</v>
      </c>
      <c r="BAE10" s="1265">
        <f t="shared" ref="BAE10" si="688">SUM(BAE35-SUM(BAE4:BAE9))+BAE53+BAE54</f>
        <v>0</v>
      </c>
      <c r="BAG10" s="1265">
        <f t="shared" ref="BAG10" si="689">SUM(BAG35-SUM(BAG4:BAG9))+BAG53+BAG54</f>
        <v>0</v>
      </c>
      <c r="BAI10" s="1265">
        <f t="shared" ref="BAI10" si="690">SUM(BAI35-SUM(BAI4:BAI9))+BAI53+BAI54</f>
        <v>0</v>
      </c>
      <c r="BAK10" s="1265">
        <f t="shared" ref="BAK10" si="691">SUM(BAK35-SUM(BAK4:BAK9))+BAK53+BAK54</f>
        <v>0</v>
      </c>
      <c r="BAM10" s="1265">
        <f t="shared" ref="BAM10" si="692">SUM(BAM35-SUM(BAM4:BAM9))+BAM53+BAM54</f>
        <v>0</v>
      </c>
      <c r="BAO10" s="1265">
        <f t="shared" ref="BAO10" si="693">SUM(BAO35-SUM(BAO4:BAO9))+BAO53+BAO54</f>
        <v>0</v>
      </c>
      <c r="BAQ10" s="1265">
        <f t="shared" ref="BAQ10" si="694">SUM(BAQ35-SUM(BAQ4:BAQ9))+BAQ53+BAQ54</f>
        <v>0</v>
      </c>
      <c r="BAS10" s="1265">
        <f t="shared" ref="BAS10" si="695">SUM(BAS35-SUM(BAS4:BAS9))+BAS53+BAS54</f>
        <v>0</v>
      </c>
      <c r="BAU10" s="1265">
        <f t="shared" ref="BAU10" si="696">SUM(BAU35-SUM(BAU4:BAU9))+BAU53+BAU54</f>
        <v>0</v>
      </c>
      <c r="BAW10" s="1265">
        <f t="shared" ref="BAW10" si="697">SUM(BAW35-SUM(BAW4:BAW9))+BAW53+BAW54</f>
        <v>0</v>
      </c>
      <c r="BAY10" s="1265">
        <f t="shared" ref="BAY10" si="698">SUM(BAY35-SUM(BAY4:BAY9))+BAY53+BAY54</f>
        <v>0</v>
      </c>
      <c r="BBA10" s="1265">
        <f t="shared" ref="BBA10" si="699">SUM(BBA35-SUM(BBA4:BBA9))+BBA53+BBA54</f>
        <v>0</v>
      </c>
      <c r="BBC10" s="1265">
        <f t="shared" ref="BBC10" si="700">SUM(BBC35-SUM(BBC4:BBC9))+BBC53+BBC54</f>
        <v>0</v>
      </c>
      <c r="BBE10" s="1265">
        <f t="shared" ref="BBE10" si="701">SUM(BBE35-SUM(BBE4:BBE9))+BBE53+BBE54</f>
        <v>0</v>
      </c>
      <c r="BBG10" s="1265">
        <f t="shared" ref="BBG10" si="702">SUM(BBG35-SUM(BBG4:BBG9))+BBG53+BBG54</f>
        <v>0</v>
      </c>
      <c r="BBI10" s="1265">
        <f t="shared" ref="BBI10" si="703">SUM(BBI35-SUM(BBI4:BBI9))+BBI53+BBI54</f>
        <v>0</v>
      </c>
      <c r="BBK10" s="1265">
        <f t="shared" ref="BBK10" si="704">SUM(BBK35-SUM(BBK4:BBK9))+BBK53+BBK54</f>
        <v>0</v>
      </c>
      <c r="BBM10" s="1265">
        <f t="shared" ref="BBM10" si="705">SUM(BBM35-SUM(BBM4:BBM9))+BBM53+BBM54</f>
        <v>0</v>
      </c>
      <c r="BBO10" s="1265">
        <f t="shared" ref="BBO10" si="706">SUM(BBO35-SUM(BBO4:BBO9))+BBO53+BBO54</f>
        <v>0</v>
      </c>
      <c r="BBQ10" s="1265">
        <f t="shared" ref="BBQ10" si="707">SUM(BBQ35-SUM(BBQ4:BBQ9))+BBQ53+BBQ54</f>
        <v>0</v>
      </c>
      <c r="BBS10" s="1265">
        <f t="shared" ref="BBS10" si="708">SUM(BBS35-SUM(BBS4:BBS9))+BBS53+BBS54</f>
        <v>0</v>
      </c>
      <c r="BBU10" s="1265">
        <f t="shared" ref="BBU10" si="709">SUM(BBU35-SUM(BBU4:BBU9))+BBU53+BBU54</f>
        <v>0</v>
      </c>
      <c r="BBW10" s="1265">
        <f t="shared" ref="BBW10" si="710">SUM(BBW35-SUM(BBW4:BBW9))+BBW53+BBW54</f>
        <v>0</v>
      </c>
      <c r="BBY10" s="1265">
        <f t="shared" ref="BBY10" si="711">SUM(BBY35-SUM(BBY4:BBY9))+BBY53+BBY54</f>
        <v>0</v>
      </c>
      <c r="BCA10" s="1265">
        <f t="shared" ref="BCA10" si="712">SUM(BCA35-SUM(BCA4:BCA9))+BCA53+BCA54</f>
        <v>0</v>
      </c>
      <c r="BCC10" s="1265">
        <f t="shared" ref="BCC10" si="713">SUM(BCC35-SUM(BCC4:BCC9))+BCC53+BCC54</f>
        <v>0</v>
      </c>
      <c r="BCE10" s="1265">
        <f t="shared" ref="BCE10" si="714">SUM(BCE35-SUM(BCE4:BCE9))+BCE53+BCE54</f>
        <v>0</v>
      </c>
      <c r="BCG10" s="1265">
        <f t="shared" ref="BCG10" si="715">SUM(BCG35-SUM(BCG4:BCG9))+BCG53+BCG54</f>
        <v>0</v>
      </c>
      <c r="BCI10" s="1265">
        <f t="shared" ref="BCI10" si="716">SUM(BCI35-SUM(BCI4:BCI9))+BCI53+BCI54</f>
        <v>0</v>
      </c>
      <c r="BCK10" s="1265">
        <f t="shared" ref="BCK10" si="717">SUM(BCK35-SUM(BCK4:BCK9))+BCK53+BCK54</f>
        <v>0</v>
      </c>
      <c r="BCM10" s="1265">
        <f t="shared" ref="BCM10" si="718">SUM(BCM35-SUM(BCM4:BCM9))+BCM53+BCM54</f>
        <v>0</v>
      </c>
      <c r="BCO10" s="1265">
        <f t="shared" ref="BCO10" si="719">SUM(BCO35-SUM(BCO4:BCO9))+BCO53+BCO54</f>
        <v>0</v>
      </c>
      <c r="BCQ10" s="1265">
        <f t="shared" ref="BCQ10" si="720">SUM(BCQ35-SUM(BCQ4:BCQ9))+BCQ53+BCQ54</f>
        <v>0</v>
      </c>
      <c r="BCS10" s="1265">
        <f t="shared" ref="BCS10" si="721">SUM(BCS35-SUM(BCS4:BCS9))+BCS53+BCS54</f>
        <v>0</v>
      </c>
      <c r="BCU10" s="1265">
        <f t="shared" ref="BCU10" si="722">SUM(BCU35-SUM(BCU4:BCU9))+BCU53+BCU54</f>
        <v>0</v>
      </c>
      <c r="BCW10" s="1265">
        <f t="shared" ref="BCW10" si="723">SUM(BCW35-SUM(BCW4:BCW9))+BCW53+BCW54</f>
        <v>0</v>
      </c>
      <c r="BCY10" s="1265">
        <f t="shared" ref="BCY10" si="724">SUM(BCY35-SUM(BCY4:BCY9))+BCY53+BCY54</f>
        <v>0</v>
      </c>
      <c r="BDA10" s="1265">
        <f t="shared" ref="BDA10" si="725">SUM(BDA35-SUM(BDA4:BDA9))+BDA53+BDA54</f>
        <v>0</v>
      </c>
      <c r="BDC10" s="1265">
        <f t="shared" ref="BDC10" si="726">SUM(BDC35-SUM(BDC4:BDC9))+BDC53+BDC54</f>
        <v>0</v>
      </c>
      <c r="BDE10" s="1265">
        <f t="shared" ref="BDE10" si="727">SUM(BDE35-SUM(BDE4:BDE9))+BDE53+BDE54</f>
        <v>0</v>
      </c>
      <c r="BDG10" s="1265">
        <f t="shared" ref="BDG10" si="728">SUM(BDG35-SUM(BDG4:BDG9))+BDG53+BDG54</f>
        <v>0</v>
      </c>
      <c r="BDI10" s="1265">
        <f t="shared" ref="BDI10" si="729">SUM(BDI35-SUM(BDI4:BDI9))+BDI53+BDI54</f>
        <v>0</v>
      </c>
      <c r="BDK10" s="1265">
        <f t="shared" ref="BDK10" si="730">SUM(BDK35-SUM(BDK4:BDK9))+BDK53+BDK54</f>
        <v>0</v>
      </c>
      <c r="BDM10" s="1265">
        <f t="shared" ref="BDM10" si="731">SUM(BDM35-SUM(BDM4:BDM9))+BDM53+BDM54</f>
        <v>0</v>
      </c>
      <c r="BDO10" s="1265">
        <f t="shared" ref="BDO10" si="732">SUM(BDO35-SUM(BDO4:BDO9))+BDO53+BDO54</f>
        <v>0</v>
      </c>
      <c r="BDQ10" s="1265">
        <f t="shared" ref="BDQ10" si="733">SUM(BDQ35-SUM(BDQ4:BDQ9))+BDQ53+BDQ54</f>
        <v>0</v>
      </c>
      <c r="BDS10" s="1265">
        <f t="shared" ref="BDS10" si="734">SUM(BDS35-SUM(BDS4:BDS9))+BDS53+BDS54</f>
        <v>0</v>
      </c>
      <c r="BDU10" s="1265">
        <f t="shared" ref="BDU10" si="735">SUM(BDU35-SUM(BDU4:BDU9))+BDU53+BDU54</f>
        <v>0</v>
      </c>
      <c r="BDW10" s="1265">
        <f t="shared" ref="BDW10" si="736">SUM(BDW35-SUM(BDW4:BDW9))+BDW53+BDW54</f>
        <v>0</v>
      </c>
      <c r="BDY10" s="1265">
        <f t="shared" ref="BDY10" si="737">SUM(BDY35-SUM(BDY4:BDY9))+BDY53+BDY54</f>
        <v>0</v>
      </c>
      <c r="BEA10" s="1265">
        <f t="shared" ref="BEA10" si="738">SUM(BEA35-SUM(BEA4:BEA9))+BEA53+BEA54</f>
        <v>0</v>
      </c>
      <c r="BEC10" s="1265">
        <f t="shared" ref="BEC10" si="739">SUM(BEC35-SUM(BEC4:BEC9))+BEC53+BEC54</f>
        <v>0</v>
      </c>
      <c r="BEE10" s="1265">
        <f t="shared" ref="BEE10" si="740">SUM(BEE35-SUM(BEE4:BEE9))+BEE53+BEE54</f>
        <v>0</v>
      </c>
      <c r="BEG10" s="1265">
        <f t="shared" ref="BEG10" si="741">SUM(BEG35-SUM(BEG4:BEG9))+BEG53+BEG54</f>
        <v>0</v>
      </c>
      <c r="BEI10" s="1265">
        <f t="shared" ref="BEI10" si="742">SUM(BEI35-SUM(BEI4:BEI9))+BEI53+BEI54</f>
        <v>0</v>
      </c>
      <c r="BEK10" s="1265">
        <f t="shared" ref="BEK10" si="743">SUM(BEK35-SUM(BEK4:BEK9))+BEK53+BEK54</f>
        <v>0</v>
      </c>
      <c r="BEM10" s="1265">
        <f t="shared" ref="BEM10" si="744">SUM(BEM35-SUM(BEM4:BEM9))+BEM53+BEM54</f>
        <v>0</v>
      </c>
      <c r="BEO10" s="1265">
        <f t="shared" ref="BEO10" si="745">SUM(BEO35-SUM(BEO4:BEO9))+BEO53+BEO54</f>
        <v>0</v>
      </c>
      <c r="BEQ10" s="1265">
        <f t="shared" ref="BEQ10" si="746">SUM(BEQ35-SUM(BEQ4:BEQ9))+BEQ53+BEQ54</f>
        <v>0</v>
      </c>
      <c r="BES10" s="1265">
        <f t="shared" ref="BES10" si="747">SUM(BES35-SUM(BES4:BES9))+BES53+BES54</f>
        <v>0</v>
      </c>
      <c r="BEU10" s="1265">
        <f t="shared" ref="BEU10" si="748">SUM(BEU35-SUM(BEU4:BEU9))+BEU53+BEU54</f>
        <v>0</v>
      </c>
      <c r="BEW10" s="1265">
        <f t="shared" ref="BEW10" si="749">SUM(BEW35-SUM(BEW4:BEW9))+BEW53+BEW54</f>
        <v>0</v>
      </c>
      <c r="BEY10" s="1265">
        <f t="shared" ref="BEY10" si="750">SUM(BEY35-SUM(BEY4:BEY9))+BEY53+BEY54</f>
        <v>0</v>
      </c>
      <c r="BFA10" s="1265">
        <f t="shared" ref="BFA10" si="751">SUM(BFA35-SUM(BFA4:BFA9))+BFA53+BFA54</f>
        <v>0</v>
      </c>
      <c r="BFC10" s="1265">
        <f t="shared" ref="BFC10" si="752">SUM(BFC35-SUM(BFC4:BFC9))+BFC53+BFC54</f>
        <v>0</v>
      </c>
      <c r="BFE10" s="1265">
        <f t="shared" ref="BFE10" si="753">SUM(BFE35-SUM(BFE4:BFE9))+BFE53+BFE54</f>
        <v>0</v>
      </c>
      <c r="BFG10" s="1265">
        <f t="shared" ref="BFG10" si="754">SUM(BFG35-SUM(BFG4:BFG9))+BFG53+BFG54</f>
        <v>0</v>
      </c>
      <c r="BFI10" s="1265">
        <f t="shared" ref="BFI10" si="755">SUM(BFI35-SUM(BFI4:BFI9))+BFI53+BFI54</f>
        <v>0</v>
      </c>
      <c r="BFK10" s="1265">
        <f t="shared" ref="BFK10" si="756">SUM(BFK35-SUM(BFK4:BFK9))+BFK53+BFK54</f>
        <v>0</v>
      </c>
      <c r="BFM10" s="1265">
        <f t="shared" ref="BFM10" si="757">SUM(BFM35-SUM(BFM4:BFM9))+BFM53+BFM54</f>
        <v>0</v>
      </c>
      <c r="BFO10" s="1265">
        <f t="shared" ref="BFO10" si="758">SUM(BFO35-SUM(BFO4:BFO9))+BFO53+BFO54</f>
        <v>0</v>
      </c>
      <c r="BFQ10" s="1265">
        <f t="shared" ref="BFQ10" si="759">SUM(BFQ35-SUM(BFQ4:BFQ9))+BFQ53+BFQ54</f>
        <v>0</v>
      </c>
      <c r="BFS10" s="1265">
        <f t="shared" ref="BFS10" si="760">SUM(BFS35-SUM(BFS4:BFS9))+BFS53+BFS54</f>
        <v>0</v>
      </c>
      <c r="BFU10" s="1265">
        <f t="shared" ref="BFU10" si="761">SUM(BFU35-SUM(BFU4:BFU9))+BFU53+BFU54</f>
        <v>0</v>
      </c>
      <c r="BFW10" s="1265">
        <f t="shared" ref="BFW10" si="762">SUM(BFW35-SUM(BFW4:BFW9))+BFW53+BFW54</f>
        <v>0</v>
      </c>
      <c r="BFY10" s="1265">
        <f t="shared" ref="BFY10" si="763">SUM(BFY35-SUM(BFY4:BFY9))+BFY53+BFY54</f>
        <v>0</v>
      </c>
      <c r="BGA10" s="1265">
        <f t="shared" ref="BGA10" si="764">SUM(BGA35-SUM(BGA4:BGA9))+BGA53+BGA54</f>
        <v>0</v>
      </c>
      <c r="BGC10" s="1265">
        <f t="shared" ref="BGC10" si="765">SUM(BGC35-SUM(BGC4:BGC9))+BGC53+BGC54</f>
        <v>0</v>
      </c>
      <c r="BGE10" s="1265">
        <f t="shared" ref="BGE10" si="766">SUM(BGE35-SUM(BGE4:BGE9))+BGE53+BGE54</f>
        <v>0</v>
      </c>
      <c r="BGG10" s="1265">
        <f t="shared" ref="BGG10" si="767">SUM(BGG35-SUM(BGG4:BGG9))+BGG53+BGG54</f>
        <v>0</v>
      </c>
      <c r="BGI10" s="1265">
        <f t="shared" ref="BGI10" si="768">SUM(BGI35-SUM(BGI4:BGI9))+BGI53+BGI54</f>
        <v>0</v>
      </c>
      <c r="BGK10" s="1265">
        <f t="shared" ref="BGK10" si="769">SUM(BGK35-SUM(BGK4:BGK9))+BGK53+BGK54</f>
        <v>0</v>
      </c>
      <c r="BGM10" s="1265">
        <f t="shared" ref="BGM10" si="770">SUM(BGM35-SUM(BGM4:BGM9))+BGM53+BGM54</f>
        <v>0</v>
      </c>
      <c r="BGO10" s="1265">
        <f t="shared" ref="BGO10" si="771">SUM(BGO35-SUM(BGO4:BGO9))+BGO53+BGO54</f>
        <v>0</v>
      </c>
      <c r="BGQ10" s="1265">
        <f t="shared" ref="BGQ10" si="772">SUM(BGQ35-SUM(BGQ4:BGQ9))+BGQ53+BGQ54</f>
        <v>0</v>
      </c>
      <c r="BGS10" s="1265">
        <f t="shared" ref="BGS10" si="773">SUM(BGS35-SUM(BGS4:BGS9))+BGS53+BGS54</f>
        <v>0</v>
      </c>
      <c r="BGU10" s="1265">
        <f t="shared" ref="BGU10" si="774">SUM(BGU35-SUM(BGU4:BGU9))+BGU53+BGU54</f>
        <v>0</v>
      </c>
      <c r="BGW10" s="1265">
        <f t="shared" ref="BGW10" si="775">SUM(BGW35-SUM(BGW4:BGW9))+BGW53+BGW54</f>
        <v>0</v>
      </c>
      <c r="BGY10" s="1265">
        <f t="shared" ref="BGY10" si="776">SUM(BGY35-SUM(BGY4:BGY9))+BGY53+BGY54</f>
        <v>0</v>
      </c>
      <c r="BHA10" s="1265">
        <f t="shared" ref="BHA10" si="777">SUM(BHA35-SUM(BHA4:BHA9))+BHA53+BHA54</f>
        <v>0</v>
      </c>
      <c r="BHC10" s="1265">
        <f t="shared" ref="BHC10" si="778">SUM(BHC35-SUM(BHC4:BHC9))+BHC53+BHC54</f>
        <v>0</v>
      </c>
      <c r="BHE10" s="1265">
        <f t="shared" ref="BHE10" si="779">SUM(BHE35-SUM(BHE4:BHE9))+BHE53+BHE54</f>
        <v>0</v>
      </c>
      <c r="BHG10" s="1265">
        <f t="shared" ref="BHG10" si="780">SUM(BHG35-SUM(BHG4:BHG9))+BHG53+BHG54</f>
        <v>0</v>
      </c>
      <c r="BHI10" s="1265">
        <f t="shared" ref="BHI10" si="781">SUM(BHI35-SUM(BHI4:BHI9))+BHI53+BHI54</f>
        <v>0</v>
      </c>
      <c r="BHK10" s="1265">
        <f t="shared" ref="BHK10" si="782">SUM(BHK35-SUM(BHK4:BHK9))+BHK53+BHK54</f>
        <v>0</v>
      </c>
      <c r="BHM10" s="1265">
        <f t="shared" ref="BHM10" si="783">SUM(BHM35-SUM(BHM4:BHM9))+BHM53+BHM54</f>
        <v>0</v>
      </c>
      <c r="BHO10" s="1265">
        <f t="shared" ref="BHO10" si="784">SUM(BHO35-SUM(BHO4:BHO9))+BHO53+BHO54</f>
        <v>0</v>
      </c>
      <c r="BHQ10" s="1265">
        <f t="shared" ref="BHQ10" si="785">SUM(BHQ35-SUM(BHQ4:BHQ9))+BHQ53+BHQ54</f>
        <v>0</v>
      </c>
      <c r="BHS10" s="1265">
        <f t="shared" ref="BHS10" si="786">SUM(BHS35-SUM(BHS4:BHS9))+BHS53+BHS54</f>
        <v>0</v>
      </c>
      <c r="BHU10" s="1265">
        <f t="shared" ref="BHU10" si="787">SUM(BHU35-SUM(BHU4:BHU9))+BHU53+BHU54</f>
        <v>0</v>
      </c>
      <c r="BHW10" s="1265">
        <f t="shared" ref="BHW10" si="788">SUM(BHW35-SUM(BHW4:BHW9))+BHW53+BHW54</f>
        <v>0</v>
      </c>
      <c r="BHY10" s="1265">
        <f t="shared" ref="BHY10" si="789">SUM(BHY35-SUM(BHY4:BHY9))+BHY53+BHY54</f>
        <v>0</v>
      </c>
      <c r="BIA10" s="1265">
        <f t="shared" ref="BIA10" si="790">SUM(BIA35-SUM(BIA4:BIA9))+BIA53+BIA54</f>
        <v>0</v>
      </c>
      <c r="BIC10" s="1265">
        <f t="shared" ref="BIC10" si="791">SUM(BIC35-SUM(BIC4:BIC9))+BIC53+BIC54</f>
        <v>0</v>
      </c>
      <c r="BIE10" s="1265">
        <f t="shared" ref="BIE10" si="792">SUM(BIE35-SUM(BIE4:BIE9))+BIE53+BIE54</f>
        <v>0</v>
      </c>
      <c r="BIG10" s="1265">
        <f t="shared" ref="BIG10" si="793">SUM(BIG35-SUM(BIG4:BIG9))+BIG53+BIG54</f>
        <v>0</v>
      </c>
      <c r="BII10" s="1265">
        <f t="shared" ref="BII10" si="794">SUM(BII35-SUM(BII4:BII9))+BII53+BII54</f>
        <v>0</v>
      </c>
      <c r="BIK10" s="1265">
        <f t="shared" ref="BIK10" si="795">SUM(BIK35-SUM(BIK4:BIK9))+BIK53+BIK54</f>
        <v>0</v>
      </c>
      <c r="BIM10" s="1265">
        <f t="shared" ref="BIM10" si="796">SUM(BIM35-SUM(BIM4:BIM9))+BIM53+BIM54</f>
        <v>0</v>
      </c>
      <c r="BIO10" s="1265">
        <f t="shared" ref="BIO10" si="797">SUM(BIO35-SUM(BIO4:BIO9))+BIO53+BIO54</f>
        <v>0</v>
      </c>
      <c r="BIQ10" s="1265">
        <f t="shared" ref="BIQ10" si="798">SUM(BIQ35-SUM(BIQ4:BIQ9))+BIQ53+BIQ54</f>
        <v>0</v>
      </c>
      <c r="BIS10" s="1265">
        <f t="shared" ref="BIS10" si="799">SUM(BIS35-SUM(BIS4:BIS9))+BIS53+BIS54</f>
        <v>0</v>
      </c>
      <c r="BIU10" s="1265">
        <f t="shared" ref="BIU10" si="800">SUM(BIU35-SUM(BIU4:BIU9))+BIU53+BIU54</f>
        <v>0</v>
      </c>
      <c r="BIW10" s="1265">
        <f t="shared" ref="BIW10" si="801">SUM(BIW35-SUM(BIW4:BIW9))+BIW53+BIW54</f>
        <v>0</v>
      </c>
      <c r="BIY10" s="1265">
        <f t="shared" ref="BIY10" si="802">SUM(BIY35-SUM(BIY4:BIY9))+BIY53+BIY54</f>
        <v>0</v>
      </c>
      <c r="BJA10" s="1265">
        <f t="shared" ref="BJA10" si="803">SUM(BJA35-SUM(BJA4:BJA9))+BJA53+BJA54</f>
        <v>0</v>
      </c>
      <c r="BJC10" s="1265">
        <f t="shared" ref="BJC10" si="804">SUM(BJC35-SUM(BJC4:BJC9))+BJC53+BJC54</f>
        <v>0</v>
      </c>
      <c r="BJE10" s="1265">
        <f t="shared" ref="BJE10" si="805">SUM(BJE35-SUM(BJE4:BJE9))+BJE53+BJE54</f>
        <v>0</v>
      </c>
      <c r="BJG10" s="1265">
        <f t="shared" ref="BJG10" si="806">SUM(BJG35-SUM(BJG4:BJG9))+BJG53+BJG54</f>
        <v>0</v>
      </c>
      <c r="BJI10" s="1265">
        <f t="shared" ref="BJI10" si="807">SUM(BJI35-SUM(BJI4:BJI9))+BJI53+BJI54</f>
        <v>0</v>
      </c>
      <c r="BJK10" s="1265">
        <f t="shared" ref="BJK10" si="808">SUM(BJK35-SUM(BJK4:BJK9))+BJK53+BJK54</f>
        <v>0</v>
      </c>
      <c r="BJM10" s="1265">
        <f t="shared" ref="BJM10" si="809">SUM(BJM35-SUM(BJM4:BJM9))+BJM53+BJM54</f>
        <v>0</v>
      </c>
      <c r="BJO10" s="1265">
        <f t="shared" ref="BJO10" si="810">SUM(BJO35-SUM(BJO4:BJO9))+BJO53+BJO54</f>
        <v>0</v>
      </c>
      <c r="BJQ10" s="1265">
        <f t="shared" ref="BJQ10" si="811">SUM(BJQ35-SUM(BJQ4:BJQ9))+BJQ53+BJQ54</f>
        <v>0</v>
      </c>
      <c r="BJS10" s="1265">
        <f t="shared" ref="BJS10" si="812">SUM(BJS35-SUM(BJS4:BJS9))+BJS53+BJS54</f>
        <v>0</v>
      </c>
      <c r="BJU10" s="1265">
        <f t="shared" ref="BJU10" si="813">SUM(BJU35-SUM(BJU4:BJU9))+BJU53+BJU54</f>
        <v>0</v>
      </c>
      <c r="BJW10" s="1265">
        <f t="shared" ref="BJW10" si="814">SUM(BJW35-SUM(BJW4:BJW9))+BJW53+BJW54</f>
        <v>0</v>
      </c>
      <c r="BJY10" s="1265">
        <f t="shared" ref="BJY10" si="815">SUM(BJY35-SUM(BJY4:BJY9))+BJY53+BJY54</f>
        <v>0</v>
      </c>
      <c r="BKA10" s="1265">
        <f t="shared" ref="BKA10" si="816">SUM(BKA35-SUM(BKA4:BKA9))+BKA53+BKA54</f>
        <v>0</v>
      </c>
      <c r="BKC10" s="1265">
        <f t="shared" ref="BKC10" si="817">SUM(BKC35-SUM(BKC4:BKC9))+BKC53+BKC54</f>
        <v>0</v>
      </c>
      <c r="BKE10" s="1265">
        <f t="shared" ref="BKE10" si="818">SUM(BKE35-SUM(BKE4:BKE9))+BKE53+BKE54</f>
        <v>0</v>
      </c>
      <c r="BKG10" s="1265">
        <f t="shared" ref="BKG10" si="819">SUM(BKG35-SUM(BKG4:BKG9))+BKG53+BKG54</f>
        <v>0</v>
      </c>
      <c r="BKI10" s="1265">
        <f t="shared" ref="BKI10" si="820">SUM(BKI35-SUM(BKI4:BKI9))+BKI53+BKI54</f>
        <v>0</v>
      </c>
      <c r="BKK10" s="1265">
        <f t="shared" ref="BKK10" si="821">SUM(BKK35-SUM(BKK4:BKK9))+BKK53+BKK54</f>
        <v>0</v>
      </c>
      <c r="BKM10" s="1265">
        <f t="shared" ref="BKM10" si="822">SUM(BKM35-SUM(BKM4:BKM9))+BKM53+BKM54</f>
        <v>0</v>
      </c>
      <c r="BKO10" s="1265">
        <f t="shared" ref="BKO10" si="823">SUM(BKO35-SUM(BKO4:BKO9))+BKO53+BKO54</f>
        <v>0</v>
      </c>
      <c r="BKQ10" s="1265">
        <f t="shared" ref="BKQ10" si="824">SUM(BKQ35-SUM(BKQ4:BKQ9))+BKQ53+BKQ54</f>
        <v>0</v>
      </c>
      <c r="BKS10" s="1265">
        <f t="shared" ref="BKS10" si="825">SUM(BKS35-SUM(BKS4:BKS9))+BKS53+BKS54</f>
        <v>0</v>
      </c>
      <c r="BKU10" s="1265">
        <f t="shared" ref="BKU10" si="826">SUM(BKU35-SUM(BKU4:BKU9))+BKU53+BKU54</f>
        <v>0</v>
      </c>
      <c r="BKW10" s="1265">
        <f t="shared" ref="BKW10" si="827">SUM(BKW35-SUM(BKW4:BKW9))+BKW53+BKW54</f>
        <v>0</v>
      </c>
      <c r="BKY10" s="1265">
        <f t="shared" ref="BKY10" si="828">SUM(BKY35-SUM(BKY4:BKY9))+BKY53+BKY54</f>
        <v>0</v>
      </c>
      <c r="BLA10" s="1265">
        <f t="shared" ref="BLA10" si="829">SUM(BLA35-SUM(BLA4:BLA9))+BLA53+BLA54</f>
        <v>0</v>
      </c>
      <c r="BLC10" s="1265">
        <f t="shared" ref="BLC10" si="830">SUM(BLC35-SUM(BLC4:BLC9))+BLC53+BLC54</f>
        <v>0</v>
      </c>
      <c r="BLE10" s="1265">
        <f t="shared" ref="BLE10" si="831">SUM(BLE35-SUM(BLE4:BLE9))+BLE53+BLE54</f>
        <v>0</v>
      </c>
      <c r="BLG10" s="1265">
        <f t="shared" ref="BLG10" si="832">SUM(BLG35-SUM(BLG4:BLG9))+BLG53+BLG54</f>
        <v>0</v>
      </c>
      <c r="BLI10" s="1265">
        <f t="shared" ref="BLI10" si="833">SUM(BLI35-SUM(BLI4:BLI9))+BLI53+BLI54</f>
        <v>0</v>
      </c>
      <c r="BLK10" s="1265">
        <f t="shared" ref="BLK10" si="834">SUM(BLK35-SUM(BLK4:BLK9))+BLK53+BLK54</f>
        <v>0</v>
      </c>
      <c r="BLM10" s="1265">
        <f t="shared" ref="BLM10" si="835">SUM(BLM35-SUM(BLM4:BLM9))+BLM53+BLM54</f>
        <v>0</v>
      </c>
      <c r="BLO10" s="1265">
        <f t="shared" ref="BLO10" si="836">SUM(BLO35-SUM(BLO4:BLO9))+BLO53+BLO54</f>
        <v>0</v>
      </c>
      <c r="BLQ10" s="1265">
        <f t="shared" ref="BLQ10" si="837">SUM(BLQ35-SUM(BLQ4:BLQ9))+BLQ53+BLQ54</f>
        <v>0</v>
      </c>
      <c r="BLS10" s="1265">
        <f t="shared" ref="BLS10" si="838">SUM(BLS35-SUM(BLS4:BLS9))+BLS53+BLS54</f>
        <v>0</v>
      </c>
      <c r="BLU10" s="1265">
        <f t="shared" ref="BLU10" si="839">SUM(BLU35-SUM(BLU4:BLU9))+BLU53+BLU54</f>
        <v>0</v>
      </c>
      <c r="BLW10" s="1265">
        <f t="shared" ref="BLW10" si="840">SUM(BLW35-SUM(BLW4:BLW9))+BLW53+BLW54</f>
        <v>0</v>
      </c>
      <c r="BLY10" s="1265">
        <f t="shared" ref="BLY10" si="841">SUM(BLY35-SUM(BLY4:BLY9))+BLY53+BLY54</f>
        <v>0</v>
      </c>
      <c r="BMA10" s="1265">
        <f t="shared" ref="BMA10" si="842">SUM(BMA35-SUM(BMA4:BMA9))+BMA53+BMA54</f>
        <v>0</v>
      </c>
      <c r="BMC10" s="1265">
        <f t="shared" ref="BMC10" si="843">SUM(BMC35-SUM(BMC4:BMC9))+BMC53+BMC54</f>
        <v>0</v>
      </c>
      <c r="BME10" s="1265">
        <f t="shared" ref="BME10" si="844">SUM(BME35-SUM(BME4:BME9))+BME53+BME54</f>
        <v>0</v>
      </c>
      <c r="BMG10" s="1265">
        <f t="shared" ref="BMG10" si="845">SUM(BMG35-SUM(BMG4:BMG9))+BMG53+BMG54</f>
        <v>0</v>
      </c>
      <c r="BMI10" s="1265">
        <f t="shared" ref="BMI10" si="846">SUM(BMI35-SUM(BMI4:BMI9))+BMI53+BMI54</f>
        <v>0</v>
      </c>
      <c r="BMK10" s="1265">
        <f t="shared" ref="BMK10" si="847">SUM(BMK35-SUM(BMK4:BMK9))+BMK53+BMK54</f>
        <v>0</v>
      </c>
      <c r="BMM10" s="1265">
        <f t="shared" ref="BMM10" si="848">SUM(BMM35-SUM(BMM4:BMM9))+BMM53+BMM54</f>
        <v>0</v>
      </c>
      <c r="BMO10" s="1265">
        <f t="shared" ref="BMO10" si="849">SUM(BMO35-SUM(BMO4:BMO9))+BMO53+BMO54</f>
        <v>0</v>
      </c>
      <c r="BMQ10" s="1265">
        <f t="shared" ref="BMQ10" si="850">SUM(BMQ35-SUM(BMQ4:BMQ9))+BMQ53+BMQ54</f>
        <v>0</v>
      </c>
      <c r="BMS10" s="1265">
        <f t="shared" ref="BMS10" si="851">SUM(BMS35-SUM(BMS4:BMS9))+BMS53+BMS54</f>
        <v>0</v>
      </c>
      <c r="BMU10" s="1265">
        <f t="shared" ref="BMU10" si="852">SUM(BMU35-SUM(BMU4:BMU9))+BMU53+BMU54</f>
        <v>0</v>
      </c>
      <c r="BMW10" s="1265">
        <f t="shared" ref="BMW10" si="853">SUM(BMW35-SUM(BMW4:BMW9))+BMW53+BMW54</f>
        <v>0</v>
      </c>
      <c r="BMY10" s="1265">
        <f t="shared" ref="BMY10" si="854">SUM(BMY35-SUM(BMY4:BMY9))+BMY53+BMY54</f>
        <v>0</v>
      </c>
      <c r="BNA10" s="1265">
        <f t="shared" ref="BNA10" si="855">SUM(BNA35-SUM(BNA4:BNA9))+BNA53+BNA54</f>
        <v>0</v>
      </c>
      <c r="BNC10" s="1265">
        <f t="shared" ref="BNC10" si="856">SUM(BNC35-SUM(BNC4:BNC9))+BNC53+BNC54</f>
        <v>0</v>
      </c>
      <c r="BNE10" s="1265">
        <f t="shared" ref="BNE10" si="857">SUM(BNE35-SUM(BNE4:BNE9))+BNE53+BNE54</f>
        <v>0</v>
      </c>
      <c r="BNG10" s="1265">
        <f t="shared" ref="BNG10" si="858">SUM(BNG35-SUM(BNG4:BNG9))+BNG53+BNG54</f>
        <v>0</v>
      </c>
      <c r="BNI10" s="1265">
        <f t="shared" ref="BNI10" si="859">SUM(BNI35-SUM(BNI4:BNI9))+BNI53+BNI54</f>
        <v>0</v>
      </c>
      <c r="BNK10" s="1265">
        <f t="shared" ref="BNK10" si="860">SUM(BNK35-SUM(BNK4:BNK9))+BNK53+BNK54</f>
        <v>0</v>
      </c>
      <c r="BNM10" s="1265">
        <f t="shared" ref="BNM10" si="861">SUM(BNM35-SUM(BNM4:BNM9))+BNM53+BNM54</f>
        <v>0</v>
      </c>
      <c r="BNO10" s="1265">
        <f t="shared" ref="BNO10" si="862">SUM(BNO35-SUM(BNO4:BNO9))+BNO53+BNO54</f>
        <v>0</v>
      </c>
      <c r="BNQ10" s="1265">
        <f t="shared" ref="BNQ10" si="863">SUM(BNQ35-SUM(BNQ4:BNQ9))+BNQ53+BNQ54</f>
        <v>0</v>
      </c>
      <c r="BNS10" s="1265">
        <f t="shared" ref="BNS10" si="864">SUM(BNS35-SUM(BNS4:BNS9))+BNS53+BNS54</f>
        <v>0</v>
      </c>
      <c r="BNU10" s="1265">
        <f t="shared" ref="BNU10" si="865">SUM(BNU35-SUM(BNU4:BNU9))+BNU53+BNU54</f>
        <v>0</v>
      </c>
      <c r="BNW10" s="1265">
        <f t="shared" ref="BNW10" si="866">SUM(BNW35-SUM(BNW4:BNW9))+BNW53+BNW54</f>
        <v>0</v>
      </c>
      <c r="BNY10" s="1265">
        <f t="shared" ref="BNY10" si="867">SUM(BNY35-SUM(BNY4:BNY9))+BNY53+BNY54</f>
        <v>0</v>
      </c>
      <c r="BOA10" s="1265">
        <f t="shared" ref="BOA10" si="868">SUM(BOA35-SUM(BOA4:BOA9))+BOA53+BOA54</f>
        <v>0</v>
      </c>
      <c r="BOC10" s="1265">
        <f t="shared" ref="BOC10" si="869">SUM(BOC35-SUM(BOC4:BOC9))+BOC53+BOC54</f>
        <v>0</v>
      </c>
      <c r="BOE10" s="1265">
        <f t="shared" ref="BOE10" si="870">SUM(BOE35-SUM(BOE4:BOE9))+BOE53+BOE54</f>
        <v>0</v>
      </c>
      <c r="BOG10" s="1265">
        <f t="shared" ref="BOG10" si="871">SUM(BOG35-SUM(BOG4:BOG9))+BOG53+BOG54</f>
        <v>0</v>
      </c>
      <c r="BOI10" s="1265">
        <f t="shared" ref="BOI10" si="872">SUM(BOI35-SUM(BOI4:BOI9))+BOI53+BOI54</f>
        <v>0</v>
      </c>
      <c r="BOK10" s="1265">
        <f t="shared" ref="BOK10" si="873">SUM(BOK35-SUM(BOK4:BOK9))+BOK53+BOK54</f>
        <v>0</v>
      </c>
      <c r="BOM10" s="1265">
        <f t="shared" ref="BOM10" si="874">SUM(BOM35-SUM(BOM4:BOM9))+BOM53+BOM54</f>
        <v>0</v>
      </c>
      <c r="BOO10" s="1265">
        <f t="shared" ref="BOO10" si="875">SUM(BOO35-SUM(BOO4:BOO9))+BOO53+BOO54</f>
        <v>0</v>
      </c>
      <c r="BOQ10" s="1265">
        <f t="shared" ref="BOQ10" si="876">SUM(BOQ35-SUM(BOQ4:BOQ9))+BOQ53+BOQ54</f>
        <v>0</v>
      </c>
      <c r="BOS10" s="1265">
        <f t="shared" ref="BOS10" si="877">SUM(BOS35-SUM(BOS4:BOS9))+BOS53+BOS54</f>
        <v>0</v>
      </c>
      <c r="BOU10" s="1265">
        <f t="shared" ref="BOU10" si="878">SUM(BOU35-SUM(BOU4:BOU9))+BOU53+BOU54</f>
        <v>0</v>
      </c>
      <c r="BOW10" s="1265">
        <f t="shared" ref="BOW10" si="879">SUM(BOW35-SUM(BOW4:BOW9))+BOW53+BOW54</f>
        <v>0</v>
      </c>
      <c r="BOY10" s="1265">
        <f t="shared" ref="BOY10" si="880">SUM(BOY35-SUM(BOY4:BOY9))+BOY53+BOY54</f>
        <v>0</v>
      </c>
      <c r="BPA10" s="1265">
        <f t="shared" ref="BPA10" si="881">SUM(BPA35-SUM(BPA4:BPA9))+BPA53+BPA54</f>
        <v>0</v>
      </c>
      <c r="BPC10" s="1265">
        <f t="shared" ref="BPC10" si="882">SUM(BPC35-SUM(BPC4:BPC9))+BPC53+BPC54</f>
        <v>0</v>
      </c>
      <c r="BPE10" s="1265">
        <f t="shared" ref="BPE10" si="883">SUM(BPE35-SUM(BPE4:BPE9))+BPE53+BPE54</f>
        <v>0</v>
      </c>
      <c r="BPG10" s="1265">
        <f t="shared" ref="BPG10" si="884">SUM(BPG35-SUM(BPG4:BPG9))+BPG53+BPG54</f>
        <v>0</v>
      </c>
      <c r="BPI10" s="1265">
        <f t="shared" ref="BPI10" si="885">SUM(BPI35-SUM(BPI4:BPI9))+BPI53+BPI54</f>
        <v>0</v>
      </c>
      <c r="BPK10" s="1265">
        <f t="shared" ref="BPK10" si="886">SUM(BPK35-SUM(BPK4:BPK9))+BPK53+BPK54</f>
        <v>0</v>
      </c>
      <c r="BPM10" s="1265">
        <f t="shared" ref="BPM10" si="887">SUM(BPM35-SUM(BPM4:BPM9))+BPM53+BPM54</f>
        <v>0</v>
      </c>
      <c r="BPO10" s="1265">
        <f t="shared" ref="BPO10" si="888">SUM(BPO35-SUM(BPO4:BPO9))+BPO53+BPO54</f>
        <v>0</v>
      </c>
      <c r="BPQ10" s="1265">
        <f t="shared" ref="BPQ10" si="889">SUM(BPQ35-SUM(BPQ4:BPQ9))+BPQ53+BPQ54</f>
        <v>0</v>
      </c>
      <c r="BPS10" s="1265">
        <f t="shared" ref="BPS10" si="890">SUM(BPS35-SUM(BPS4:BPS9))+BPS53+BPS54</f>
        <v>0</v>
      </c>
      <c r="BPU10" s="1265">
        <f t="shared" ref="BPU10" si="891">SUM(BPU35-SUM(BPU4:BPU9))+BPU53+BPU54</f>
        <v>0</v>
      </c>
      <c r="BPW10" s="1265">
        <f t="shared" ref="BPW10" si="892">SUM(BPW35-SUM(BPW4:BPW9))+BPW53+BPW54</f>
        <v>0</v>
      </c>
      <c r="BPY10" s="1265">
        <f t="shared" ref="BPY10" si="893">SUM(BPY35-SUM(BPY4:BPY9))+BPY53+BPY54</f>
        <v>0</v>
      </c>
      <c r="BQA10" s="1265">
        <f t="shared" ref="BQA10" si="894">SUM(BQA35-SUM(BQA4:BQA9))+BQA53+BQA54</f>
        <v>0</v>
      </c>
      <c r="BQC10" s="1265">
        <f t="shared" ref="BQC10" si="895">SUM(BQC35-SUM(BQC4:BQC9))+BQC53+BQC54</f>
        <v>0</v>
      </c>
      <c r="BQE10" s="1265">
        <f t="shared" ref="BQE10" si="896">SUM(BQE35-SUM(BQE4:BQE9))+BQE53+BQE54</f>
        <v>0</v>
      </c>
      <c r="BQG10" s="1265">
        <f t="shared" ref="BQG10" si="897">SUM(BQG35-SUM(BQG4:BQG9))+BQG53+BQG54</f>
        <v>0</v>
      </c>
      <c r="BQI10" s="1265">
        <f t="shared" ref="BQI10" si="898">SUM(BQI35-SUM(BQI4:BQI9))+BQI53+BQI54</f>
        <v>0</v>
      </c>
      <c r="BQK10" s="1265">
        <f t="shared" ref="BQK10" si="899">SUM(BQK35-SUM(BQK4:BQK9))+BQK53+BQK54</f>
        <v>0</v>
      </c>
      <c r="BQM10" s="1265">
        <f t="shared" ref="BQM10" si="900">SUM(BQM35-SUM(BQM4:BQM9))+BQM53+BQM54</f>
        <v>0</v>
      </c>
      <c r="BQO10" s="1265">
        <f t="shared" ref="BQO10" si="901">SUM(BQO35-SUM(BQO4:BQO9))+BQO53+BQO54</f>
        <v>0</v>
      </c>
      <c r="BQQ10" s="1265">
        <f t="shared" ref="BQQ10" si="902">SUM(BQQ35-SUM(BQQ4:BQQ9))+BQQ53+BQQ54</f>
        <v>0</v>
      </c>
      <c r="BQS10" s="1265">
        <f t="shared" ref="BQS10" si="903">SUM(BQS35-SUM(BQS4:BQS9))+BQS53+BQS54</f>
        <v>0</v>
      </c>
      <c r="BQU10" s="1265">
        <f t="shared" ref="BQU10" si="904">SUM(BQU35-SUM(BQU4:BQU9))+BQU53+BQU54</f>
        <v>0</v>
      </c>
      <c r="BQW10" s="1265">
        <f t="shared" ref="BQW10" si="905">SUM(BQW35-SUM(BQW4:BQW9))+BQW53+BQW54</f>
        <v>0</v>
      </c>
      <c r="BQY10" s="1265">
        <f t="shared" ref="BQY10" si="906">SUM(BQY35-SUM(BQY4:BQY9))+BQY53+BQY54</f>
        <v>0</v>
      </c>
      <c r="BRA10" s="1265">
        <f t="shared" ref="BRA10" si="907">SUM(BRA35-SUM(BRA4:BRA9))+BRA53+BRA54</f>
        <v>0</v>
      </c>
      <c r="BRC10" s="1265">
        <f t="shared" ref="BRC10" si="908">SUM(BRC35-SUM(BRC4:BRC9))+BRC53+BRC54</f>
        <v>0</v>
      </c>
      <c r="BRE10" s="1265">
        <f t="shared" ref="BRE10" si="909">SUM(BRE35-SUM(BRE4:BRE9))+BRE53+BRE54</f>
        <v>0</v>
      </c>
      <c r="BRG10" s="1265">
        <f t="shared" ref="BRG10" si="910">SUM(BRG35-SUM(BRG4:BRG9))+BRG53+BRG54</f>
        <v>0</v>
      </c>
      <c r="BRI10" s="1265">
        <f t="shared" ref="BRI10" si="911">SUM(BRI35-SUM(BRI4:BRI9))+BRI53+BRI54</f>
        <v>0</v>
      </c>
      <c r="BRK10" s="1265">
        <f t="shared" ref="BRK10" si="912">SUM(BRK35-SUM(BRK4:BRK9))+BRK53+BRK54</f>
        <v>0</v>
      </c>
      <c r="BRM10" s="1265">
        <f t="shared" ref="BRM10" si="913">SUM(BRM35-SUM(BRM4:BRM9))+BRM53+BRM54</f>
        <v>0</v>
      </c>
      <c r="BRO10" s="1265">
        <f t="shared" ref="BRO10" si="914">SUM(BRO35-SUM(BRO4:BRO9))+BRO53+BRO54</f>
        <v>0</v>
      </c>
      <c r="BRQ10" s="1265">
        <f t="shared" ref="BRQ10" si="915">SUM(BRQ35-SUM(BRQ4:BRQ9))+BRQ53+BRQ54</f>
        <v>0</v>
      </c>
      <c r="BRS10" s="1265">
        <f t="shared" ref="BRS10" si="916">SUM(BRS35-SUM(BRS4:BRS9))+BRS53+BRS54</f>
        <v>0</v>
      </c>
      <c r="BRU10" s="1265">
        <f t="shared" ref="BRU10" si="917">SUM(BRU35-SUM(BRU4:BRU9))+BRU53+BRU54</f>
        <v>0</v>
      </c>
      <c r="BRW10" s="1265">
        <f t="shared" ref="BRW10" si="918">SUM(BRW35-SUM(BRW4:BRW9))+BRW53+BRW54</f>
        <v>0</v>
      </c>
      <c r="BRY10" s="1265">
        <f t="shared" ref="BRY10" si="919">SUM(BRY35-SUM(BRY4:BRY9))+BRY53+BRY54</f>
        <v>0</v>
      </c>
      <c r="BSA10" s="1265">
        <f t="shared" ref="BSA10" si="920">SUM(BSA35-SUM(BSA4:BSA9))+BSA53+BSA54</f>
        <v>0</v>
      </c>
      <c r="BSC10" s="1265">
        <f t="shared" ref="BSC10" si="921">SUM(BSC35-SUM(BSC4:BSC9))+BSC53+BSC54</f>
        <v>0</v>
      </c>
      <c r="BSE10" s="1265">
        <f t="shared" ref="BSE10" si="922">SUM(BSE35-SUM(BSE4:BSE9))+BSE53+BSE54</f>
        <v>0</v>
      </c>
      <c r="BSG10" s="1265">
        <f t="shared" ref="BSG10" si="923">SUM(BSG35-SUM(BSG4:BSG9))+BSG53+BSG54</f>
        <v>0</v>
      </c>
      <c r="BSI10" s="1265">
        <f t="shared" ref="BSI10" si="924">SUM(BSI35-SUM(BSI4:BSI9))+BSI53+BSI54</f>
        <v>0</v>
      </c>
      <c r="BSK10" s="1265">
        <f t="shared" ref="BSK10" si="925">SUM(BSK35-SUM(BSK4:BSK9))+BSK53+BSK54</f>
        <v>0</v>
      </c>
      <c r="BSM10" s="1265">
        <f t="shared" ref="BSM10" si="926">SUM(BSM35-SUM(BSM4:BSM9))+BSM53+BSM54</f>
        <v>0</v>
      </c>
      <c r="BSO10" s="1265">
        <f t="shared" ref="BSO10" si="927">SUM(BSO35-SUM(BSO4:BSO9))+BSO53+BSO54</f>
        <v>0</v>
      </c>
      <c r="BSQ10" s="1265">
        <f t="shared" ref="BSQ10" si="928">SUM(BSQ35-SUM(BSQ4:BSQ9))+BSQ53+BSQ54</f>
        <v>0</v>
      </c>
      <c r="BSS10" s="1265">
        <f t="shared" ref="BSS10" si="929">SUM(BSS35-SUM(BSS4:BSS9))+BSS53+BSS54</f>
        <v>0</v>
      </c>
      <c r="BSU10" s="1265">
        <f t="shared" ref="BSU10" si="930">SUM(BSU35-SUM(BSU4:BSU9))+BSU53+BSU54</f>
        <v>0</v>
      </c>
      <c r="BSW10" s="1265">
        <f t="shared" ref="BSW10" si="931">SUM(BSW35-SUM(BSW4:BSW9))+BSW53+BSW54</f>
        <v>0</v>
      </c>
      <c r="BSY10" s="1265">
        <f t="shared" ref="BSY10" si="932">SUM(BSY35-SUM(BSY4:BSY9))+BSY53+BSY54</f>
        <v>0</v>
      </c>
      <c r="BTA10" s="1265">
        <f t="shared" ref="BTA10" si="933">SUM(BTA35-SUM(BTA4:BTA9))+BTA53+BTA54</f>
        <v>0</v>
      </c>
      <c r="BTC10" s="1265">
        <f t="shared" ref="BTC10" si="934">SUM(BTC35-SUM(BTC4:BTC9))+BTC53+BTC54</f>
        <v>0</v>
      </c>
      <c r="BTE10" s="1265">
        <f t="shared" ref="BTE10" si="935">SUM(BTE35-SUM(BTE4:BTE9))+BTE53+BTE54</f>
        <v>0</v>
      </c>
      <c r="BTG10" s="1265">
        <f t="shared" ref="BTG10" si="936">SUM(BTG35-SUM(BTG4:BTG9))+BTG53+BTG54</f>
        <v>0</v>
      </c>
      <c r="BTI10" s="1265">
        <f t="shared" ref="BTI10" si="937">SUM(BTI35-SUM(BTI4:BTI9))+BTI53+BTI54</f>
        <v>0</v>
      </c>
      <c r="BTK10" s="1265">
        <f t="shared" ref="BTK10" si="938">SUM(BTK35-SUM(BTK4:BTK9))+BTK53+BTK54</f>
        <v>0</v>
      </c>
      <c r="BTM10" s="1265">
        <f t="shared" ref="BTM10" si="939">SUM(BTM35-SUM(BTM4:BTM9))+BTM53+BTM54</f>
        <v>0</v>
      </c>
      <c r="BTO10" s="1265">
        <f t="shared" ref="BTO10" si="940">SUM(BTO35-SUM(BTO4:BTO9))+BTO53+BTO54</f>
        <v>0</v>
      </c>
      <c r="BTQ10" s="1265">
        <f t="shared" ref="BTQ10" si="941">SUM(BTQ35-SUM(BTQ4:BTQ9))+BTQ53+BTQ54</f>
        <v>0</v>
      </c>
      <c r="BTS10" s="1265">
        <f t="shared" ref="BTS10" si="942">SUM(BTS35-SUM(BTS4:BTS9))+BTS53+BTS54</f>
        <v>0</v>
      </c>
      <c r="BTU10" s="1265">
        <f t="shared" ref="BTU10" si="943">SUM(BTU35-SUM(BTU4:BTU9))+BTU53+BTU54</f>
        <v>0</v>
      </c>
      <c r="BTW10" s="1265">
        <f t="shared" ref="BTW10" si="944">SUM(BTW35-SUM(BTW4:BTW9))+BTW53+BTW54</f>
        <v>0</v>
      </c>
      <c r="BTY10" s="1265">
        <f t="shared" ref="BTY10" si="945">SUM(BTY35-SUM(BTY4:BTY9))+BTY53+BTY54</f>
        <v>0</v>
      </c>
      <c r="BUA10" s="1265">
        <f t="shared" ref="BUA10" si="946">SUM(BUA35-SUM(BUA4:BUA9))+BUA53+BUA54</f>
        <v>0</v>
      </c>
      <c r="BUC10" s="1265">
        <f t="shared" ref="BUC10" si="947">SUM(BUC35-SUM(BUC4:BUC9))+BUC53+BUC54</f>
        <v>0</v>
      </c>
      <c r="BUE10" s="1265">
        <f t="shared" ref="BUE10" si="948">SUM(BUE35-SUM(BUE4:BUE9))+BUE53+BUE54</f>
        <v>0</v>
      </c>
      <c r="BUG10" s="1265">
        <f t="shared" ref="BUG10" si="949">SUM(BUG35-SUM(BUG4:BUG9))+BUG53+BUG54</f>
        <v>0</v>
      </c>
      <c r="BUI10" s="1265">
        <f t="shared" ref="BUI10" si="950">SUM(BUI35-SUM(BUI4:BUI9))+BUI53+BUI54</f>
        <v>0</v>
      </c>
      <c r="BUK10" s="1265">
        <f t="shared" ref="BUK10" si="951">SUM(BUK35-SUM(BUK4:BUK9))+BUK53+BUK54</f>
        <v>0</v>
      </c>
      <c r="BUM10" s="1265">
        <f t="shared" ref="BUM10" si="952">SUM(BUM35-SUM(BUM4:BUM9))+BUM53+BUM54</f>
        <v>0</v>
      </c>
      <c r="BUO10" s="1265">
        <f t="shared" ref="BUO10" si="953">SUM(BUO35-SUM(BUO4:BUO9))+BUO53+BUO54</f>
        <v>0</v>
      </c>
      <c r="BUQ10" s="1265">
        <f t="shared" ref="BUQ10" si="954">SUM(BUQ35-SUM(BUQ4:BUQ9))+BUQ53+BUQ54</f>
        <v>0</v>
      </c>
      <c r="BUS10" s="1265">
        <f t="shared" ref="BUS10" si="955">SUM(BUS35-SUM(BUS4:BUS9))+BUS53+BUS54</f>
        <v>0</v>
      </c>
      <c r="BUU10" s="1265">
        <f t="shared" ref="BUU10" si="956">SUM(BUU35-SUM(BUU4:BUU9))+BUU53+BUU54</f>
        <v>0</v>
      </c>
      <c r="BUW10" s="1265">
        <f t="shared" ref="BUW10" si="957">SUM(BUW35-SUM(BUW4:BUW9))+BUW53+BUW54</f>
        <v>0</v>
      </c>
      <c r="BUY10" s="1265">
        <f t="shared" ref="BUY10" si="958">SUM(BUY35-SUM(BUY4:BUY9))+BUY53+BUY54</f>
        <v>0</v>
      </c>
      <c r="BVA10" s="1265">
        <f t="shared" ref="BVA10" si="959">SUM(BVA35-SUM(BVA4:BVA9))+BVA53+BVA54</f>
        <v>0</v>
      </c>
      <c r="BVC10" s="1265">
        <f t="shared" ref="BVC10" si="960">SUM(BVC35-SUM(BVC4:BVC9))+BVC53+BVC54</f>
        <v>0</v>
      </c>
      <c r="BVE10" s="1265">
        <f t="shared" ref="BVE10" si="961">SUM(BVE35-SUM(BVE4:BVE9))+BVE53+BVE54</f>
        <v>0</v>
      </c>
      <c r="BVG10" s="1265">
        <f t="shared" ref="BVG10" si="962">SUM(BVG35-SUM(BVG4:BVG9))+BVG53+BVG54</f>
        <v>0</v>
      </c>
      <c r="BVI10" s="1265">
        <f t="shared" ref="BVI10" si="963">SUM(BVI35-SUM(BVI4:BVI9))+BVI53+BVI54</f>
        <v>0</v>
      </c>
      <c r="BVK10" s="1265">
        <f t="shared" ref="BVK10" si="964">SUM(BVK35-SUM(BVK4:BVK9))+BVK53+BVK54</f>
        <v>0</v>
      </c>
      <c r="BVM10" s="1265">
        <f t="shared" ref="BVM10" si="965">SUM(BVM35-SUM(BVM4:BVM9))+BVM53+BVM54</f>
        <v>0</v>
      </c>
      <c r="BVO10" s="1265">
        <f t="shared" ref="BVO10" si="966">SUM(BVO35-SUM(BVO4:BVO9))+BVO53+BVO54</f>
        <v>0</v>
      </c>
      <c r="BVQ10" s="1265">
        <f t="shared" ref="BVQ10" si="967">SUM(BVQ35-SUM(BVQ4:BVQ9))+BVQ53+BVQ54</f>
        <v>0</v>
      </c>
      <c r="BVS10" s="1265">
        <f t="shared" ref="BVS10" si="968">SUM(BVS35-SUM(BVS4:BVS9))+BVS53+BVS54</f>
        <v>0</v>
      </c>
      <c r="BVU10" s="1265">
        <f t="shared" ref="BVU10" si="969">SUM(BVU35-SUM(BVU4:BVU9))+BVU53+BVU54</f>
        <v>0</v>
      </c>
      <c r="BVW10" s="1265">
        <f t="shared" ref="BVW10" si="970">SUM(BVW35-SUM(BVW4:BVW9))+BVW53+BVW54</f>
        <v>0</v>
      </c>
      <c r="BVY10" s="1265">
        <f t="shared" ref="BVY10" si="971">SUM(BVY35-SUM(BVY4:BVY9))+BVY53+BVY54</f>
        <v>0</v>
      </c>
      <c r="BWA10" s="1265">
        <f t="shared" ref="BWA10" si="972">SUM(BWA35-SUM(BWA4:BWA9))+BWA53+BWA54</f>
        <v>0</v>
      </c>
      <c r="BWC10" s="1265">
        <f t="shared" ref="BWC10" si="973">SUM(BWC35-SUM(BWC4:BWC9))+BWC53+BWC54</f>
        <v>0</v>
      </c>
      <c r="BWE10" s="1265">
        <f t="shared" ref="BWE10" si="974">SUM(BWE35-SUM(BWE4:BWE9))+BWE53+BWE54</f>
        <v>0</v>
      </c>
      <c r="BWG10" s="1265">
        <f t="shared" ref="BWG10" si="975">SUM(BWG35-SUM(BWG4:BWG9))+BWG53+BWG54</f>
        <v>0</v>
      </c>
      <c r="BWI10" s="1265">
        <f t="shared" ref="BWI10" si="976">SUM(BWI35-SUM(BWI4:BWI9))+BWI53+BWI54</f>
        <v>0</v>
      </c>
      <c r="BWK10" s="1265">
        <f t="shared" ref="BWK10" si="977">SUM(BWK35-SUM(BWK4:BWK9))+BWK53+BWK54</f>
        <v>0</v>
      </c>
      <c r="BWM10" s="1265">
        <f t="shared" ref="BWM10" si="978">SUM(BWM35-SUM(BWM4:BWM9))+BWM53+BWM54</f>
        <v>0</v>
      </c>
      <c r="BWO10" s="1265">
        <f t="shared" ref="BWO10" si="979">SUM(BWO35-SUM(BWO4:BWO9))+BWO53+BWO54</f>
        <v>0</v>
      </c>
      <c r="BWQ10" s="1265">
        <f t="shared" ref="BWQ10" si="980">SUM(BWQ35-SUM(BWQ4:BWQ9))+BWQ53+BWQ54</f>
        <v>0</v>
      </c>
      <c r="BWS10" s="1265">
        <f t="shared" ref="BWS10" si="981">SUM(BWS35-SUM(BWS4:BWS9))+BWS53+BWS54</f>
        <v>0</v>
      </c>
      <c r="BWU10" s="1265">
        <f t="shared" ref="BWU10" si="982">SUM(BWU35-SUM(BWU4:BWU9))+BWU53+BWU54</f>
        <v>0</v>
      </c>
      <c r="BWW10" s="1265">
        <f t="shared" ref="BWW10" si="983">SUM(BWW35-SUM(BWW4:BWW9))+BWW53+BWW54</f>
        <v>0</v>
      </c>
      <c r="BWY10" s="1265">
        <f t="shared" ref="BWY10" si="984">SUM(BWY35-SUM(BWY4:BWY9))+BWY53+BWY54</f>
        <v>0</v>
      </c>
      <c r="BXA10" s="1265">
        <f t="shared" ref="BXA10" si="985">SUM(BXA35-SUM(BXA4:BXA9))+BXA53+BXA54</f>
        <v>0</v>
      </c>
      <c r="BXC10" s="1265">
        <f t="shared" ref="BXC10" si="986">SUM(BXC35-SUM(BXC4:BXC9))+BXC53+BXC54</f>
        <v>0</v>
      </c>
      <c r="BXE10" s="1265">
        <f t="shared" ref="BXE10" si="987">SUM(BXE35-SUM(BXE4:BXE9))+BXE53+BXE54</f>
        <v>0</v>
      </c>
      <c r="BXG10" s="1265">
        <f t="shared" ref="BXG10" si="988">SUM(BXG35-SUM(BXG4:BXG9))+BXG53+BXG54</f>
        <v>0</v>
      </c>
      <c r="BXI10" s="1265">
        <f t="shared" ref="BXI10" si="989">SUM(BXI35-SUM(BXI4:BXI9))+BXI53+BXI54</f>
        <v>0</v>
      </c>
      <c r="BXK10" s="1265">
        <f t="shared" ref="BXK10" si="990">SUM(BXK35-SUM(BXK4:BXK9))+BXK53+BXK54</f>
        <v>0</v>
      </c>
      <c r="BXM10" s="1265">
        <f t="shared" ref="BXM10" si="991">SUM(BXM35-SUM(BXM4:BXM9))+BXM53+BXM54</f>
        <v>0</v>
      </c>
      <c r="BXO10" s="1265">
        <f t="shared" ref="BXO10" si="992">SUM(BXO35-SUM(BXO4:BXO9))+BXO53+BXO54</f>
        <v>0</v>
      </c>
      <c r="BXQ10" s="1265">
        <f t="shared" ref="BXQ10" si="993">SUM(BXQ35-SUM(BXQ4:BXQ9))+BXQ53+BXQ54</f>
        <v>0</v>
      </c>
      <c r="BXS10" s="1265">
        <f t="shared" ref="BXS10" si="994">SUM(BXS35-SUM(BXS4:BXS9))+BXS53+BXS54</f>
        <v>0</v>
      </c>
      <c r="BXU10" s="1265">
        <f t="shared" ref="BXU10" si="995">SUM(BXU35-SUM(BXU4:BXU9))+BXU53+BXU54</f>
        <v>0</v>
      </c>
      <c r="BXW10" s="1265">
        <f t="shared" ref="BXW10" si="996">SUM(BXW35-SUM(BXW4:BXW9))+BXW53+BXW54</f>
        <v>0</v>
      </c>
      <c r="BXY10" s="1265">
        <f t="shared" ref="BXY10" si="997">SUM(BXY35-SUM(BXY4:BXY9))+BXY53+BXY54</f>
        <v>0</v>
      </c>
      <c r="BYA10" s="1265">
        <f t="shared" ref="BYA10" si="998">SUM(BYA35-SUM(BYA4:BYA9))+BYA53+BYA54</f>
        <v>0</v>
      </c>
      <c r="BYC10" s="1265">
        <f t="shared" ref="BYC10" si="999">SUM(BYC35-SUM(BYC4:BYC9))+BYC53+BYC54</f>
        <v>0</v>
      </c>
      <c r="BYE10" s="1265">
        <f t="shared" ref="BYE10" si="1000">SUM(BYE35-SUM(BYE4:BYE9))+BYE53+BYE54</f>
        <v>0</v>
      </c>
      <c r="BYG10" s="1265">
        <f t="shared" ref="BYG10" si="1001">SUM(BYG35-SUM(BYG4:BYG9))+BYG53+BYG54</f>
        <v>0</v>
      </c>
      <c r="BYI10" s="1265">
        <f t="shared" ref="BYI10" si="1002">SUM(BYI35-SUM(BYI4:BYI9))+BYI53+BYI54</f>
        <v>0</v>
      </c>
      <c r="BYK10" s="1265">
        <f t="shared" ref="BYK10" si="1003">SUM(BYK35-SUM(BYK4:BYK9))+BYK53+BYK54</f>
        <v>0</v>
      </c>
      <c r="BYM10" s="1265">
        <f t="shared" ref="BYM10" si="1004">SUM(BYM35-SUM(BYM4:BYM9))+BYM53+BYM54</f>
        <v>0</v>
      </c>
      <c r="BYO10" s="1265">
        <f t="shared" ref="BYO10" si="1005">SUM(BYO35-SUM(BYO4:BYO9))+BYO53+BYO54</f>
        <v>0</v>
      </c>
      <c r="BYQ10" s="1265">
        <f t="shared" ref="BYQ10" si="1006">SUM(BYQ35-SUM(BYQ4:BYQ9))+BYQ53+BYQ54</f>
        <v>0</v>
      </c>
      <c r="BYS10" s="1265">
        <f t="shared" ref="BYS10" si="1007">SUM(BYS35-SUM(BYS4:BYS9))+BYS53+BYS54</f>
        <v>0</v>
      </c>
      <c r="BYU10" s="1265">
        <f t="shared" ref="BYU10" si="1008">SUM(BYU35-SUM(BYU4:BYU9))+BYU53+BYU54</f>
        <v>0</v>
      </c>
      <c r="BYW10" s="1265">
        <f t="shared" ref="BYW10" si="1009">SUM(BYW35-SUM(BYW4:BYW9))+BYW53+BYW54</f>
        <v>0</v>
      </c>
      <c r="BYY10" s="1265">
        <f t="shared" ref="BYY10" si="1010">SUM(BYY35-SUM(BYY4:BYY9))+BYY53+BYY54</f>
        <v>0</v>
      </c>
      <c r="BZA10" s="1265">
        <f t="shared" ref="BZA10" si="1011">SUM(BZA35-SUM(BZA4:BZA9))+BZA53+BZA54</f>
        <v>0</v>
      </c>
      <c r="BZC10" s="1265">
        <f t="shared" ref="BZC10" si="1012">SUM(BZC35-SUM(BZC4:BZC9))+BZC53+BZC54</f>
        <v>0</v>
      </c>
      <c r="BZE10" s="1265">
        <f t="shared" ref="BZE10" si="1013">SUM(BZE35-SUM(BZE4:BZE9))+BZE53+BZE54</f>
        <v>0</v>
      </c>
      <c r="BZG10" s="1265">
        <f t="shared" ref="BZG10" si="1014">SUM(BZG35-SUM(BZG4:BZG9))+BZG53+BZG54</f>
        <v>0</v>
      </c>
      <c r="BZI10" s="1265">
        <f t="shared" ref="BZI10" si="1015">SUM(BZI35-SUM(BZI4:BZI9))+BZI53+BZI54</f>
        <v>0</v>
      </c>
      <c r="BZK10" s="1265">
        <f t="shared" ref="BZK10" si="1016">SUM(BZK35-SUM(BZK4:BZK9))+BZK53+BZK54</f>
        <v>0</v>
      </c>
      <c r="BZM10" s="1265">
        <f t="shared" ref="BZM10" si="1017">SUM(BZM35-SUM(BZM4:BZM9))+BZM53+BZM54</f>
        <v>0</v>
      </c>
      <c r="BZO10" s="1265">
        <f t="shared" ref="BZO10" si="1018">SUM(BZO35-SUM(BZO4:BZO9))+BZO53+BZO54</f>
        <v>0</v>
      </c>
      <c r="BZQ10" s="1265">
        <f t="shared" ref="BZQ10" si="1019">SUM(BZQ35-SUM(BZQ4:BZQ9))+BZQ53+BZQ54</f>
        <v>0</v>
      </c>
      <c r="BZS10" s="1265">
        <f t="shared" ref="BZS10" si="1020">SUM(BZS35-SUM(BZS4:BZS9))+BZS53+BZS54</f>
        <v>0</v>
      </c>
      <c r="BZU10" s="1265">
        <f t="shared" ref="BZU10" si="1021">SUM(BZU35-SUM(BZU4:BZU9))+BZU53+BZU54</f>
        <v>0</v>
      </c>
      <c r="BZW10" s="1265">
        <f t="shared" ref="BZW10" si="1022">SUM(BZW35-SUM(BZW4:BZW9))+BZW53+BZW54</f>
        <v>0</v>
      </c>
      <c r="BZY10" s="1265">
        <f t="shared" ref="BZY10" si="1023">SUM(BZY35-SUM(BZY4:BZY9))+BZY53+BZY54</f>
        <v>0</v>
      </c>
      <c r="CAA10" s="1265">
        <f t="shared" ref="CAA10" si="1024">SUM(CAA35-SUM(CAA4:CAA9))+CAA53+CAA54</f>
        <v>0</v>
      </c>
      <c r="CAC10" s="1265">
        <f t="shared" ref="CAC10" si="1025">SUM(CAC35-SUM(CAC4:CAC9))+CAC53+CAC54</f>
        <v>0</v>
      </c>
      <c r="CAE10" s="1265">
        <f t="shared" ref="CAE10" si="1026">SUM(CAE35-SUM(CAE4:CAE9))+CAE53+CAE54</f>
        <v>0</v>
      </c>
      <c r="CAG10" s="1265">
        <f t="shared" ref="CAG10" si="1027">SUM(CAG35-SUM(CAG4:CAG9))+CAG53+CAG54</f>
        <v>0</v>
      </c>
      <c r="CAI10" s="1265">
        <f t="shared" ref="CAI10" si="1028">SUM(CAI35-SUM(CAI4:CAI9))+CAI53+CAI54</f>
        <v>0</v>
      </c>
      <c r="CAK10" s="1265">
        <f t="shared" ref="CAK10" si="1029">SUM(CAK35-SUM(CAK4:CAK9))+CAK53+CAK54</f>
        <v>0</v>
      </c>
      <c r="CAM10" s="1265">
        <f t="shared" ref="CAM10" si="1030">SUM(CAM35-SUM(CAM4:CAM9))+CAM53+CAM54</f>
        <v>0</v>
      </c>
      <c r="CAO10" s="1265">
        <f t="shared" ref="CAO10" si="1031">SUM(CAO35-SUM(CAO4:CAO9))+CAO53+CAO54</f>
        <v>0</v>
      </c>
      <c r="CAQ10" s="1265">
        <f t="shared" ref="CAQ10" si="1032">SUM(CAQ35-SUM(CAQ4:CAQ9))+CAQ53+CAQ54</f>
        <v>0</v>
      </c>
      <c r="CAS10" s="1265">
        <f t="shared" ref="CAS10" si="1033">SUM(CAS35-SUM(CAS4:CAS9))+CAS53+CAS54</f>
        <v>0</v>
      </c>
      <c r="CAU10" s="1265">
        <f t="shared" ref="CAU10" si="1034">SUM(CAU35-SUM(CAU4:CAU9))+CAU53+CAU54</f>
        <v>0</v>
      </c>
      <c r="CAW10" s="1265">
        <f t="shared" ref="CAW10" si="1035">SUM(CAW35-SUM(CAW4:CAW9))+CAW53+CAW54</f>
        <v>0</v>
      </c>
      <c r="CAY10" s="1265">
        <f t="shared" ref="CAY10" si="1036">SUM(CAY35-SUM(CAY4:CAY9))+CAY53+CAY54</f>
        <v>0</v>
      </c>
      <c r="CBA10" s="1265">
        <f t="shared" ref="CBA10" si="1037">SUM(CBA35-SUM(CBA4:CBA9))+CBA53+CBA54</f>
        <v>0</v>
      </c>
      <c r="CBC10" s="1265">
        <f t="shared" ref="CBC10" si="1038">SUM(CBC35-SUM(CBC4:CBC9))+CBC53+CBC54</f>
        <v>0</v>
      </c>
      <c r="CBE10" s="1265">
        <f t="shared" ref="CBE10" si="1039">SUM(CBE35-SUM(CBE4:CBE9))+CBE53+CBE54</f>
        <v>0</v>
      </c>
      <c r="CBG10" s="1265">
        <f t="shared" ref="CBG10" si="1040">SUM(CBG35-SUM(CBG4:CBG9))+CBG53+CBG54</f>
        <v>0</v>
      </c>
      <c r="CBI10" s="1265">
        <f t="shared" ref="CBI10" si="1041">SUM(CBI35-SUM(CBI4:CBI9))+CBI53+CBI54</f>
        <v>0</v>
      </c>
      <c r="CBK10" s="1265">
        <f t="shared" ref="CBK10" si="1042">SUM(CBK35-SUM(CBK4:CBK9))+CBK53+CBK54</f>
        <v>0</v>
      </c>
      <c r="CBM10" s="1265">
        <f t="shared" ref="CBM10" si="1043">SUM(CBM35-SUM(CBM4:CBM9))+CBM53+CBM54</f>
        <v>0</v>
      </c>
      <c r="CBO10" s="1265">
        <f t="shared" ref="CBO10" si="1044">SUM(CBO35-SUM(CBO4:CBO9))+CBO53+CBO54</f>
        <v>0</v>
      </c>
      <c r="CBQ10" s="1265">
        <f t="shared" ref="CBQ10" si="1045">SUM(CBQ35-SUM(CBQ4:CBQ9))+CBQ53+CBQ54</f>
        <v>0</v>
      </c>
      <c r="CBS10" s="1265">
        <f t="shared" ref="CBS10" si="1046">SUM(CBS35-SUM(CBS4:CBS9))+CBS53+CBS54</f>
        <v>0</v>
      </c>
      <c r="CBU10" s="1265">
        <f t="shared" ref="CBU10" si="1047">SUM(CBU35-SUM(CBU4:CBU9))+CBU53+CBU54</f>
        <v>0</v>
      </c>
      <c r="CBW10" s="1265">
        <f t="shared" ref="CBW10" si="1048">SUM(CBW35-SUM(CBW4:CBW9))+CBW53+CBW54</f>
        <v>0</v>
      </c>
      <c r="CBY10" s="1265">
        <f t="shared" ref="CBY10" si="1049">SUM(CBY35-SUM(CBY4:CBY9))+CBY53+CBY54</f>
        <v>0</v>
      </c>
      <c r="CCA10" s="1265">
        <f t="shared" ref="CCA10" si="1050">SUM(CCA35-SUM(CCA4:CCA9))+CCA53+CCA54</f>
        <v>0</v>
      </c>
      <c r="CCC10" s="1265">
        <f t="shared" ref="CCC10" si="1051">SUM(CCC35-SUM(CCC4:CCC9))+CCC53+CCC54</f>
        <v>0</v>
      </c>
      <c r="CCE10" s="1265">
        <f t="shared" ref="CCE10" si="1052">SUM(CCE35-SUM(CCE4:CCE9))+CCE53+CCE54</f>
        <v>0</v>
      </c>
      <c r="CCG10" s="1265">
        <f t="shared" ref="CCG10" si="1053">SUM(CCG35-SUM(CCG4:CCG9))+CCG53+CCG54</f>
        <v>0</v>
      </c>
      <c r="CCI10" s="1265">
        <f t="shared" ref="CCI10" si="1054">SUM(CCI35-SUM(CCI4:CCI9))+CCI53+CCI54</f>
        <v>0</v>
      </c>
      <c r="CCK10" s="1265">
        <f t="shared" ref="CCK10" si="1055">SUM(CCK35-SUM(CCK4:CCK9))+CCK53+CCK54</f>
        <v>0</v>
      </c>
      <c r="CCM10" s="1265">
        <f t="shared" ref="CCM10" si="1056">SUM(CCM35-SUM(CCM4:CCM9))+CCM53+CCM54</f>
        <v>0</v>
      </c>
      <c r="CCO10" s="1265">
        <f t="shared" ref="CCO10" si="1057">SUM(CCO35-SUM(CCO4:CCO9))+CCO53+CCO54</f>
        <v>0</v>
      </c>
      <c r="CCQ10" s="1265">
        <f t="shared" ref="CCQ10" si="1058">SUM(CCQ35-SUM(CCQ4:CCQ9))+CCQ53+CCQ54</f>
        <v>0</v>
      </c>
      <c r="CCS10" s="1265">
        <f t="shared" ref="CCS10" si="1059">SUM(CCS35-SUM(CCS4:CCS9))+CCS53+CCS54</f>
        <v>0</v>
      </c>
      <c r="CCU10" s="1265">
        <f t="shared" ref="CCU10" si="1060">SUM(CCU35-SUM(CCU4:CCU9))+CCU53+CCU54</f>
        <v>0</v>
      </c>
      <c r="CCW10" s="1265">
        <f t="shared" ref="CCW10" si="1061">SUM(CCW35-SUM(CCW4:CCW9))+CCW53+CCW54</f>
        <v>0</v>
      </c>
      <c r="CCY10" s="1265">
        <f t="shared" ref="CCY10" si="1062">SUM(CCY35-SUM(CCY4:CCY9))+CCY53+CCY54</f>
        <v>0</v>
      </c>
      <c r="CDA10" s="1265">
        <f t="shared" ref="CDA10" si="1063">SUM(CDA35-SUM(CDA4:CDA9))+CDA53+CDA54</f>
        <v>0</v>
      </c>
      <c r="CDC10" s="1265">
        <f t="shared" ref="CDC10" si="1064">SUM(CDC35-SUM(CDC4:CDC9))+CDC53+CDC54</f>
        <v>0</v>
      </c>
      <c r="CDE10" s="1265">
        <f t="shared" ref="CDE10" si="1065">SUM(CDE35-SUM(CDE4:CDE9))+CDE53+CDE54</f>
        <v>0</v>
      </c>
      <c r="CDG10" s="1265">
        <f t="shared" ref="CDG10" si="1066">SUM(CDG35-SUM(CDG4:CDG9))+CDG53+CDG54</f>
        <v>0</v>
      </c>
      <c r="CDI10" s="1265">
        <f t="shared" ref="CDI10" si="1067">SUM(CDI35-SUM(CDI4:CDI9))+CDI53+CDI54</f>
        <v>0</v>
      </c>
      <c r="CDK10" s="1265">
        <f t="shared" ref="CDK10" si="1068">SUM(CDK35-SUM(CDK4:CDK9))+CDK53+CDK54</f>
        <v>0</v>
      </c>
      <c r="CDM10" s="1265">
        <f t="shared" ref="CDM10" si="1069">SUM(CDM35-SUM(CDM4:CDM9))+CDM53+CDM54</f>
        <v>0</v>
      </c>
      <c r="CDO10" s="1265">
        <f t="shared" ref="CDO10" si="1070">SUM(CDO35-SUM(CDO4:CDO9))+CDO53+CDO54</f>
        <v>0</v>
      </c>
      <c r="CDQ10" s="1265">
        <f t="shared" ref="CDQ10" si="1071">SUM(CDQ35-SUM(CDQ4:CDQ9))+CDQ53+CDQ54</f>
        <v>0</v>
      </c>
      <c r="CDS10" s="1265">
        <f t="shared" ref="CDS10" si="1072">SUM(CDS35-SUM(CDS4:CDS9))+CDS53+CDS54</f>
        <v>0</v>
      </c>
      <c r="CDU10" s="1265">
        <f t="shared" ref="CDU10" si="1073">SUM(CDU35-SUM(CDU4:CDU9))+CDU53+CDU54</f>
        <v>0</v>
      </c>
      <c r="CDW10" s="1265">
        <f t="shared" ref="CDW10" si="1074">SUM(CDW35-SUM(CDW4:CDW9))+CDW53+CDW54</f>
        <v>0</v>
      </c>
      <c r="CDY10" s="1265">
        <f t="shared" ref="CDY10" si="1075">SUM(CDY35-SUM(CDY4:CDY9))+CDY53+CDY54</f>
        <v>0</v>
      </c>
      <c r="CEA10" s="1265">
        <f t="shared" ref="CEA10" si="1076">SUM(CEA35-SUM(CEA4:CEA9))+CEA53+CEA54</f>
        <v>0</v>
      </c>
      <c r="CEC10" s="1265">
        <f t="shared" ref="CEC10" si="1077">SUM(CEC35-SUM(CEC4:CEC9))+CEC53+CEC54</f>
        <v>0</v>
      </c>
      <c r="CEE10" s="1265">
        <f t="shared" ref="CEE10" si="1078">SUM(CEE35-SUM(CEE4:CEE9))+CEE53+CEE54</f>
        <v>0</v>
      </c>
      <c r="CEG10" s="1265">
        <f t="shared" ref="CEG10" si="1079">SUM(CEG35-SUM(CEG4:CEG9))+CEG53+CEG54</f>
        <v>0</v>
      </c>
      <c r="CEI10" s="1265">
        <f t="shared" ref="CEI10" si="1080">SUM(CEI35-SUM(CEI4:CEI9))+CEI53+CEI54</f>
        <v>0</v>
      </c>
      <c r="CEK10" s="1265">
        <f t="shared" ref="CEK10" si="1081">SUM(CEK35-SUM(CEK4:CEK9))+CEK53+CEK54</f>
        <v>0</v>
      </c>
      <c r="CEM10" s="1265">
        <f t="shared" ref="CEM10" si="1082">SUM(CEM35-SUM(CEM4:CEM9))+CEM53+CEM54</f>
        <v>0</v>
      </c>
      <c r="CEO10" s="1265">
        <f t="shared" ref="CEO10" si="1083">SUM(CEO35-SUM(CEO4:CEO9))+CEO53+CEO54</f>
        <v>0</v>
      </c>
      <c r="CEQ10" s="1265">
        <f t="shared" ref="CEQ10" si="1084">SUM(CEQ35-SUM(CEQ4:CEQ9))+CEQ53+CEQ54</f>
        <v>0</v>
      </c>
      <c r="CES10" s="1265">
        <f t="shared" ref="CES10" si="1085">SUM(CES35-SUM(CES4:CES9))+CES53+CES54</f>
        <v>0</v>
      </c>
      <c r="CEU10" s="1265">
        <f t="shared" ref="CEU10" si="1086">SUM(CEU35-SUM(CEU4:CEU9))+CEU53+CEU54</f>
        <v>0</v>
      </c>
      <c r="CEW10" s="1265">
        <f t="shared" ref="CEW10" si="1087">SUM(CEW35-SUM(CEW4:CEW9))+CEW53+CEW54</f>
        <v>0</v>
      </c>
      <c r="CEY10" s="1265">
        <f t="shared" ref="CEY10" si="1088">SUM(CEY35-SUM(CEY4:CEY9))+CEY53+CEY54</f>
        <v>0</v>
      </c>
      <c r="CFA10" s="1265">
        <f t="shared" ref="CFA10" si="1089">SUM(CFA35-SUM(CFA4:CFA9))+CFA53+CFA54</f>
        <v>0</v>
      </c>
      <c r="CFC10" s="1265">
        <f t="shared" ref="CFC10" si="1090">SUM(CFC35-SUM(CFC4:CFC9))+CFC53+CFC54</f>
        <v>0</v>
      </c>
      <c r="CFE10" s="1265">
        <f t="shared" ref="CFE10" si="1091">SUM(CFE35-SUM(CFE4:CFE9))+CFE53+CFE54</f>
        <v>0</v>
      </c>
      <c r="CFG10" s="1265">
        <f t="shared" ref="CFG10" si="1092">SUM(CFG35-SUM(CFG4:CFG9))+CFG53+CFG54</f>
        <v>0</v>
      </c>
      <c r="CFI10" s="1265">
        <f t="shared" ref="CFI10" si="1093">SUM(CFI35-SUM(CFI4:CFI9))+CFI53+CFI54</f>
        <v>0</v>
      </c>
      <c r="CFK10" s="1265">
        <f t="shared" ref="CFK10" si="1094">SUM(CFK35-SUM(CFK4:CFK9))+CFK53+CFK54</f>
        <v>0</v>
      </c>
      <c r="CFM10" s="1265">
        <f t="shared" ref="CFM10" si="1095">SUM(CFM35-SUM(CFM4:CFM9))+CFM53+CFM54</f>
        <v>0</v>
      </c>
      <c r="CFO10" s="1265">
        <f t="shared" ref="CFO10" si="1096">SUM(CFO35-SUM(CFO4:CFO9))+CFO53+CFO54</f>
        <v>0</v>
      </c>
      <c r="CFQ10" s="1265">
        <f t="shared" ref="CFQ10" si="1097">SUM(CFQ35-SUM(CFQ4:CFQ9))+CFQ53+CFQ54</f>
        <v>0</v>
      </c>
      <c r="CFS10" s="1265">
        <f t="shared" ref="CFS10" si="1098">SUM(CFS35-SUM(CFS4:CFS9))+CFS53+CFS54</f>
        <v>0</v>
      </c>
      <c r="CFU10" s="1265">
        <f t="shared" ref="CFU10" si="1099">SUM(CFU35-SUM(CFU4:CFU9))+CFU53+CFU54</f>
        <v>0</v>
      </c>
      <c r="CFW10" s="1265">
        <f t="shared" ref="CFW10" si="1100">SUM(CFW35-SUM(CFW4:CFW9))+CFW53+CFW54</f>
        <v>0</v>
      </c>
      <c r="CFY10" s="1265">
        <f t="shared" ref="CFY10" si="1101">SUM(CFY35-SUM(CFY4:CFY9))+CFY53+CFY54</f>
        <v>0</v>
      </c>
      <c r="CGA10" s="1265">
        <f t="shared" ref="CGA10" si="1102">SUM(CGA35-SUM(CGA4:CGA9))+CGA53+CGA54</f>
        <v>0</v>
      </c>
      <c r="CGC10" s="1265">
        <f t="shared" ref="CGC10" si="1103">SUM(CGC35-SUM(CGC4:CGC9))+CGC53+CGC54</f>
        <v>0</v>
      </c>
      <c r="CGE10" s="1265">
        <f t="shared" ref="CGE10" si="1104">SUM(CGE35-SUM(CGE4:CGE9))+CGE53+CGE54</f>
        <v>0</v>
      </c>
      <c r="CGG10" s="1265">
        <f t="shared" ref="CGG10" si="1105">SUM(CGG35-SUM(CGG4:CGG9))+CGG53+CGG54</f>
        <v>0</v>
      </c>
      <c r="CGI10" s="1265">
        <f t="shared" ref="CGI10" si="1106">SUM(CGI35-SUM(CGI4:CGI9))+CGI53+CGI54</f>
        <v>0</v>
      </c>
      <c r="CGK10" s="1265">
        <f t="shared" ref="CGK10" si="1107">SUM(CGK35-SUM(CGK4:CGK9))+CGK53+CGK54</f>
        <v>0</v>
      </c>
      <c r="CGM10" s="1265">
        <f t="shared" ref="CGM10" si="1108">SUM(CGM35-SUM(CGM4:CGM9))+CGM53+CGM54</f>
        <v>0</v>
      </c>
      <c r="CGO10" s="1265">
        <f t="shared" ref="CGO10" si="1109">SUM(CGO35-SUM(CGO4:CGO9))+CGO53+CGO54</f>
        <v>0</v>
      </c>
      <c r="CGQ10" s="1265">
        <f t="shared" ref="CGQ10" si="1110">SUM(CGQ35-SUM(CGQ4:CGQ9))+CGQ53+CGQ54</f>
        <v>0</v>
      </c>
      <c r="CGS10" s="1265">
        <f t="shared" ref="CGS10" si="1111">SUM(CGS35-SUM(CGS4:CGS9))+CGS53+CGS54</f>
        <v>0</v>
      </c>
      <c r="CGU10" s="1265">
        <f t="shared" ref="CGU10" si="1112">SUM(CGU35-SUM(CGU4:CGU9))+CGU53+CGU54</f>
        <v>0</v>
      </c>
      <c r="CGW10" s="1265">
        <f t="shared" ref="CGW10" si="1113">SUM(CGW35-SUM(CGW4:CGW9))+CGW53+CGW54</f>
        <v>0</v>
      </c>
      <c r="CGY10" s="1265">
        <f t="shared" ref="CGY10" si="1114">SUM(CGY35-SUM(CGY4:CGY9))+CGY53+CGY54</f>
        <v>0</v>
      </c>
      <c r="CHA10" s="1265">
        <f t="shared" ref="CHA10" si="1115">SUM(CHA35-SUM(CHA4:CHA9))+CHA53+CHA54</f>
        <v>0</v>
      </c>
      <c r="CHC10" s="1265">
        <f t="shared" ref="CHC10" si="1116">SUM(CHC35-SUM(CHC4:CHC9))+CHC53+CHC54</f>
        <v>0</v>
      </c>
      <c r="CHE10" s="1265">
        <f t="shared" ref="CHE10" si="1117">SUM(CHE35-SUM(CHE4:CHE9))+CHE53+CHE54</f>
        <v>0</v>
      </c>
      <c r="CHG10" s="1265">
        <f t="shared" ref="CHG10" si="1118">SUM(CHG35-SUM(CHG4:CHG9))+CHG53+CHG54</f>
        <v>0</v>
      </c>
      <c r="CHI10" s="1265">
        <f t="shared" ref="CHI10" si="1119">SUM(CHI35-SUM(CHI4:CHI9))+CHI53+CHI54</f>
        <v>0</v>
      </c>
      <c r="CHK10" s="1265">
        <f t="shared" ref="CHK10" si="1120">SUM(CHK35-SUM(CHK4:CHK9))+CHK53+CHK54</f>
        <v>0</v>
      </c>
      <c r="CHM10" s="1265">
        <f t="shared" ref="CHM10" si="1121">SUM(CHM35-SUM(CHM4:CHM9))+CHM53+CHM54</f>
        <v>0</v>
      </c>
      <c r="CHO10" s="1265">
        <f t="shared" ref="CHO10" si="1122">SUM(CHO35-SUM(CHO4:CHO9))+CHO53+CHO54</f>
        <v>0</v>
      </c>
      <c r="CHQ10" s="1265">
        <f t="shared" ref="CHQ10" si="1123">SUM(CHQ35-SUM(CHQ4:CHQ9))+CHQ53+CHQ54</f>
        <v>0</v>
      </c>
      <c r="CHS10" s="1265">
        <f t="shared" ref="CHS10" si="1124">SUM(CHS35-SUM(CHS4:CHS9))+CHS53+CHS54</f>
        <v>0</v>
      </c>
      <c r="CHU10" s="1265">
        <f t="shared" ref="CHU10" si="1125">SUM(CHU35-SUM(CHU4:CHU9))+CHU53+CHU54</f>
        <v>0</v>
      </c>
      <c r="CHW10" s="1265">
        <f t="shared" ref="CHW10" si="1126">SUM(CHW35-SUM(CHW4:CHW9))+CHW53+CHW54</f>
        <v>0</v>
      </c>
      <c r="CHY10" s="1265">
        <f t="shared" ref="CHY10" si="1127">SUM(CHY35-SUM(CHY4:CHY9))+CHY53+CHY54</f>
        <v>0</v>
      </c>
      <c r="CIA10" s="1265">
        <f t="shared" ref="CIA10" si="1128">SUM(CIA35-SUM(CIA4:CIA9))+CIA53+CIA54</f>
        <v>0</v>
      </c>
      <c r="CIC10" s="1265">
        <f t="shared" ref="CIC10" si="1129">SUM(CIC35-SUM(CIC4:CIC9))+CIC53+CIC54</f>
        <v>0</v>
      </c>
      <c r="CIE10" s="1265">
        <f t="shared" ref="CIE10" si="1130">SUM(CIE35-SUM(CIE4:CIE9))+CIE53+CIE54</f>
        <v>0</v>
      </c>
      <c r="CIG10" s="1265">
        <f t="shared" ref="CIG10" si="1131">SUM(CIG35-SUM(CIG4:CIG9))+CIG53+CIG54</f>
        <v>0</v>
      </c>
      <c r="CII10" s="1265">
        <f t="shared" ref="CII10" si="1132">SUM(CII35-SUM(CII4:CII9))+CII53+CII54</f>
        <v>0</v>
      </c>
      <c r="CIK10" s="1265">
        <f t="shared" ref="CIK10" si="1133">SUM(CIK35-SUM(CIK4:CIK9))+CIK53+CIK54</f>
        <v>0</v>
      </c>
      <c r="CIM10" s="1265">
        <f t="shared" ref="CIM10" si="1134">SUM(CIM35-SUM(CIM4:CIM9))+CIM53+CIM54</f>
        <v>0</v>
      </c>
      <c r="CIO10" s="1265">
        <f t="shared" ref="CIO10" si="1135">SUM(CIO35-SUM(CIO4:CIO9))+CIO53+CIO54</f>
        <v>0</v>
      </c>
      <c r="CIQ10" s="1265">
        <f t="shared" ref="CIQ10" si="1136">SUM(CIQ35-SUM(CIQ4:CIQ9))+CIQ53+CIQ54</f>
        <v>0</v>
      </c>
      <c r="CIS10" s="1265">
        <f t="shared" ref="CIS10" si="1137">SUM(CIS35-SUM(CIS4:CIS9))+CIS53+CIS54</f>
        <v>0</v>
      </c>
      <c r="CIU10" s="1265">
        <f t="shared" ref="CIU10" si="1138">SUM(CIU35-SUM(CIU4:CIU9))+CIU53+CIU54</f>
        <v>0</v>
      </c>
      <c r="CIW10" s="1265">
        <f t="shared" ref="CIW10" si="1139">SUM(CIW35-SUM(CIW4:CIW9))+CIW53+CIW54</f>
        <v>0</v>
      </c>
      <c r="CIY10" s="1265">
        <f t="shared" ref="CIY10" si="1140">SUM(CIY35-SUM(CIY4:CIY9))+CIY53+CIY54</f>
        <v>0</v>
      </c>
      <c r="CJA10" s="1265">
        <f t="shared" ref="CJA10" si="1141">SUM(CJA35-SUM(CJA4:CJA9))+CJA53+CJA54</f>
        <v>0</v>
      </c>
      <c r="CJC10" s="1265">
        <f t="shared" ref="CJC10" si="1142">SUM(CJC35-SUM(CJC4:CJC9))+CJC53+CJC54</f>
        <v>0</v>
      </c>
      <c r="CJE10" s="1265">
        <f t="shared" ref="CJE10" si="1143">SUM(CJE35-SUM(CJE4:CJE9))+CJE53+CJE54</f>
        <v>0</v>
      </c>
      <c r="CJG10" s="1265">
        <f t="shared" ref="CJG10" si="1144">SUM(CJG35-SUM(CJG4:CJG9))+CJG53+CJG54</f>
        <v>0</v>
      </c>
      <c r="CJI10" s="1265">
        <f t="shared" ref="CJI10" si="1145">SUM(CJI35-SUM(CJI4:CJI9))+CJI53+CJI54</f>
        <v>0</v>
      </c>
      <c r="CJK10" s="1265">
        <f t="shared" ref="CJK10" si="1146">SUM(CJK35-SUM(CJK4:CJK9))+CJK53+CJK54</f>
        <v>0</v>
      </c>
      <c r="CJM10" s="1265">
        <f t="shared" ref="CJM10" si="1147">SUM(CJM35-SUM(CJM4:CJM9))+CJM53+CJM54</f>
        <v>0</v>
      </c>
      <c r="CJO10" s="1265">
        <f t="shared" ref="CJO10" si="1148">SUM(CJO35-SUM(CJO4:CJO9))+CJO53+CJO54</f>
        <v>0</v>
      </c>
      <c r="CJQ10" s="1265">
        <f t="shared" ref="CJQ10" si="1149">SUM(CJQ35-SUM(CJQ4:CJQ9))+CJQ53+CJQ54</f>
        <v>0</v>
      </c>
      <c r="CJS10" s="1265">
        <f t="shared" ref="CJS10" si="1150">SUM(CJS35-SUM(CJS4:CJS9))+CJS53+CJS54</f>
        <v>0</v>
      </c>
      <c r="CJU10" s="1265">
        <f t="shared" ref="CJU10" si="1151">SUM(CJU35-SUM(CJU4:CJU9))+CJU53+CJU54</f>
        <v>0</v>
      </c>
      <c r="CJW10" s="1265">
        <f t="shared" ref="CJW10" si="1152">SUM(CJW35-SUM(CJW4:CJW9))+CJW53+CJW54</f>
        <v>0</v>
      </c>
      <c r="CJY10" s="1265">
        <f t="shared" ref="CJY10" si="1153">SUM(CJY35-SUM(CJY4:CJY9))+CJY53+CJY54</f>
        <v>0</v>
      </c>
      <c r="CKA10" s="1265">
        <f t="shared" ref="CKA10" si="1154">SUM(CKA35-SUM(CKA4:CKA9))+CKA53+CKA54</f>
        <v>0</v>
      </c>
      <c r="CKC10" s="1265">
        <f t="shared" ref="CKC10" si="1155">SUM(CKC35-SUM(CKC4:CKC9))+CKC53+CKC54</f>
        <v>0</v>
      </c>
      <c r="CKE10" s="1265">
        <f t="shared" ref="CKE10" si="1156">SUM(CKE35-SUM(CKE4:CKE9))+CKE53+CKE54</f>
        <v>0</v>
      </c>
      <c r="CKG10" s="1265">
        <f t="shared" ref="CKG10" si="1157">SUM(CKG35-SUM(CKG4:CKG9))+CKG53+CKG54</f>
        <v>0</v>
      </c>
      <c r="CKI10" s="1265">
        <f t="shared" ref="CKI10" si="1158">SUM(CKI35-SUM(CKI4:CKI9))+CKI53+CKI54</f>
        <v>0</v>
      </c>
      <c r="CKK10" s="1265">
        <f t="shared" ref="CKK10" si="1159">SUM(CKK35-SUM(CKK4:CKK9))+CKK53+CKK54</f>
        <v>0</v>
      </c>
      <c r="CKM10" s="1265">
        <f t="shared" ref="CKM10" si="1160">SUM(CKM35-SUM(CKM4:CKM9))+CKM53+CKM54</f>
        <v>0</v>
      </c>
      <c r="CKO10" s="1265">
        <f t="shared" ref="CKO10" si="1161">SUM(CKO35-SUM(CKO4:CKO9))+CKO53+CKO54</f>
        <v>0</v>
      </c>
      <c r="CKQ10" s="1265">
        <f t="shared" ref="CKQ10" si="1162">SUM(CKQ35-SUM(CKQ4:CKQ9))+CKQ53+CKQ54</f>
        <v>0</v>
      </c>
      <c r="CKS10" s="1265">
        <f t="shared" ref="CKS10" si="1163">SUM(CKS35-SUM(CKS4:CKS9))+CKS53+CKS54</f>
        <v>0</v>
      </c>
      <c r="CKU10" s="1265">
        <f t="shared" ref="CKU10" si="1164">SUM(CKU35-SUM(CKU4:CKU9))+CKU53+CKU54</f>
        <v>0</v>
      </c>
      <c r="CKW10" s="1265">
        <f t="shared" ref="CKW10" si="1165">SUM(CKW35-SUM(CKW4:CKW9))+CKW53+CKW54</f>
        <v>0</v>
      </c>
      <c r="CKY10" s="1265">
        <f t="shared" ref="CKY10" si="1166">SUM(CKY35-SUM(CKY4:CKY9))+CKY53+CKY54</f>
        <v>0</v>
      </c>
      <c r="CLA10" s="1265">
        <f t="shared" ref="CLA10" si="1167">SUM(CLA35-SUM(CLA4:CLA9))+CLA53+CLA54</f>
        <v>0</v>
      </c>
      <c r="CLC10" s="1265">
        <f t="shared" ref="CLC10" si="1168">SUM(CLC35-SUM(CLC4:CLC9))+CLC53+CLC54</f>
        <v>0</v>
      </c>
      <c r="CLE10" s="1265">
        <f t="shared" ref="CLE10" si="1169">SUM(CLE35-SUM(CLE4:CLE9))+CLE53+CLE54</f>
        <v>0</v>
      </c>
      <c r="CLG10" s="1265">
        <f t="shared" ref="CLG10" si="1170">SUM(CLG35-SUM(CLG4:CLG9))+CLG53+CLG54</f>
        <v>0</v>
      </c>
      <c r="CLI10" s="1265">
        <f t="shared" ref="CLI10" si="1171">SUM(CLI35-SUM(CLI4:CLI9))+CLI53+CLI54</f>
        <v>0</v>
      </c>
      <c r="CLK10" s="1265">
        <f t="shared" ref="CLK10" si="1172">SUM(CLK35-SUM(CLK4:CLK9))+CLK53+CLK54</f>
        <v>0</v>
      </c>
      <c r="CLM10" s="1265">
        <f t="shared" ref="CLM10" si="1173">SUM(CLM35-SUM(CLM4:CLM9))+CLM53+CLM54</f>
        <v>0</v>
      </c>
      <c r="CLO10" s="1265">
        <f t="shared" ref="CLO10" si="1174">SUM(CLO35-SUM(CLO4:CLO9))+CLO53+CLO54</f>
        <v>0</v>
      </c>
      <c r="CLQ10" s="1265">
        <f t="shared" ref="CLQ10" si="1175">SUM(CLQ35-SUM(CLQ4:CLQ9))+CLQ53+CLQ54</f>
        <v>0</v>
      </c>
      <c r="CLS10" s="1265">
        <f t="shared" ref="CLS10" si="1176">SUM(CLS35-SUM(CLS4:CLS9))+CLS53+CLS54</f>
        <v>0</v>
      </c>
      <c r="CLU10" s="1265">
        <f t="shared" ref="CLU10" si="1177">SUM(CLU35-SUM(CLU4:CLU9))+CLU53+CLU54</f>
        <v>0</v>
      </c>
      <c r="CLW10" s="1265">
        <f t="shared" ref="CLW10" si="1178">SUM(CLW35-SUM(CLW4:CLW9))+CLW53+CLW54</f>
        <v>0</v>
      </c>
      <c r="CLY10" s="1265">
        <f t="shared" ref="CLY10" si="1179">SUM(CLY35-SUM(CLY4:CLY9))+CLY53+CLY54</f>
        <v>0</v>
      </c>
      <c r="CMA10" s="1265">
        <f t="shared" ref="CMA10" si="1180">SUM(CMA35-SUM(CMA4:CMA9))+CMA53+CMA54</f>
        <v>0</v>
      </c>
      <c r="CMC10" s="1265">
        <f t="shared" ref="CMC10" si="1181">SUM(CMC35-SUM(CMC4:CMC9))+CMC53+CMC54</f>
        <v>0</v>
      </c>
      <c r="CME10" s="1265">
        <f t="shared" ref="CME10" si="1182">SUM(CME35-SUM(CME4:CME9))+CME53+CME54</f>
        <v>0</v>
      </c>
      <c r="CMG10" s="1265">
        <f t="shared" ref="CMG10" si="1183">SUM(CMG35-SUM(CMG4:CMG9))+CMG53+CMG54</f>
        <v>0</v>
      </c>
      <c r="CMI10" s="1265">
        <f t="shared" ref="CMI10" si="1184">SUM(CMI35-SUM(CMI4:CMI9))+CMI53+CMI54</f>
        <v>0</v>
      </c>
      <c r="CMK10" s="1265">
        <f t="shared" ref="CMK10" si="1185">SUM(CMK35-SUM(CMK4:CMK9))+CMK53+CMK54</f>
        <v>0</v>
      </c>
      <c r="CMM10" s="1265">
        <f t="shared" ref="CMM10" si="1186">SUM(CMM35-SUM(CMM4:CMM9))+CMM53+CMM54</f>
        <v>0</v>
      </c>
      <c r="CMO10" s="1265">
        <f t="shared" ref="CMO10" si="1187">SUM(CMO35-SUM(CMO4:CMO9))+CMO53+CMO54</f>
        <v>0</v>
      </c>
      <c r="CMQ10" s="1265">
        <f t="shared" ref="CMQ10" si="1188">SUM(CMQ35-SUM(CMQ4:CMQ9))+CMQ53+CMQ54</f>
        <v>0</v>
      </c>
      <c r="CMS10" s="1265">
        <f t="shared" ref="CMS10" si="1189">SUM(CMS35-SUM(CMS4:CMS9))+CMS53+CMS54</f>
        <v>0</v>
      </c>
      <c r="CMU10" s="1265">
        <f t="shared" ref="CMU10" si="1190">SUM(CMU35-SUM(CMU4:CMU9))+CMU53+CMU54</f>
        <v>0</v>
      </c>
      <c r="CMW10" s="1265">
        <f t="shared" ref="CMW10" si="1191">SUM(CMW35-SUM(CMW4:CMW9))+CMW53+CMW54</f>
        <v>0</v>
      </c>
      <c r="CMY10" s="1265">
        <f t="shared" ref="CMY10" si="1192">SUM(CMY35-SUM(CMY4:CMY9))+CMY53+CMY54</f>
        <v>0</v>
      </c>
      <c r="CNA10" s="1265">
        <f t="shared" ref="CNA10" si="1193">SUM(CNA35-SUM(CNA4:CNA9))+CNA53+CNA54</f>
        <v>0</v>
      </c>
      <c r="CNC10" s="1265">
        <f t="shared" ref="CNC10" si="1194">SUM(CNC35-SUM(CNC4:CNC9))+CNC53+CNC54</f>
        <v>0</v>
      </c>
      <c r="CNE10" s="1265">
        <f t="shared" ref="CNE10" si="1195">SUM(CNE35-SUM(CNE4:CNE9))+CNE53+CNE54</f>
        <v>0</v>
      </c>
      <c r="CNG10" s="1265">
        <f t="shared" ref="CNG10" si="1196">SUM(CNG35-SUM(CNG4:CNG9))+CNG53+CNG54</f>
        <v>0</v>
      </c>
      <c r="CNI10" s="1265">
        <f t="shared" ref="CNI10" si="1197">SUM(CNI35-SUM(CNI4:CNI9))+CNI53+CNI54</f>
        <v>0</v>
      </c>
      <c r="CNK10" s="1265">
        <f t="shared" ref="CNK10" si="1198">SUM(CNK35-SUM(CNK4:CNK9))+CNK53+CNK54</f>
        <v>0</v>
      </c>
      <c r="CNM10" s="1265">
        <f t="shared" ref="CNM10" si="1199">SUM(CNM35-SUM(CNM4:CNM9))+CNM53+CNM54</f>
        <v>0</v>
      </c>
      <c r="CNO10" s="1265">
        <f t="shared" ref="CNO10" si="1200">SUM(CNO35-SUM(CNO4:CNO9))+CNO53+CNO54</f>
        <v>0</v>
      </c>
      <c r="CNQ10" s="1265">
        <f t="shared" ref="CNQ10" si="1201">SUM(CNQ35-SUM(CNQ4:CNQ9))+CNQ53+CNQ54</f>
        <v>0</v>
      </c>
      <c r="CNS10" s="1265">
        <f t="shared" ref="CNS10" si="1202">SUM(CNS35-SUM(CNS4:CNS9))+CNS53+CNS54</f>
        <v>0</v>
      </c>
      <c r="CNU10" s="1265">
        <f t="shared" ref="CNU10" si="1203">SUM(CNU35-SUM(CNU4:CNU9))+CNU53+CNU54</f>
        <v>0</v>
      </c>
      <c r="CNW10" s="1265">
        <f t="shared" ref="CNW10" si="1204">SUM(CNW35-SUM(CNW4:CNW9))+CNW53+CNW54</f>
        <v>0</v>
      </c>
      <c r="CNY10" s="1265">
        <f t="shared" ref="CNY10" si="1205">SUM(CNY35-SUM(CNY4:CNY9))+CNY53+CNY54</f>
        <v>0</v>
      </c>
      <c r="COA10" s="1265">
        <f t="shared" ref="COA10" si="1206">SUM(COA35-SUM(COA4:COA9))+COA53+COA54</f>
        <v>0</v>
      </c>
      <c r="COC10" s="1265">
        <f t="shared" ref="COC10" si="1207">SUM(COC35-SUM(COC4:COC9))+COC53+COC54</f>
        <v>0</v>
      </c>
      <c r="COE10" s="1265">
        <f t="shared" ref="COE10" si="1208">SUM(COE35-SUM(COE4:COE9))+COE53+COE54</f>
        <v>0</v>
      </c>
      <c r="COG10" s="1265">
        <f t="shared" ref="COG10" si="1209">SUM(COG35-SUM(COG4:COG9))+COG53+COG54</f>
        <v>0</v>
      </c>
      <c r="COI10" s="1265">
        <f t="shared" ref="COI10" si="1210">SUM(COI35-SUM(COI4:COI9))+COI53+COI54</f>
        <v>0</v>
      </c>
      <c r="COK10" s="1265">
        <f t="shared" ref="COK10" si="1211">SUM(COK35-SUM(COK4:COK9))+COK53+COK54</f>
        <v>0</v>
      </c>
      <c r="COM10" s="1265">
        <f t="shared" ref="COM10" si="1212">SUM(COM35-SUM(COM4:COM9))+COM53+COM54</f>
        <v>0</v>
      </c>
      <c r="COO10" s="1265">
        <f t="shared" ref="COO10" si="1213">SUM(COO35-SUM(COO4:COO9))+COO53+COO54</f>
        <v>0</v>
      </c>
      <c r="COQ10" s="1265">
        <f t="shared" ref="COQ10" si="1214">SUM(COQ35-SUM(COQ4:COQ9))+COQ53+COQ54</f>
        <v>0</v>
      </c>
      <c r="COS10" s="1265">
        <f t="shared" ref="COS10" si="1215">SUM(COS35-SUM(COS4:COS9))+COS53+COS54</f>
        <v>0</v>
      </c>
      <c r="COU10" s="1265">
        <f t="shared" ref="COU10" si="1216">SUM(COU35-SUM(COU4:COU9))+COU53+COU54</f>
        <v>0</v>
      </c>
      <c r="COW10" s="1265">
        <f t="shared" ref="COW10" si="1217">SUM(COW35-SUM(COW4:COW9))+COW53+COW54</f>
        <v>0</v>
      </c>
      <c r="COY10" s="1265">
        <f t="shared" ref="COY10" si="1218">SUM(COY35-SUM(COY4:COY9))+COY53+COY54</f>
        <v>0</v>
      </c>
      <c r="CPA10" s="1265">
        <f t="shared" ref="CPA10" si="1219">SUM(CPA35-SUM(CPA4:CPA9))+CPA53+CPA54</f>
        <v>0</v>
      </c>
      <c r="CPC10" s="1265">
        <f t="shared" ref="CPC10" si="1220">SUM(CPC35-SUM(CPC4:CPC9))+CPC53+CPC54</f>
        <v>0</v>
      </c>
      <c r="CPE10" s="1265">
        <f t="shared" ref="CPE10" si="1221">SUM(CPE35-SUM(CPE4:CPE9))+CPE53+CPE54</f>
        <v>0</v>
      </c>
      <c r="CPG10" s="1265">
        <f t="shared" ref="CPG10" si="1222">SUM(CPG35-SUM(CPG4:CPG9))+CPG53+CPG54</f>
        <v>0</v>
      </c>
      <c r="CPI10" s="1265">
        <f t="shared" ref="CPI10" si="1223">SUM(CPI35-SUM(CPI4:CPI9))+CPI53+CPI54</f>
        <v>0</v>
      </c>
      <c r="CPK10" s="1265">
        <f t="shared" ref="CPK10" si="1224">SUM(CPK35-SUM(CPK4:CPK9))+CPK53+CPK54</f>
        <v>0</v>
      </c>
      <c r="CPM10" s="1265">
        <f t="shared" ref="CPM10" si="1225">SUM(CPM35-SUM(CPM4:CPM9))+CPM53+CPM54</f>
        <v>0</v>
      </c>
      <c r="CPO10" s="1265">
        <f t="shared" ref="CPO10" si="1226">SUM(CPO35-SUM(CPO4:CPO9))+CPO53+CPO54</f>
        <v>0</v>
      </c>
      <c r="CPQ10" s="1265">
        <f t="shared" ref="CPQ10" si="1227">SUM(CPQ35-SUM(CPQ4:CPQ9))+CPQ53+CPQ54</f>
        <v>0</v>
      </c>
      <c r="CPS10" s="1265">
        <f t="shared" ref="CPS10" si="1228">SUM(CPS35-SUM(CPS4:CPS9))+CPS53+CPS54</f>
        <v>0</v>
      </c>
      <c r="CPU10" s="1265">
        <f t="shared" ref="CPU10" si="1229">SUM(CPU35-SUM(CPU4:CPU9))+CPU53+CPU54</f>
        <v>0</v>
      </c>
      <c r="CPW10" s="1265">
        <f t="shared" ref="CPW10" si="1230">SUM(CPW35-SUM(CPW4:CPW9))+CPW53+CPW54</f>
        <v>0</v>
      </c>
      <c r="CPY10" s="1265">
        <f t="shared" ref="CPY10" si="1231">SUM(CPY35-SUM(CPY4:CPY9))+CPY53+CPY54</f>
        <v>0</v>
      </c>
      <c r="CQA10" s="1265">
        <f t="shared" ref="CQA10" si="1232">SUM(CQA35-SUM(CQA4:CQA9))+CQA53+CQA54</f>
        <v>0</v>
      </c>
      <c r="CQC10" s="1265">
        <f t="shared" ref="CQC10" si="1233">SUM(CQC35-SUM(CQC4:CQC9))+CQC53+CQC54</f>
        <v>0</v>
      </c>
      <c r="CQE10" s="1265">
        <f t="shared" ref="CQE10" si="1234">SUM(CQE35-SUM(CQE4:CQE9))+CQE53+CQE54</f>
        <v>0</v>
      </c>
      <c r="CQG10" s="1265">
        <f t="shared" ref="CQG10" si="1235">SUM(CQG35-SUM(CQG4:CQG9))+CQG53+CQG54</f>
        <v>0</v>
      </c>
      <c r="CQI10" s="1265">
        <f t="shared" ref="CQI10" si="1236">SUM(CQI35-SUM(CQI4:CQI9))+CQI53+CQI54</f>
        <v>0</v>
      </c>
      <c r="CQK10" s="1265">
        <f t="shared" ref="CQK10" si="1237">SUM(CQK35-SUM(CQK4:CQK9))+CQK53+CQK54</f>
        <v>0</v>
      </c>
      <c r="CQM10" s="1265">
        <f t="shared" ref="CQM10" si="1238">SUM(CQM35-SUM(CQM4:CQM9))+CQM53+CQM54</f>
        <v>0</v>
      </c>
      <c r="CQO10" s="1265">
        <f t="shared" ref="CQO10" si="1239">SUM(CQO35-SUM(CQO4:CQO9))+CQO53+CQO54</f>
        <v>0</v>
      </c>
      <c r="CQQ10" s="1265">
        <f t="shared" ref="CQQ10" si="1240">SUM(CQQ35-SUM(CQQ4:CQQ9))+CQQ53+CQQ54</f>
        <v>0</v>
      </c>
      <c r="CQS10" s="1265">
        <f t="shared" ref="CQS10" si="1241">SUM(CQS35-SUM(CQS4:CQS9))+CQS53+CQS54</f>
        <v>0</v>
      </c>
      <c r="CQU10" s="1265">
        <f t="shared" ref="CQU10" si="1242">SUM(CQU35-SUM(CQU4:CQU9))+CQU53+CQU54</f>
        <v>0</v>
      </c>
      <c r="CQW10" s="1265">
        <f t="shared" ref="CQW10" si="1243">SUM(CQW35-SUM(CQW4:CQW9))+CQW53+CQW54</f>
        <v>0</v>
      </c>
      <c r="CQY10" s="1265">
        <f t="shared" ref="CQY10" si="1244">SUM(CQY35-SUM(CQY4:CQY9))+CQY53+CQY54</f>
        <v>0</v>
      </c>
      <c r="CRA10" s="1265">
        <f t="shared" ref="CRA10" si="1245">SUM(CRA35-SUM(CRA4:CRA9))+CRA53+CRA54</f>
        <v>0</v>
      </c>
      <c r="CRC10" s="1265">
        <f t="shared" ref="CRC10" si="1246">SUM(CRC35-SUM(CRC4:CRC9))+CRC53+CRC54</f>
        <v>0</v>
      </c>
      <c r="CRE10" s="1265">
        <f t="shared" ref="CRE10" si="1247">SUM(CRE35-SUM(CRE4:CRE9))+CRE53+CRE54</f>
        <v>0</v>
      </c>
      <c r="CRG10" s="1265">
        <f t="shared" ref="CRG10" si="1248">SUM(CRG35-SUM(CRG4:CRG9))+CRG53+CRG54</f>
        <v>0</v>
      </c>
      <c r="CRI10" s="1265">
        <f t="shared" ref="CRI10" si="1249">SUM(CRI35-SUM(CRI4:CRI9))+CRI53+CRI54</f>
        <v>0</v>
      </c>
      <c r="CRK10" s="1265">
        <f t="shared" ref="CRK10" si="1250">SUM(CRK35-SUM(CRK4:CRK9))+CRK53+CRK54</f>
        <v>0</v>
      </c>
      <c r="CRM10" s="1265">
        <f t="shared" ref="CRM10" si="1251">SUM(CRM35-SUM(CRM4:CRM9))+CRM53+CRM54</f>
        <v>0</v>
      </c>
      <c r="CRO10" s="1265">
        <f t="shared" ref="CRO10" si="1252">SUM(CRO35-SUM(CRO4:CRO9))+CRO53+CRO54</f>
        <v>0</v>
      </c>
      <c r="CRQ10" s="1265">
        <f t="shared" ref="CRQ10" si="1253">SUM(CRQ35-SUM(CRQ4:CRQ9))+CRQ53+CRQ54</f>
        <v>0</v>
      </c>
      <c r="CRS10" s="1265">
        <f t="shared" ref="CRS10" si="1254">SUM(CRS35-SUM(CRS4:CRS9))+CRS53+CRS54</f>
        <v>0</v>
      </c>
      <c r="CRU10" s="1265">
        <f t="shared" ref="CRU10" si="1255">SUM(CRU35-SUM(CRU4:CRU9))+CRU53+CRU54</f>
        <v>0</v>
      </c>
      <c r="CRW10" s="1265">
        <f t="shared" ref="CRW10" si="1256">SUM(CRW35-SUM(CRW4:CRW9))+CRW53+CRW54</f>
        <v>0</v>
      </c>
      <c r="CRY10" s="1265">
        <f t="shared" ref="CRY10" si="1257">SUM(CRY35-SUM(CRY4:CRY9))+CRY53+CRY54</f>
        <v>0</v>
      </c>
      <c r="CSA10" s="1265">
        <f t="shared" ref="CSA10" si="1258">SUM(CSA35-SUM(CSA4:CSA9))+CSA53+CSA54</f>
        <v>0</v>
      </c>
      <c r="CSC10" s="1265">
        <f t="shared" ref="CSC10" si="1259">SUM(CSC35-SUM(CSC4:CSC9))+CSC53+CSC54</f>
        <v>0</v>
      </c>
      <c r="CSE10" s="1265">
        <f t="shared" ref="CSE10" si="1260">SUM(CSE35-SUM(CSE4:CSE9))+CSE53+CSE54</f>
        <v>0</v>
      </c>
      <c r="CSG10" s="1265">
        <f t="shared" ref="CSG10" si="1261">SUM(CSG35-SUM(CSG4:CSG9))+CSG53+CSG54</f>
        <v>0</v>
      </c>
      <c r="CSI10" s="1265">
        <f t="shared" ref="CSI10" si="1262">SUM(CSI35-SUM(CSI4:CSI9))+CSI53+CSI54</f>
        <v>0</v>
      </c>
      <c r="CSK10" s="1265">
        <f t="shared" ref="CSK10" si="1263">SUM(CSK35-SUM(CSK4:CSK9))+CSK53+CSK54</f>
        <v>0</v>
      </c>
      <c r="CSM10" s="1265">
        <f t="shared" ref="CSM10" si="1264">SUM(CSM35-SUM(CSM4:CSM9))+CSM53+CSM54</f>
        <v>0</v>
      </c>
      <c r="CSO10" s="1265">
        <f t="shared" ref="CSO10" si="1265">SUM(CSO35-SUM(CSO4:CSO9))+CSO53+CSO54</f>
        <v>0</v>
      </c>
      <c r="CSQ10" s="1265">
        <f t="shared" ref="CSQ10" si="1266">SUM(CSQ35-SUM(CSQ4:CSQ9))+CSQ53+CSQ54</f>
        <v>0</v>
      </c>
      <c r="CSS10" s="1265">
        <f t="shared" ref="CSS10" si="1267">SUM(CSS35-SUM(CSS4:CSS9))+CSS53+CSS54</f>
        <v>0</v>
      </c>
      <c r="CSU10" s="1265">
        <f t="shared" ref="CSU10" si="1268">SUM(CSU35-SUM(CSU4:CSU9))+CSU53+CSU54</f>
        <v>0</v>
      </c>
      <c r="CSW10" s="1265">
        <f t="shared" ref="CSW10" si="1269">SUM(CSW35-SUM(CSW4:CSW9))+CSW53+CSW54</f>
        <v>0</v>
      </c>
      <c r="CSY10" s="1265">
        <f t="shared" ref="CSY10" si="1270">SUM(CSY35-SUM(CSY4:CSY9))+CSY53+CSY54</f>
        <v>0</v>
      </c>
      <c r="CTA10" s="1265">
        <f t="shared" ref="CTA10" si="1271">SUM(CTA35-SUM(CTA4:CTA9))+CTA53+CTA54</f>
        <v>0</v>
      </c>
      <c r="CTC10" s="1265">
        <f t="shared" ref="CTC10" si="1272">SUM(CTC35-SUM(CTC4:CTC9))+CTC53+CTC54</f>
        <v>0</v>
      </c>
      <c r="CTE10" s="1265">
        <f t="shared" ref="CTE10" si="1273">SUM(CTE35-SUM(CTE4:CTE9))+CTE53+CTE54</f>
        <v>0</v>
      </c>
      <c r="CTG10" s="1265">
        <f t="shared" ref="CTG10" si="1274">SUM(CTG35-SUM(CTG4:CTG9))+CTG53+CTG54</f>
        <v>0</v>
      </c>
      <c r="CTI10" s="1265">
        <f t="shared" ref="CTI10" si="1275">SUM(CTI35-SUM(CTI4:CTI9))+CTI53+CTI54</f>
        <v>0</v>
      </c>
      <c r="CTK10" s="1265">
        <f t="shared" ref="CTK10" si="1276">SUM(CTK35-SUM(CTK4:CTK9))+CTK53+CTK54</f>
        <v>0</v>
      </c>
      <c r="CTM10" s="1265">
        <f t="shared" ref="CTM10" si="1277">SUM(CTM35-SUM(CTM4:CTM9))+CTM53+CTM54</f>
        <v>0</v>
      </c>
      <c r="CTO10" s="1265">
        <f t="shared" ref="CTO10" si="1278">SUM(CTO35-SUM(CTO4:CTO9))+CTO53+CTO54</f>
        <v>0</v>
      </c>
      <c r="CTQ10" s="1265">
        <f t="shared" ref="CTQ10" si="1279">SUM(CTQ35-SUM(CTQ4:CTQ9))+CTQ53+CTQ54</f>
        <v>0</v>
      </c>
      <c r="CTS10" s="1265">
        <f t="shared" ref="CTS10" si="1280">SUM(CTS35-SUM(CTS4:CTS9))+CTS53+CTS54</f>
        <v>0</v>
      </c>
      <c r="CTU10" s="1265">
        <f t="shared" ref="CTU10" si="1281">SUM(CTU35-SUM(CTU4:CTU9))+CTU53+CTU54</f>
        <v>0</v>
      </c>
      <c r="CTW10" s="1265">
        <f t="shared" ref="CTW10" si="1282">SUM(CTW35-SUM(CTW4:CTW9))+CTW53+CTW54</f>
        <v>0</v>
      </c>
      <c r="CTY10" s="1265">
        <f t="shared" ref="CTY10" si="1283">SUM(CTY35-SUM(CTY4:CTY9))+CTY53+CTY54</f>
        <v>0</v>
      </c>
      <c r="CUA10" s="1265">
        <f t="shared" ref="CUA10" si="1284">SUM(CUA35-SUM(CUA4:CUA9))+CUA53+CUA54</f>
        <v>0</v>
      </c>
      <c r="CUC10" s="1265">
        <f t="shared" ref="CUC10" si="1285">SUM(CUC35-SUM(CUC4:CUC9))+CUC53+CUC54</f>
        <v>0</v>
      </c>
      <c r="CUE10" s="1265">
        <f t="shared" ref="CUE10" si="1286">SUM(CUE35-SUM(CUE4:CUE9))+CUE53+CUE54</f>
        <v>0</v>
      </c>
      <c r="CUG10" s="1265">
        <f t="shared" ref="CUG10" si="1287">SUM(CUG35-SUM(CUG4:CUG9))+CUG53+CUG54</f>
        <v>0</v>
      </c>
      <c r="CUI10" s="1265">
        <f t="shared" ref="CUI10" si="1288">SUM(CUI35-SUM(CUI4:CUI9))+CUI53+CUI54</f>
        <v>0</v>
      </c>
      <c r="CUK10" s="1265">
        <f t="shared" ref="CUK10" si="1289">SUM(CUK35-SUM(CUK4:CUK9))+CUK53+CUK54</f>
        <v>0</v>
      </c>
      <c r="CUM10" s="1265">
        <f t="shared" ref="CUM10" si="1290">SUM(CUM35-SUM(CUM4:CUM9))+CUM53+CUM54</f>
        <v>0</v>
      </c>
      <c r="CUO10" s="1265">
        <f t="shared" ref="CUO10" si="1291">SUM(CUO35-SUM(CUO4:CUO9))+CUO53+CUO54</f>
        <v>0</v>
      </c>
      <c r="CUQ10" s="1265">
        <f t="shared" ref="CUQ10" si="1292">SUM(CUQ35-SUM(CUQ4:CUQ9))+CUQ53+CUQ54</f>
        <v>0</v>
      </c>
      <c r="CUS10" s="1265">
        <f t="shared" ref="CUS10" si="1293">SUM(CUS35-SUM(CUS4:CUS9))+CUS53+CUS54</f>
        <v>0</v>
      </c>
      <c r="CUU10" s="1265">
        <f t="shared" ref="CUU10" si="1294">SUM(CUU35-SUM(CUU4:CUU9))+CUU53+CUU54</f>
        <v>0</v>
      </c>
      <c r="CUW10" s="1265">
        <f t="shared" ref="CUW10" si="1295">SUM(CUW35-SUM(CUW4:CUW9))+CUW53+CUW54</f>
        <v>0</v>
      </c>
      <c r="CUY10" s="1265">
        <f t="shared" ref="CUY10" si="1296">SUM(CUY35-SUM(CUY4:CUY9))+CUY53+CUY54</f>
        <v>0</v>
      </c>
      <c r="CVA10" s="1265">
        <f t="shared" ref="CVA10" si="1297">SUM(CVA35-SUM(CVA4:CVA9))+CVA53+CVA54</f>
        <v>0</v>
      </c>
      <c r="CVC10" s="1265">
        <f t="shared" ref="CVC10" si="1298">SUM(CVC35-SUM(CVC4:CVC9))+CVC53+CVC54</f>
        <v>0</v>
      </c>
      <c r="CVE10" s="1265">
        <f t="shared" ref="CVE10" si="1299">SUM(CVE35-SUM(CVE4:CVE9))+CVE53+CVE54</f>
        <v>0</v>
      </c>
      <c r="CVG10" s="1265">
        <f t="shared" ref="CVG10" si="1300">SUM(CVG35-SUM(CVG4:CVG9))+CVG53+CVG54</f>
        <v>0</v>
      </c>
      <c r="CVI10" s="1265">
        <f t="shared" ref="CVI10" si="1301">SUM(CVI35-SUM(CVI4:CVI9))+CVI53+CVI54</f>
        <v>0</v>
      </c>
      <c r="CVK10" s="1265">
        <f t="shared" ref="CVK10" si="1302">SUM(CVK35-SUM(CVK4:CVK9))+CVK53+CVK54</f>
        <v>0</v>
      </c>
      <c r="CVM10" s="1265">
        <f t="shared" ref="CVM10" si="1303">SUM(CVM35-SUM(CVM4:CVM9))+CVM53+CVM54</f>
        <v>0</v>
      </c>
      <c r="CVO10" s="1265">
        <f t="shared" ref="CVO10" si="1304">SUM(CVO35-SUM(CVO4:CVO9))+CVO53+CVO54</f>
        <v>0</v>
      </c>
      <c r="CVQ10" s="1265">
        <f t="shared" ref="CVQ10" si="1305">SUM(CVQ35-SUM(CVQ4:CVQ9))+CVQ53+CVQ54</f>
        <v>0</v>
      </c>
      <c r="CVS10" s="1265">
        <f t="shared" ref="CVS10" si="1306">SUM(CVS35-SUM(CVS4:CVS9))+CVS53+CVS54</f>
        <v>0</v>
      </c>
      <c r="CVU10" s="1265">
        <f t="shared" ref="CVU10" si="1307">SUM(CVU35-SUM(CVU4:CVU9))+CVU53+CVU54</f>
        <v>0</v>
      </c>
      <c r="CVW10" s="1265">
        <f t="shared" ref="CVW10" si="1308">SUM(CVW35-SUM(CVW4:CVW9))+CVW53+CVW54</f>
        <v>0</v>
      </c>
      <c r="CVY10" s="1265">
        <f t="shared" ref="CVY10" si="1309">SUM(CVY35-SUM(CVY4:CVY9))+CVY53+CVY54</f>
        <v>0</v>
      </c>
      <c r="CWA10" s="1265">
        <f t="shared" ref="CWA10" si="1310">SUM(CWA35-SUM(CWA4:CWA9))+CWA53+CWA54</f>
        <v>0</v>
      </c>
      <c r="CWC10" s="1265">
        <f t="shared" ref="CWC10" si="1311">SUM(CWC35-SUM(CWC4:CWC9))+CWC53+CWC54</f>
        <v>0</v>
      </c>
      <c r="CWE10" s="1265">
        <f t="shared" ref="CWE10" si="1312">SUM(CWE35-SUM(CWE4:CWE9))+CWE53+CWE54</f>
        <v>0</v>
      </c>
      <c r="CWG10" s="1265">
        <f t="shared" ref="CWG10" si="1313">SUM(CWG35-SUM(CWG4:CWG9))+CWG53+CWG54</f>
        <v>0</v>
      </c>
      <c r="CWI10" s="1265">
        <f t="shared" ref="CWI10" si="1314">SUM(CWI35-SUM(CWI4:CWI9))+CWI53+CWI54</f>
        <v>0</v>
      </c>
      <c r="CWK10" s="1265">
        <f t="shared" ref="CWK10" si="1315">SUM(CWK35-SUM(CWK4:CWK9))+CWK53+CWK54</f>
        <v>0</v>
      </c>
      <c r="CWM10" s="1265">
        <f t="shared" ref="CWM10" si="1316">SUM(CWM35-SUM(CWM4:CWM9))+CWM53+CWM54</f>
        <v>0</v>
      </c>
      <c r="CWO10" s="1265">
        <f t="shared" ref="CWO10" si="1317">SUM(CWO35-SUM(CWO4:CWO9))+CWO53+CWO54</f>
        <v>0</v>
      </c>
      <c r="CWQ10" s="1265">
        <f t="shared" ref="CWQ10" si="1318">SUM(CWQ35-SUM(CWQ4:CWQ9))+CWQ53+CWQ54</f>
        <v>0</v>
      </c>
      <c r="CWS10" s="1265">
        <f t="shared" ref="CWS10" si="1319">SUM(CWS35-SUM(CWS4:CWS9))+CWS53+CWS54</f>
        <v>0</v>
      </c>
      <c r="CWU10" s="1265">
        <f t="shared" ref="CWU10" si="1320">SUM(CWU35-SUM(CWU4:CWU9))+CWU53+CWU54</f>
        <v>0</v>
      </c>
      <c r="CWW10" s="1265">
        <f t="shared" ref="CWW10" si="1321">SUM(CWW35-SUM(CWW4:CWW9))+CWW53+CWW54</f>
        <v>0</v>
      </c>
      <c r="CWY10" s="1265">
        <f t="shared" ref="CWY10" si="1322">SUM(CWY35-SUM(CWY4:CWY9))+CWY53+CWY54</f>
        <v>0</v>
      </c>
      <c r="CXA10" s="1265">
        <f t="shared" ref="CXA10" si="1323">SUM(CXA35-SUM(CXA4:CXA9))+CXA53+CXA54</f>
        <v>0</v>
      </c>
      <c r="CXC10" s="1265">
        <f t="shared" ref="CXC10" si="1324">SUM(CXC35-SUM(CXC4:CXC9))+CXC53+CXC54</f>
        <v>0</v>
      </c>
      <c r="CXE10" s="1265">
        <f t="shared" ref="CXE10" si="1325">SUM(CXE35-SUM(CXE4:CXE9))+CXE53+CXE54</f>
        <v>0</v>
      </c>
      <c r="CXG10" s="1265">
        <f t="shared" ref="CXG10" si="1326">SUM(CXG35-SUM(CXG4:CXG9))+CXG53+CXG54</f>
        <v>0</v>
      </c>
      <c r="CXI10" s="1265">
        <f t="shared" ref="CXI10" si="1327">SUM(CXI35-SUM(CXI4:CXI9))+CXI53+CXI54</f>
        <v>0</v>
      </c>
      <c r="CXK10" s="1265">
        <f t="shared" ref="CXK10" si="1328">SUM(CXK35-SUM(CXK4:CXK9))+CXK53+CXK54</f>
        <v>0</v>
      </c>
      <c r="CXM10" s="1265">
        <f t="shared" ref="CXM10" si="1329">SUM(CXM35-SUM(CXM4:CXM9))+CXM53+CXM54</f>
        <v>0</v>
      </c>
      <c r="CXO10" s="1265">
        <f t="shared" ref="CXO10" si="1330">SUM(CXO35-SUM(CXO4:CXO9))+CXO53+CXO54</f>
        <v>0</v>
      </c>
      <c r="CXQ10" s="1265">
        <f t="shared" ref="CXQ10" si="1331">SUM(CXQ35-SUM(CXQ4:CXQ9))+CXQ53+CXQ54</f>
        <v>0</v>
      </c>
      <c r="CXS10" s="1265">
        <f t="shared" ref="CXS10" si="1332">SUM(CXS35-SUM(CXS4:CXS9))+CXS53+CXS54</f>
        <v>0</v>
      </c>
      <c r="CXU10" s="1265">
        <f t="shared" ref="CXU10" si="1333">SUM(CXU35-SUM(CXU4:CXU9))+CXU53+CXU54</f>
        <v>0</v>
      </c>
      <c r="CXW10" s="1265">
        <f t="shared" ref="CXW10" si="1334">SUM(CXW35-SUM(CXW4:CXW9))+CXW53+CXW54</f>
        <v>0</v>
      </c>
      <c r="CXY10" s="1265">
        <f t="shared" ref="CXY10" si="1335">SUM(CXY35-SUM(CXY4:CXY9))+CXY53+CXY54</f>
        <v>0</v>
      </c>
      <c r="CYA10" s="1265">
        <f t="shared" ref="CYA10" si="1336">SUM(CYA35-SUM(CYA4:CYA9))+CYA53+CYA54</f>
        <v>0</v>
      </c>
      <c r="CYC10" s="1265">
        <f t="shared" ref="CYC10" si="1337">SUM(CYC35-SUM(CYC4:CYC9))+CYC53+CYC54</f>
        <v>0</v>
      </c>
      <c r="CYE10" s="1265">
        <f t="shared" ref="CYE10" si="1338">SUM(CYE35-SUM(CYE4:CYE9))+CYE53+CYE54</f>
        <v>0</v>
      </c>
      <c r="CYG10" s="1265">
        <f t="shared" ref="CYG10" si="1339">SUM(CYG35-SUM(CYG4:CYG9))+CYG53+CYG54</f>
        <v>0</v>
      </c>
      <c r="CYI10" s="1265">
        <f t="shared" ref="CYI10" si="1340">SUM(CYI35-SUM(CYI4:CYI9))+CYI53+CYI54</f>
        <v>0</v>
      </c>
      <c r="CYK10" s="1265">
        <f t="shared" ref="CYK10" si="1341">SUM(CYK35-SUM(CYK4:CYK9))+CYK53+CYK54</f>
        <v>0</v>
      </c>
      <c r="CYM10" s="1265">
        <f t="shared" ref="CYM10" si="1342">SUM(CYM35-SUM(CYM4:CYM9))+CYM53+CYM54</f>
        <v>0</v>
      </c>
      <c r="CYO10" s="1265">
        <f t="shared" ref="CYO10" si="1343">SUM(CYO35-SUM(CYO4:CYO9))+CYO53+CYO54</f>
        <v>0</v>
      </c>
      <c r="CYQ10" s="1265">
        <f t="shared" ref="CYQ10" si="1344">SUM(CYQ35-SUM(CYQ4:CYQ9))+CYQ53+CYQ54</f>
        <v>0</v>
      </c>
      <c r="CYS10" s="1265">
        <f t="shared" ref="CYS10" si="1345">SUM(CYS35-SUM(CYS4:CYS9))+CYS53+CYS54</f>
        <v>0</v>
      </c>
      <c r="CYU10" s="1265">
        <f t="shared" ref="CYU10" si="1346">SUM(CYU35-SUM(CYU4:CYU9))+CYU53+CYU54</f>
        <v>0</v>
      </c>
      <c r="CYW10" s="1265">
        <f t="shared" ref="CYW10" si="1347">SUM(CYW35-SUM(CYW4:CYW9))+CYW53+CYW54</f>
        <v>0</v>
      </c>
      <c r="CYY10" s="1265">
        <f t="shared" ref="CYY10" si="1348">SUM(CYY35-SUM(CYY4:CYY9))+CYY53+CYY54</f>
        <v>0</v>
      </c>
      <c r="CZA10" s="1265">
        <f t="shared" ref="CZA10" si="1349">SUM(CZA35-SUM(CZA4:CZA9))+CZA53+CZA54</f>
        <v>0</v>
      </c>
      <c r="CZC10" s="1265">
        <f t="shared" ref="CZC10" si="1350">SUM(CZC35-SUM(CZC4:CZC9))+CZC53+CZC54</f>
        <v>0</v>
      </c>
      <c r="CZE10" s="1265">
        <f t="shared" ref="CZE10" si="1351">SUM(CZE35-SUM(CZE4:CZE9))+CZE53+CZE54</f>
        <v>0</v>
      </c>
      <c r="CZG10" s="1265">
        <f t="shared" ref="CZG10" si="1352">SUM(CZG35-SUM(CZG4:CZG9))+CZG53+CZG54</f>
        <v>0</v>
      </c>
      <c r="CZI10" s="1265">
        <f t="shared" ref="CZI10" si="1353">SUM(CZI35-SUM(CZI4:CZI9))+CZI53+CZI54</f>
        <v>0</v>
      </c>
      <c r="CZK10" s="1265">
        <f t="shared" ref="CZK10" si="1354">SUM(CZK35-SUM(CZK4:CZK9))+CZK53+CZK54</f>
        <v>0</v>
      </c>
      <c r="CZM10" s="1265">
        <f t="shared" ref="CZM10" si="1355">SUM(CZM35-SUM(CZM4:CZM9))+CZM53+CZM54</f>
        <v>0</v>
      </c>
      <c r="CZO10" s="1265">
        <f t="shared" ref="CZO10" si="1356">SUM(CZO35-SUM(CZO4:CZO9))+CZO53+CZO54</f>
        <v>0</v>
      </c>
      <c r="CZQ10" s="1265">
        <f t="shared" ref="CZQ10" si="1357">SUM(CZQ35-SUM(CZQ4:CZQ9))+CZQ53+CZQ54</f>
        <v>0</v>
      </c>
      <c r="CZS10" s="1265">
        <f t="shared" ref="CZS10" si="1358">SUM(CZS35-SUM(CZS4:CZS9))+CZS53+CZS54</f>
        <v>0</v>
      </c>
      <c r="CZU10" s="1265">
        <f t="shared" ref="CZU10" si="1359">SUM(CZU35-SUM(CZU4:CZU9))+CZU53+CZU54</f>
        <v>0</v>
      </c>
      <c r="CZW10" s="1265">
        <f t="shared" ref="CZW10" si="1360">SUM(CZW35-SUM(CZW4:CZW9))+CZW53+CZW54</f>
        <v>0</v>
      </c>
      <c r="CZY10" s="1265">
        <f t="shared" ref="CZY10" si="1361">SUM(CZY35-SUM(CZY4:CZY9))+CZY53+CZY54</f>
        <v>0</v>
      </c>
      <c r="DAA10" s="1265">
        <f t="shared" ref="DAA10" si="1362">SUM(DAA35-SUM(DAA4:DAA9))+DAA53+DAA54</f>
        <v>0</v>
      </c>
      <c r="DAC10" s="1265">
        <f t="shared" ref="DAC10" si="1363">SUM(DAC35-SUM(DAC4:DAC9))+DAC53+DAC54</f>
        <v>0</v>
      </c>
      <c r="DAE10" s="1265">
        <f t="shared" ref="DAE10" si="1364">SUM(DAE35-SUM(DAE4:DAE9))+DAE53+DAE54</f>
        <v>0</v>
      </c>
      <c r="DAG10" s="1265">
        <f t="shared" ref="DAG10" si="1365">SUM(DAG35-SUM(DAG4:DAG9))+DAG53+DAG54</f>
        <v>0</v>
      </c>
      <c r="DAI10" s="1265">
        <f t="shared" ref="DAI10" si="1366">SUM(DAI35-SUM(DAI4:DAI9))+DAI53+DAI54</f>
        <v>0</v>
      </c>
      <c r="DAK10" s="1265">
        <f t="shared" ref="DAK10" si="1367">SUM(DAK35-SUM(DAK4:DAK9))+DAK53+DAK54</f>
        <v>0</v>
      </c>
      <c r="DAM10" s="1265">
        <f t="shared" ref="DAM10" si="1368">SUM(DAM35-SUM(DAM4:DAM9))+DAM53+DAM54</f>
        <v>0</v>
      </c>
      <c r="DAO10" s="1265">
        <f t="shared" ref="DAO10" si="1369">SUM(DAO35-SUM(DAO4:DAO9))+DAO53+DAO54</f>
        <v>0</v>
      </c>
      <c r="DAQ10" s="1265">
        <f t="shared" ref="DAQ10" si="1370">SUM(DAQ35-SUM(DAQ4:DAQ9))+DAQ53+DAQ54</f>
        <v>0</v>
      </c>
      <c r="DAS10" s="1265">
        <f t="shared" ref="DAS10" si="1371">SUM(DAS35-SUM(DAS4:DAS9))+DAS53+DAS54</f>
        <v>0</v>
      </c>
      <c r="DAU10" s="1265">
        <f t="shared" ref="DAU10" si="1372">SUM(DAU35-SUM(DAU4:DAU9))+DAU53+DAU54</f>
        <v>0</v>
      </c>
      <c r="DAW10" s="1265">
        <f t="shared" ref="DAW10" si="1373">SUM(DAW35-SUM(DAW4:DAW9))+DAW53+DAW54</f>
        <v>0</v>
      </c>
      <c r="DAY10" s="1265">
        <f t="shared" ref="DAY10" si="1374">SUM(DAY35-SUM(DAY4:DAY9))+DAY53+DAY54</f>
        <v>0</v>
      </c>
      <c r="DBA10" s="1265">
        <f t="shared" ref="DBA10" si="1375">SUM(DBA35-SUM(DBA4:DBA9))+DBA53+DBA54</f>
        <v>0</v>
      </c>
      <c r="DBC10" s="1265">
        <f t="shared" ref="DBC10" si="1376">SUM(DBC35-SUM(DBC4:DBC9))+DBC53+DBC54</f>
        <v>0</v>
      </c>
      <c r="DBE10" s="1265">
        <f t="shared" ref="DBE10" si="1377">SUM(DBE35-SUM(DBE4:DBE9))+DBE53+DBE54</f>
        <v>0</v>
      </c>
      <c r="DBG10" s="1265">
        <f t="shared" ref="DBG10" si="1378">SUM(DBG35-SUM(DBG4:DBG9))+DBG53+DBG54</f>
        <v>0</v>
      </c>
      <c r="DBI10" s="1265">
        <f t="shared" ref="DBI10" si="1379">SUM(DBI35-SUM(DBI4:DBI9))+DBI53+DBI54</f>
        <v>0</v>
      </c>
      <c r="DBK10" s="1265">
        <f t="shared" ref="DBK10" si="1380">SUM(DBK35-SUM(DBK4:DBK9))+DBK53+DBK54</f>
        <v>0</v>
      </c>
      <c r="DBM10" s="1265">
        <f t="shared" ref="DBM10" si="1381">SUM(DBM35-SUM(DBM4:DBM9))+DBM53+DBM54</f>
        <v>0</v>
      </c>
      <c r="DBO10" s="1265">
        <f t="shared" ref="DBO10" si="1382">SUM(DBO35-SUM(DBO4:DBO9))+DBO53+DBO54</f>
        <v>0</v>
      </c>
      <c r="DBQ10" s="1265">
        <f t="shared" ref="DBQ10" si="1383">SUM(DBQ35-SUM(DBQ4:DBQ9))+DBQ53+DBQ54</f>
        <v>0</v>
      </c>
      <c r="DBS10" s="1265">
        <f t="shared" ref="DBS10" si="1384">SUM(DBS35-SUM(DBS4:DBS9))+DBS53+DBS54</f>
        <v>0</v>
      </c>
      <c r="DBU10" s="1265">
        <f t="shared" ref="DBU10" si="1385">SUM(DBU35-SUM(DBU4:DBU9))+DBU53+DBU54</f>
        <v>0</v>
      </c>
      <c r="DBW10" s="1265">
        <f t="shared" ref="DBW10" si="1386">SUM(DBW35-SUM(DBW4:DBW9))+DBW53+DBW54</f>
        <v>0</v>
      </c>
      <c r="DBY10" s="1265">
        <f t="shared" ref="DBY10" si="1387">SUM(DBY35-SUM(DBY4:DBY9))+DBY53+DBY54</f>
        <v>0</v>
      </c>
      <c r="DCA10" s="1265">
        <f t="shared" ref="DCA10" si="1388">SUM(DCA35-SUM(DCA4:DCA9))+DCA53+DCA54</f>
        <v>0</v>
      </c>
      <c r="DCC10" s="1265">
        <f t="shared" ref="DCC10" si="1389">SUM(DCC35-SUM(DCC4:DCC9))+DCC53+DCC54</f>
        <v>0</v>
      </c>
      <c r="DCE10" s="1265">
        <f t="shared" ref="DCE10" si="1390">SUM(DCE35-SUM(DCE4:DCE9))+DCE53+DCE54</f>
        <v>0</v>
      </c>
      <c r="DCG10" s="1265">
        <f t="shared" ref="DCG10" si="1391">SUM(DCG35-SUM(DCG4:DCG9))+DCG53+DCG54</f>
        <v>0</v>
      </c>
      <c r="DCI10" s="1265">
        <f t="shared" ref="DCI10" si="1392">SUM(DCI35-SUM(DCI4:DCI9))+DCI53+DCI54</f>
        <v>0</v>
      </c>
      <c r="DCK10" s="1265">
        <f t="shared" ref="DCK10" si="1393">SUM(DCK35-SUM(DCK4:DCK9))+DCK53+DCK54</f>
        <v>0</v>
      </c>
      <c r="DCM10" s="1265">
        <f t="shared" ref="DCM10" si="1394">SUM(DCM35-SUM(DCM4:DCM9))+DCM53+DCM54</f>
        <v>0</v>
      </c>
      <c r="DCO10" s="1265">
        <f t="shared" ref="DCO10" si="1395">SUM(DCO35-SUM(DCO4:DCO9))+DCO53+DCO54</f>
        <v>0</v>
      </c>
      <c r="DCQ10" s="1265">
        <f t="shared" ref="DCQ10" si="1396">SUM(DCQ35-SUM(DCQ4:DCQ9))+DCQ53+DCQ54</f>
        <v>0</v>
      </c>
      <c r="DCS10" s="1265">
        <f t="shared" ref="DCS10" si="1397">SUM(DCS35-SUM(DCS4:DCS9))+DCS53+DCS54</f>
        <v>0</v>
      </c>
      <c r="DCU10" s="1265">
        <f t="shared" ref="DCU10" si="1398">SUM(DCU35-SUM(DCU4:DCU9))+DCU53+DCU54</f>
        <v>0</v>
      </c>
      <c r="DCW10" s="1265">
        <f t="shared" ref="DCW10" si="1399">SUM(DCW35-SUM(DCW4:DCW9))+DCW53+DCW54</f>
        <v>0</v>
      </c>
      <c r="DCY10" s="1265">
        <f t="shared" ref="DCY10" si="1400">SUM(DCY35-SUM(DCY4:DCY9))+DCY53+DCY54</f>
        <v>0</v>
      </c>
      <c r="DDA10" s="1265">
        <f t="shared" ref="DDA10" si="1401">SUM(DDA35-SUM(DDA4:DDA9))+DDA53+DDA54</f>
        <v>0</v>
      </c>
      <c r="DDC10" s="1265">
        <f t="shared" ref="DDC10" si="1402">SUM(DDC35-SUM(DDC4:DDC9))+DDC53+DDC54</f>
        <v>0</v>
      </c>
      <c r="DDE10" s="1265">
        <f t="shared" ref="DDE10" si="1403">SUM(DDE35-SUM(DDE4:DDE9))+DDE53+DDE54</f>
        <v>0</v>
      </c>
      <c r="DDG10" s="1265">
        <f t="shared" ref="DDG10" si="1404">SUM(DDG35-SUM(DDG4:DDG9))+DDG53+DDG54</f>
        <v>0</v>
      </c>
      <c r="DDI10" s="1265">
        <f t="shared" ref="DDI10" si="1405">SUM(DDI35-SUM(DDI4:DDI9))+DDI53+DDI54</f>
        <v>0</v>
      </c>
      <c r="DDK10" s="1265">
        <f t="shared" ref="DDK10" si="1406">SUM(DDK35-SUM(DDK4:DDK9))+DDK53+DDK54</f>
        <v>0</v>
      </c>
      <c r="DDM10" s="1265">
        <f t="shared" ref="DDM10" si="1407">SUM(DDM35-SUM(DDM4:DDM9))+DDM53+DDM54</f>
        <v>0</v>
      </c>
      <c r="DDO10" s="1265">
        <f t="shared" ref="DDO10" si="1408">SUM(DDO35-SUM(DDO4:DDO9))+DDO53+DDO54</f>
        <v>0</v>
      </c>
      <c r="DDQ10" s="1265">
        <f t="shared" ref="DDQ10" si="1409">SUM(DDQ35-SUM(DDQ4:DDQ9))+DDQ53+DDQ54</f>
        <v>0</v>
      </c>
      <c r="DDS10" s="1265">
        <f t="shared" ref="DDS10" si="1410">SUM(DDS35-SUM(DDS4:DDS9))+DDS53+DDS54</f>
        <v>0</v>
      </c>
      <c r="DDU10" s="1265">
        <f t="shared" ref="DDU10" si="1411">SUM(DDU35-SUM(DDU4:DDU9))+DDU53+DDU54</f>
        <v>0</v>
      </c>
      <c r="DDW10" s="1265">
        <f t="shared" ref="DDW10" si="1412">SUM(DDW35-SUM(DDW4:DDW9))+DDW53+DDW54</f>
        <v>0</v>
      </c>
      <c r="DDY10" s="1265">
        <f t="shared" ref="DDY10" si="1413">SUM(DDY35-SUM(DDY4:DDY9))+DDY53+DDY54</f>
        <v>0</v>
      </c>
      <c r="DEA10" s="1265">
        <f t="shared" ref="DEA10" si="1414">SUM(DEA35-SUM(DEA4:DEA9))+DEA53+DEA54</f>
        <v>0</v>
      </c>
      <c r="DEC10" s="1265">
        <f t="shared" ref="DEC10" si="1415">SUM(DEC35-SUM(DEC4:DEC9))+DEC53+DEC54</f>
        <v>0</v>
      </c>
      <c r="DEE10" s="1265">
        <f t="shared" ref="DEE10" si="1416">SUM(DEE35-SUM(DEE4:DEE9))+DEE53+DEE54</f>
        <v>0</v>
      </c>
      <c r="DEG10" s="1265">
        <f t="shared" ref="DEG10" si="1417">SUM(DEG35-SUM(DEG4:DEG9))+DEG53+DEG54</f>
        <v>0</v>
      </c>
      <c r="DEI10" s="1265">
        <f t="shared" ref="DEI10" si="1418">SUM(DEI35-SUM(DEI4:DEI9))+DEI53+DEI54</f>
        <v>0</v>
      </c>
      <c r="DEK10" s="1265">
        <f t="shared" ref="DEK10" si="1419">SUM(DEK35-SUM(DEK4:DEK9))+DEK53+DEK54</f>
        <v>0</v>
      </c>
      <c r="DEM10" s="1265">
        <f t="shared" ref="DEM10" si="1420">SUM(DEM35-SUM(DEM4:DEM9))+DEM53+DEM54</f>
        <v>0</v>
      </c>
      <c r="DEO10" s="1265">
        <f t="shared" ref="DEO10" si="1421">SUM(DEO35-SUM(DEO4:DEO9))+DEO53+DEO54</f>
        <v>0</v>
      </c>
      <c r="DEQ10" s="1265">
        <f t="shared" ref="DEQ10" si="1422">SUM(DEQ35-SUM(DEQ4:DEQ9))+DEQ53+DEQ54</f>
        <v>0</v>
      </c>
      <c r="DES10" s="1265">
        <f t="shared" ref="DES10" si="1423">SUM(DES35-SUM(DES4:DES9))+DES53+DES54</f>
        <v>0</v>
      </c>
      <c r="DEU10" s="1265">
        <f t="shared" ref="DEU10" si="1424">SUM(DEU35-SUM(DEU4:DEU9))+DEU53+DEU54</f>
        <v>0</v>
      </c>
      <c r="DEW10" s="1265">
        <f t="shared" ref="DEW10" si="1425">SUM(DEW35-SUM(DEW4:DEW9))+DEW53+DEW54</f>
        <v>0</v>
      </c>
      <c r="DEY10" s="1265">
        <f t="shared" ref="DEY10" si="1426">SUM(DEY35-SUM(DEY4:DEY9))+DEY53+DEY54</f>
        <v>0</v>
      </c>
      <c r="DFA10" s="1265">
        <f t="shared" ref="DFA10" si="1427">SUM(DFA35-SUM(DFA4:DFA9))+DFA53+DFA54</f>
        <v>0</v>
      </c>
      <c r="DFC10" s="1265">
        <f t="shared" ref="DFC10" si="1428">SUM(DFC35-SUM(DFC4:DFC9))+DFC53+DFC54</f>
        <v>0</v>
      </c>
      <c r="DFE10" s="1265">
        <f t="shared" ref="DFE10" si="1429">SUM(DFE35-SUM(DFE4:DFE9))+DFE53+DFE54</f>
        <v>0</v>
      </c>
      <c r="DFG10" s="1265">
        <f t="shared" ref="DFG10" si="1430">SUM(DFG35-SUM(DFG4:DFG9))+DFG53+DFG54</f>
        <v>0</v>
      </c>
      <c r="DFI10" s="1265">
        <f t="shared" ref="DFI10" si="1431">SUM(DFI35-SUM(DFI4:DFI9))+DFI53+DFI54</f>
        <v>0</v>
      </c>
      <c r="DFK10" s="1265">
        <f t="shared" ref="DFK10" si="1432">SUM(DFK35-SUM(DFK4:DFK9))+DFK53+DFK54</f>
        <v>0</v>
      </c>
      <c r="DFM10" s="1265">
        <f t="shared" ref="DFM10" si="1433">SUM(DFM35-SUM(DFM4:DFM9))+DFM53+DFM54</f>
        <v>0</v>
      </c>
      <c r="DFO10" s="1265">
        <f t="shared" ref="DFO10" si="1434">SUM(DFO35-SUM(DFO4:DFO9))+DFO53+DFO54</f>
        <v>0</v>
      </c>
      <c r="DFQ10" s="1265">
        <f t="shared" ref="DFQ10" si="1435">SUM(DFQ35-SUM(DFQ4:DFQ9))+DFQ53+DFQ54</f>
        <v>0</v>
      </c>
      <c r="DFS10" s="1265">
        <f t="shared" ref="DFS10" si="1436">SUM(DFS35-SUM(DFS4:DFS9))+DFS53+DFS54</f>
        <v>0</v>
      </c>
      <c r="DFU10" s="1265">
        <f t="shared" ref="DFU10" si="1437">SUM(DFU35-SUM(DFU4:DFU9))+DFU53+DFU54</f>
        <v>0</v>
      </c>
      <c r="DFW10" s="1265">
        <f t="shared" ref="DFW10" si="1438">SUM(DFW35-SUM(DFW4:DFW9))+DFW53+DFW54</f>
        <v>0</v>
      </c>
      <c r="DFY10" s="1265">
        <f t="shared" ref="DFY10" si="1439">SUM(DFY35-SUM(DFY4:DFY9))+DFY53+DFY54</f>
        <v>0</v>
      </c>
      <c r="DGA10" s="1265">
        <f t="shared" ref="DGA10" si="1440">SUM(DGA35-SUM(DGA4:DGA9))+DGA53+DGA54</f>
        <v>0</v>
      </c>
      <c r="DGC10" s="1265">
        <f t="shared" ref="DGC10" si="1441">SUM(DGC35-SUM(DGC4:DGC9))+DGC53+DGC54</f>
        <v>0</v>
      </c>
      <c r="DGE10" s="1265">
        <f t="shared" ref="DGE10" si="1442">SUM(DGE35-SUM(DGE4:DGE9))+DGE53+DGE54</f>
        <v>0</v>
      </c>
      <c r="DGG10" s="1265">
        <f t="shared" ref="DGG10" si="1443">SUM(DGG35-SUM(DGG4:DGG9))+DGG53+DGG54</f>
        <v>0</v>
      </c>
      <c r="DGI10" s="1265">
        <f t="shared" ref="DGI10" si="1444">SUM(DGI35-SUM(DGI4:DGI9))+DGI53+DGI54</f>
        <v>0</v>
      </c>
      <c r="DGK10" s="1265">
        <f t="shared" ref="DGK10" si="1445">SUM(DGK35-SUM(DGK4:DGK9))+DGK53+DGK54</f>
        <v>0</v>
      </c>
      <c r="DGM10" s="1265">
        <f t="shared" ref="DGM10" si="1446">SUM(DGM35-SUM(DGM4:DGM9))+DGM53+DGM54</f>
        <v>0</v>
      </c>
      <c r="DGO10" s="1265">
        <f t="shared" ref="DGO10" si="1447">SUM(DGO35-SUM(DGO4:DGO9))+DGO53+DGO54</f>
        <v>0</v>
      </c>
      <c r="DGQ10" s="1265">
        <f t="shared" ref="DGQ10" si="1448">SUM(DGQ35-SUM(DGQ4:DGQ9))+DGQ53+DGQ54</f>
        <v>0</v>
      </c>
      <c r="DGS10" s="1265">
        <f t="shared" ref="DGS10" si="1449">SUM(DGS35-SUM(DGS4:DGS9))+DGS53+DGS54</f>
        <v>0</v>
      </c>
      <c r="DGU10" s="1265">
        <f t="shared" ref="DGU10" si="1450">SUM(DGU35-SUM(DGU4:DGU9))+DGU53+DGU54</f>
        <v>0</v>
      </c>
      <c r="DGW10" s="1265">
        <f t="shared" ref="DGW10" si="1451">SUM(DGW35-SUM(DGW4:DGW9))+DGW53+DGW54</f>
        <v>0</v>
      </c>
      <c r="DGY10" s="1265">
        <f t="shared" ref="DGY10" si="1452">SUM(DGY35-SUM(DGY4:DGY9))+DGY53+DGY54</f>
        <v>0</v>
      </c>
      <c r="DHA10" s="1265">
        <f t="shared" ref="DHA10" si="1453">SUM(DHA35-SUM(DHA4:DHA9))+DHA53+DHA54</f>
        <v>0</v>
      </c>
      <c r="DHC10" s="1265">
        <f t="shared" ref="DHC10" si="1454">SUM(DHC35-SUM(DHC4:DHC9))+DHC53+DHC54</f>
        <v>0</v>
      </c>
      <c r="DHE10" s="1265">
        <f t="shared" ref="DHE10" si="1455">SUM(DHE35-SUM(DHE4:DHE9))+DHE53+DHE54</f>
        <v>0</v>
      </c>
      <c r="DHG10" s="1265">
        <f t="shared" ref="DHG10" si="1456">SUM(DHG35-SUM(DHG4:DHG9))+DHG53+DHG54</f>
        <v>0</v>
      </c>
      <c r="DHI10" s="1265">
        <f t="shared" ref="DHI10" si="1457">SUM(DHI35-SUM(DHI4:DHI9))+DHI53+DHI54</f>
        <v>0</v>
      </c>
      <c r="DHK10" s="1265">
        <f t="shared" ref="DHK10" si="1458">SUM(DHK35-SUM(DHK4:DHK9))+DHK53+DHK54</f>
        <v>0</v>
      </c>
      <c r="DHM10" s="1265">
        <f t="shared" ref="DHM10" si="1459">SUM(DHM35-SUM(DHM4:DHM9))+DHM53+DHM54</f>
        <v>0</v>
      </c>
      <c r="DHO10" s="1265">
        <f t="shared" ref="DHO10" si="1460">SUM(DHO35-SUM(DHO4:DHO9))+DHO53+DHO54</f>
        <v>0</v>
      </c>
      <c r="DHQ10" s="1265">
        <f t="shared" ref="DHQ10" si="1461">SUM(DHQ35-SUM(DHQ4:DHQ9))+DHQ53+DHQ54</f>
        <v>0</v>
      </c>
      <c r="DHS10" s="1265">
        <f t="shared" ref="DHS10" si="1462">SUM(DHS35-SUM(DHS4:DHS9))+DHS53+DHS54</f>
        <v>0</v>
      </c>
      <c r="DHU10" s="1265">
        <f t="shared" ref="DHU10" si="1463">SUM(DHU35-SUM(DHU4:DHU9))+DHU53+DHU54</f>
        <v>0</v>
      </c>
      <c r="DHW10" s="1265">
        <f t="shared" ref="DHW10" si="1464">SUM(DHW35-SUM(DHW4:DHW9))+DHW53+DHW54</f>
        <v>0</v>
      </c>
      <c r="DHY10" s="1265">
        <f t="shared" ref="DHY10" si="1465">SUM(DHY35-SUM(DHY4:DHY9))+DHY53+DHY54</f>
        <v>0</v>
      </c>
      <c r="DIA10" s="1265">
        <f t="shared" ref="DIA10" si="1466">SUM(DIA35-SUM(DIA4:DIA9))+DIA53+DIA54</f>
        <v>0</v>
      </c>
      <c r="DIC10" s="1265">
        <f t="shared" ref="DIC10" si="1467">SUM(DIC35-SUM(DIC4:DIC9))+DIC53+DIC54</f>
        <v>0</v>
      </c>
      <c r="DIE10" s="1265">
        <f t="shared" ref="DIE10" si="1468">SUM(DIE35-SUM(DIE4:DIE9))+DIE53+DIE54</f>
        <v>0</v>
      </c>
      <c r="DIG10" s="1265">
        <f t="shared" ref="DIG10" si="1469">SUM(DIG35-SUM(DIG4:DIG9))+DIG53+DIG54</f>
        <v>0</v>
      </c>
      <c r="DII10" s="1265">
        <f t="shared" ref="DII10" si="1470">SUM(DII35-SUM(DII4:DII9))+DII53+DII54</f>
        <v>0</v>
      </c>
      <c r="DIK10" s="1265">
        <f t="shared" ref="DIK10" si="1471">SUM(DIK35-SUM(DIK4:DIK9))+DIK53+DIK54</f>
        <v>0</v>
      </c>
      <c r="DIM10" s="1265">
        <f t="shared" ref="DIM10" si="1472">SUM(DIM35-SUM(DIM4:DIM9))+DIM53+DIM54</f>
        <v>0</v>
      </c>
      <c r="DIO10" s="1265">
        <f t="shared" ref="DIO10" si="1473">SUM(DIO35-SUM(DIO4:DIO9))+DIO53+DIO54</f>
        <v>0</v>
      </c>
      <c r="DIQ10" s="1265">
        <f t="shared" ref="DIQ10" si="1474">SUM(DIQ35-SUM(DIQ4:DIQ9))+DIQ53+DIQ54</f>
        <v>0</v>
      </c>
      <c r="DIS10" s="1265">
        <f t="shared" ref="DIS10" si="1475">SUM(DIS35-SUM(DIS4:DIS9))+DIS53+DIS54</f>
        <v>0</v>
      </c>
      <c r="DIU10" s="1265">
        <f t="shared" ref="DIU10" si="1476">SUM(DIU35-SUM(DIU4:DIU9))+DIU53+DIU54</f>
        <v>0</v>
      </c>
      <c r="DIW10" s="1265">
        <f t="shared" ref="DIW10" si="1477">SUM(DIW35-SUM(DIW4:DIW9))+DIW53+DIW54</f>
        <v>0</v>
      </c>
      <c r="DIY10" s="1265">
        <f t="shared" ref="DIY10" si="1478">SUM(DIY35-SUM(DIY4:DIY9))+DIY53+DIY54</f>
        <v>0</v>
      </c>
      <c r="DJA10" s="1265">
        <f t="shared" ref="DJA10" si="1479">SUM(DJA35-SUM(DJA4:DJA9))+DJA53+DJA54</f>
        <v>0</v>
      </c>
      <c r="DJC10" s="1265">
        <f t="shared" ref="DJC10" si="1480">SUM(DJC35-SUM(DJC4:DJC9))+DJC53+DJC54</f>
        <v>0</v>
      </c>
      <c r="DJE10" s="1265">
        <f t="shared" ref="DJE10" si="1481">SUM(DJE35-SUM(DJE4:DJE9))+DJE53+DJE54</f>
        <v>0</v>
      </c>
      <c r="DJG10" s="1265">
        <f t="shared" ref="DJG10" si="1482">SUM(DJG35-SUM(DJG4:DJG9))+DJG53+DJG54</f>
        <v>0</v>
      </c>
      <c r="DJI10" s="1265">
        <f t="shared" ref="DJI10" si="1483">SUM(DJI35-SUM(DJI4:DJI9))+DJI53+DJI54</f>
        <v>0</v>
      </c>
      <c r="DJK10" s="1265">
        <f t="shared" ref="DJK10" si="1484">SUM(DJK35-SUM(DJK4:DJK9))+DJK53+DJK54</f>
        <v>0</v>
      </c>
      <c r="DJM10" s="1265">
        <f t="shared" ref="DJM10" si="1485">SUM(DJM35-SUM(DJM4:DJM9))+DJM53+DJM54</f>
        <v>0</v>
      </c>
      <c r="DJO10" s="1265">
        <f t="shared" ref="DJO10" si="1486">SUM(DJO35-SUM(DJO4:DJO9))+DJO53+DJO54</f>
        <v>0</v>
      </c>
      <c r="DJQ10" s="1265">
        <f t="shared" ref="DJQ10" si="1487">SUM(DJQ35-SUM(DJQ4:DJQ9))+DJQ53+DJQ54</f>
        <v>0</v>
      </c>
      <c r="DJS10" s="1265">
        <f t="shared" ref="DJS10" si="1488">SUM(DJS35-SUM(DJS4:DJS9))+DJS53+DJS54</f>
        <v>0</v>
      </c>
      <c r="DJU10" s="1265">
        <f t="shared" ref="DJU10" si="1489">SUM(DJU35-SUM(DJU4:DJU9))+DJU53+DJU54</f>
        <v>0</v>
      </c>
      <c r="DJW10" s="1265">
        <f t="shared" ref="DJW10" si="1490">SUM(DJW35-SUM(DJW4:DJW9))+DJW53+DJW54</f>
        <v>0</v>
      </c>
      <c r="DJY10" s="1265">
        <f t="shared" ref="DJY10" si="1491">SUM(DJY35-SUM(DJY4:DJY9))+DJY53+DJY54</f>
        <v>0</v>
      </c>
      <c r="DKA10" s="1265">
        <f t="shared" ref="DKA10" si="1492">SUM(DKA35-SUM(DKA4:DKA9))+DKA53+DKA54</f>
        <v>0</v>
      </c>
      <c r="DKC10" s="1265">
        <f t="shared" ref="DKC10" si="1493">SUM(DKC35-SUM(DKC4:DKC9))+DKC53+DKC54</f>
        <v>0</v>
      </c>
      <c r="DKE10" s="1265">
        <f t="shared" ref="DKE10" si="1494">SUM(DKE35-SUM(DKE4:DKE9))+DKE53+DKE54</f>
        <v>0</v>
      </c>
      <c r="DKG10" s="1265">
        <f t="shared" ref="DKG10" si="1495">SUM(DKG35-SUM(DKG4:DKG9))+DKG53+DKG54</f>
        <v>0</v>
      </c>
      <c r="DKI10" s="1265">
        <f t="shared" ref="DKI10" si="1496">SUM(DKI35-SUM(DKI4:DKI9))+DKI53+DKI54</f>
        <v>0</v>
      </c>
      <c r="DKK10" s="1265">
        <f t="shared" ref="DKK10" si="1497">SUM(DKK35-SUM(DKK4:DKK9))+DKK53+DKK54</f>
        <v>0</v>
      </c>
      <c r="DKM10" s="1265">
        <f t="shared" ref="DKM10" si="1498">SUM(DKM35-SUM(DKM4:DKM9))+DKM53+DKM54</f>
        <v>0</v>
      </c>
      <c r="DKO10" s="1265">
        <f t="shared" ref="DKO10" si="1499">SUM(DKO35-SUM(DKO4:DKO9))+DKO53+DKO54</f>
        <v>0</v>
      </c>
      <c r="DKQ10" s="1265">
        <f t="shared" ref="DKQ10" si="1500">SUM(DKQ35-SUM(DKQ4:DKQ9))+DKQ53+DKQ54</f>
        <v>0</v>
      </c>
      <c r="DKS10" s="1265">
        <f t="shared" ref="DKS10" si="1501">SUM(DKS35-SUM(DKS4:DKS9))+DKS53+DKS54</f>
        <v>0</v>
      </c>
      <c r="DKU10" s="1265">
        <f t="shared" ref="DKU10" si="1502">SUM(DKU35-SUM(DKU4:DKU9))+DKU53+DKU54</f>
        <v>0</v>
      </c>
      <c r="DKW10" s="1265">
        <f t="shared" ref="DKW10" si="1503">SUM(DKW35-SUM(DKW4:DKW9))+DKW53+DKW54</f>
        <v>0</v>
      </c>
      <c r="DKY10" s="1265">
        <f t="shared" ref="DKY10" si="1504">SUM(DKY35-SUM(DKY4:DKY9))+DKY53+DKY54</f>
        <v>0</v>
      </c>
      <c r="DLA10" s="1265">
        <f t="shared" ref="DLA10" si="1505">SUM(DLA35-SUM(DLA4:DLA9))+DLA53+DLA54</f>
        <v>0</v>
      </c>
      <c r="DLC10" s="1265">
        <f t="shared" ref="DLC10" si="1506">SUM(DLC35-SUM(DLC4:DLC9))+DLC53+DLC54</f>
        <v>0</v>
      </c>
      <c r="DLE10" s="1265">
        <f t="shared" ref="DLE10" si="1507">SUM(DLE35-SUM(DLE4:DLE9))+DLE53+DLE54</f>
        <v>0</v>
      </c>
      <c r="DLG10" s="1265">
        <f t="shared" ref="DLG10" si="1508">SUM(DLG35-SUM(DLG4:DLG9))+DLG53+DLG54</f>
        <v>0</v>
      </c>
      <c r="DLI10" s="1265">
        <f t="shared" ref="DLI10" si="1509">SUM(DLI35-SUM(DLI4:DLI9))+DLI53+DLI54</f>
        <v>0</v>
      </c>
      <c r="DLK10" s="1265">
        <f t="shared" ref="DLK10" si="1510">SUM(DLK35-SUM(DLK4:DLK9))+DLK53+DLK54</f>
        <v>0</v>
      </c>
      <c r="DLM10" s="1265">
        <f t="shared" ref="DLM10" si="1511">SUM(DLM35-SUM(DLM4:DLM9))+DLM53+DLM54</f>
        <v>0</v>
      </c>
      <c r="DLO10" s="1265">
        <f t="shared" ref="DLO10" si="1512">SUM(DLO35-SUM(DLO4:DLO9))+DLO53+DLO54</f>
        <v>0</v>
      </c>
      <c r="DLQ10" s="1265">
        <f t="shared" ref="DLQ10" si="1513">SUM(DLQ35-SUM(DLQ4:DLQ9))+DLQ53+DLQ54</f>
        <v>0</v>
      </c>
      <c r="DLS10" s="1265">
        <f t="shared" ref="DLS10" si="1514">SUM(DLS35-SUM(DLS4:DLS9))+DLS53+DLS54</f>
        <v>0</v>
      </c>
      <c r="DLU10" s="1265">
        <f t="shared" ref="DLU10" si="1515">SUM(DLU35-SUM(DLU4:DLU9))+DLU53+DLU54</f>
        <v>0</v>
      </c>
      <c r="DLW10" s="1265">
        <f t="shared" ref="DLW10" si="1516">SUM(DLW35-SUM(DLW4:DLW9))+DLW53+DLW54</f>
        <v>0</v>
      </c>
      <c r="DLY10" s="1265">
        <f t="shared" ref="DLY10" si="1517">SUM(DLY35-SUM(DLY4:DLY9))+DLY53+DLY54</f>
        <v>0</v>
      </c>
      <c r="DMA10" s="1265">
        <f t="shared" ref="DMA10" si="1518">SUM(DMA35-SUM(DMA4:DMA9))+DMA53+DMA54</f>
        <v>0</v>
      </c>
      <c r="DMC10" s="1265">
        <f t="shared" ref="DMC10" si="1519">SUM(DMC35-SUM(DMC4:DMC9))+DMC53+DMC54</f>
        <v>0</v>
      </c>
      <c r="DME10" s="1265">
        <f t="shared" ref="DME10" si="1520">SUM(DME35-SUM(DME4:DME9))+DME53+DME54</f>
        <v>0</v>
      </c>
      <c r="DMG10" s="1265">
        <f t="shared" ref="DMG10" si="1521">SUM(DMG35-SUM(DMG4:DMG9))+DMG53+DMG54</f>
        <v>0</v>
      </c>
      <c r="DMI10" s="1265">
        <f t="shared" ref="DMI10" si="1522">SUM(DMI35-SUM(DMI4:DMI9))+DMI53+DMI54</f>
        <v>0</v>
      </c>
      <c r="DMK10" s="1265">
        <f t="shared" ref="DMK10" si="1523">SUM(DMK35-SUM(DMK4:DMK9))+DMK53+DMK54</f>
        <v>0</v>
      </c>
      <c r="DMM10" s="1265">
        <f t="shared" ref="DMM10" si="1524">SUM(DMM35-SUM(DMM4:DMM9))+DMM53+DMM54</f>
        <v>0</v>
      </c>
      <c r="DMO10" s="1265">
        <f t="shared" ref="DMO10" si="1525">SUM(DMO35-SUM(DMO4:DMO9))+DMO53+DMO54</f>
        <v>0</v>
      </c>
      <c r="DMQ10" s="1265">
        <f t="shared" ref="DMQ10" si="1526">SUM(DMQ35-SUM(DMQ4:DMQ9))+DMQ53+DMQ54</f>
        <v>0</v>
      </c>
      <c r="DMS10" s="1265">
        <f t="shared" ref="DMS10" si="1527">SUM(DMS35-SUM(DMS4:DMS9))+DMS53+DMS54</f>
        <v>0</v>
      </c>
      <c r="DMU10" s="1265">
        <f t="shared" ref="DMU10" si="1528">SUM(DMU35-SUM(DMU4:DMU9))+DMU53+DMU54</f>
        <v>0</v>
      </c>
      <c r="DMW10" s="1265">
        <f t="shared" ref="DMW10" si="1529">SUM(DMW35-SUM(DMW4:DMW9))+DMW53+DMW54</f>
        <v>0</v>
      </c>
      <c r="DMY10" s="1265">
        <f t="shared" ref="DMY10" si="1530">SUM(DMY35-SUM(DMY4:DMY9))+DMY53+DMY54</f>
        <v>0</v>
      </c>
      <c r="DNA10" s="1265">
        <f t="shared" ref="DNA10" si="1531">SUM(DNA35-SUM(DNA4:DNA9))+DNA53+DNA54</f>
        <v>0</v>
      </c>
      <c r="DNC10" s="1265">
        <f t="shared" ref="DNC10" si="1532">SUM(DNC35-SUM(DNC4:DNC9))+DNC53+DNC54</f>
        <v>0</v>
      </c>
      <c r="DNE10" s="1265">
        <f t="shared" ref="DNE10" si="1533">SUM(DNE35-SUM(DNE4:DNE9))+DNE53+DNE54</f>
        <v>0</v>
      </c>
      <c r="DNG10" s="1265">
        <f t="shared" ref="DNG10" si="1534">SUM(DNG35-SUM(DNG4:DNG9))+DNG53+DNG54</f>
        <v>0</v>
      </c>
      <c r="DNI10" s="1265">
        <f t="shared" ref="DNI10" si="1535">SUM(DNI35-SUM(DNI4:DNI9))+DNI53+DNI54</f>
        <v>0</v>
      </c>
      <c r="DNK10" s="1265">
        <f t="shared" ref="DNK10" si="1536">SUM(DNK35-SUM(DNK4:DNK9))+DNK53+DNK54</f>
        <v>0</v>
      </c>
      <c r="DNM10" s="1265">
        <f t="shared" ref="DNM10" si="1537">SUM(DNM35-SUM(DNM4:DNM9))+DNM53+DNM54</f>
        <v>0</v>
      </c>
      <c r="DNO10" s="1265">
        <f t="shared" ref="DNO10" si="1538">SUM(DNO35-SUM(DNO4:DNO9))+DNO53+DNO54</f>
        <v>0</v>
      </c>
      <c r="DNQ10" s="1265">
        <f t="shared" ref="DNQ10" si="1539">SUM(DNQ35-SUM(DNQ4:DNQ9))+DNQ53+DNQ54</f>
        <v>0</v>
      </c>
      <c r="DNS10" s="1265">
        <f t="shared" ref="DNS10" si="1540">SUM(DNS35-SUM(DNS4:DNS9))+DNS53+DNS54</f>
        <v>0</v>
      </c>
      <c r="DNU10" s="1265">
        <f t="shared" ref="DNU10" si="1541">SUM(DNU35-SUM(DNU4:DNU9))+DNU53+DNU54</f>
        <v>0</v>
      </c>
      <c r="DNW10" s="1265">
        <f t="shared" ref="DNW10" si="1542">SUM(DNW35-SUM(DNW4:DNW9))+DNW53+DNW54</f>
        <v>0</v>
      </c>
      <c r="DNY10" s="1265">
        <f t="shared" ref="DNY10" si="1543">SUM(DNY35-SUM(DNY4:DNY9))+DNY53+DNY54</f>
        <v>0</v>
      </c>
      <c r="DOA10" s="1265">
        <f t="shared" ref="DOA10" si="1544">SUM(DOA35-SUM(DOA4:DOA9))+DOA53+DOA54</f>
        <v>0</v>
      </c>
      <c r="DOC10" s="1265">
        <f t="shared" ref="DOC10" si="1545">SUM(DOC35-SUM(DOC4:DOC9))+DOC53+DOC54</f>
        <v>0</v>
      </c>
      <c r="DOE10" s="1265">
        <f t="shared" ref="DOE10" si="1546">SUM(DOE35-SUM(DOE4:DOE9))+DOE53+DOE54</f>
        <v>0</v>
      </c>
      <c r="DOG10" s="1265">
        <f t="shared" ref="DOG10" si="1547">SUM(DOG35-SUM(DOG4:DOG9))+DOG53+DOG54</f>
        <v>0</v>
      </c>
      <c r="DOI10" s="1265">
        <f t="shared" ref="DOI10" si="1548">SUM(DOI35-SUM(DOI4:DOI9))+DOI53+DOI54</f>
        <v>0</v>
      </c>
      <c r="DOK10" s="1265">
        <f t="shared" ref="DOK10" si="1549">SUM(DOK35-SUM(DOK4:DOK9))+DOK53+DOK54</f>
        <v>0</v>
      </c>
      <c r="DOM10" s="1265">
        <f t="shared" ref="DOM10" si="1550">SUM(DOM35-SUM(DOM4:DOM9))+DOM53+DOM54</f>
        <v>0</v>
      </c>
      <c r="DOO10" s="1265">
        <f t="shared" ref="DOO10" si="1551">SUM(DOO35-SUM(DOO4:DOO9))+DOO53+DOO54</f>
        <v>0</v>
      </c>
      <c r="DOQ10" s="1265">
        <f t="shared" ref="DOQ10" si="1552">SUM(DOQ35-SUM(DOQ4:DOQ9))+DOQ53+DOQ54</f>
        <v>0</v>
      </c>
      <c r="DOS10" s="1265">
        <f t="shared" ref="DOS10" si="1553">SUM(DOS35-SUM(DOS4:DOS9))+DOS53+DOS54</f>
        <v>0</v>
      </c>
      <c r="DOU10" s="1265">
        <f t="shared" ref="DOU10" si="1554">SUM(DOU35-SUM(DOU4:DOU9))+DOU53+DOU54</f>
        <v>0</v>
      </c>
      <c r="DOW10" s="1265">
        <f t="shared" ref="DOW10" si="1555">SUM(DOW35-SUM(DOW4:DOW9))+DOW53+DOW54</f>
        <v>0</v>
      </c>
      <c r="DOY10" s="1265">
        <f t="shared" ref="DOY10" si="1556">SUM(DOY35-SUM(DOY4:DOY9))+DOY53+DOY54</f>
        <v>0</v>
      </c>
      <c r="DPA10" s="1265">
        <f t="shared" ref="DPA10" si="1557">SUM(DPA35-SUM(DPA4:DPA9))+DPA53+DPA54</f>
        <v>0</v>
      </c>
      <c r="DPC10" s="1265">
        <f t="shared" ref="DPC10" si="1558">SUM(DPC35-SUM(DPC4:DPC9))+DPC53+DPC54</f>
        <v>0</v>
      </c>
      <c r="DPE10" s="1265">
        <f t="shared" ref="DPE10" si="1559">SUM(DPE35-SUM(DPE4:DPE9))+DPE53+DPE54</f>
        <v>0</v>
      </c>
      <c r="DPG10" s="1265">
        <f t="shared" ref="DPG10" si="1560">SUM(DPG35-SUM(DPG4:DPG9))+DPG53+DPG54</f>
        <v>0</v>
      </c>
      <c r="DPI10" s="1265">
        <f t="shared" ref="DPI10" si="1561">SUM(DPI35-SUM(DPI4:DPI9))+DPI53+DPI54</f>
        <v>0</v>
      </c>
      <c r="DPK10" s="1265">
        <f t="shared" ref="DPK10" si="1562">SUM(DPK35-SUM(DPK4:DPK9))+DPK53+DPK54</f>
        <v>0</v>
      </c>
      <c r="DPM10" s="1265">
        <f t="shared" ref="DPM10" si="1563">SUM(DPM35-SUM(DPM4:DPM9))+DPM53+DPM54</f>
        <v>0</v>
      </c>
      <c r="DPO10" s="1265">
        <f t="shared" ref="DPO10" si="1564">SUM(DPO35-SUM(DPO4:DPO9))+DPO53+DPO54</f>
        <v>0</v>
      </c>
      <c r="DPQ10" s="1265">
        <f t="shared" ref="DPQ10" si="1565">SUM(DPQ35-SUM(DPQ4:DPQ9))+DPQ53+DPQ54</f>
        <v>0</v>
      </c>
      <c r="DPS10" s="1265">
        <f t="shared" ref="DPS10" si="1566">SUM(DPS35-SUM(DPS4:DPS9))+DPS53+DPS54</f>
        <v>0</v>
      </c>
      <c r="DPU10" s="1265">
        <f t="shared" ref="DPU10" si="1567">SUM(DPU35-SUM(DPU4:DPU9))+DPU53+DPU54</f>
        <v>0</v>
      </c>
      <c r="DPW10" s="1265">
        <f t="shared" ref="DPW10" si="1568">SUM(DPW35-SUM(DPW4:DPW9))+DPW53+DPW54</f>
        <v>0</v>
      </c>
      <c r="DPY10" s="1265">
        <f t="shared" ref="DPY10" si="1569">SUM(DPY35-SUM(DPY4:DPY9))+DPY53+DPY54</f>
        <v>0</v>
      </c>
      <c r="DQA10" s="1265">
        <f t="shared" ref="DQA10" si="1570">SUM(DQA35-SUM(DQA4:DQA9))+DQA53+DQA54</f>
        <v>0</v>
      </c>
      <c r="DQC10" s="1265">
        <f t="shared" ref="DQC10" si="1571">SUM(DQC35-SUM(DQC4:DQC9))+DQC53+DQC54</f>
        <v>0</v>
      </c>
      <c r="DQE10" s="1265">
        <f t="shared" ref="DQE10" si="1572">SUM(DQE35-SUM(DQE4:DQE9))+DQE53+DQE54</f>
        <v>0</v>
      </c>
      <c r="DQG10" s="1265">
        <f t="shared" ref="DQG10" si="1573">SUM(DQG35-SUM(DQG4:DQG9))+DQG53+DQG54</f>
        <v>0</v>
      </c>
      <c r="DQI10" s="1265">
        <f t="shared" ref="DQI10" si="1574">SUM(DQI35-SUM(DQI4:DQI9))+DQI53+DQI54</f>
        <v>0</v>
      </c>
      <c r="DQK10" s="1265">
        <f t="shared" ref="DQK10" si="1575">SUM(DQK35-SUM(DQK4:DQK9))+DQK53+DQK54</f>
        <v>0</v>
      </c>
      <c r="DQM10" s="1265">
        <f t="shared" ref="DQM10" si="1576">SUM(DQM35-SUM(DQM4:DQM9))+DQM53+DQM54</f>
        <v>0</v>
      </c>
      <c r="DQO10" s="1265">
        <f t="shared" ref="DQO10" si="1577">SUM(DQO35-SUM(DQO4:DQO9))+DQO53+DQO54</f>
        <v>0</v>
      </c>
      <c r="DQQ10" s="1265">
        <f t="shared" ref="DQQ10" si="1578">SUM(DQQ35-SUM(DQQ4:DQQ9))+DQQ53+DQQ54</f>
        <v>0</v>
      </c>
      <c r="DQS10" s="1265">
        <f t="shared" ref="DQS10" si="1579">SUM(DQS35-SUM(DQS4:DQS9))+DQS53+DQS54</f>
        <v>0</v>
      </c>
      <c r="DQU10" s="1265">
        <f t="shared" ref="DQU10" si="1580">SUM(DQU35-SUM(DQU4:DQU9))+DQU53+DQU54</f>
        <v>0</v>
      </c>
      <c r="DQW10" s="1265">
        <f t="shared" ref="DQW10" si="1581">SUM(DQW35-SUM(DQW4:DQW9))+DQW53+DQW54</f>
        <v>0</v>
      </c>
      <c r="DQY10" s="1265">
        <f t="shared" ref="DQY10" si="1582">SUM(DQY35-SUM(DQY4:DQY9))+DQY53+DQY54</f>
        <v>0</v>
      </c>
      <c r="DRA10" s="1265">
        <f t="shared" ref="DRA10" si="1583">SUM(DRA35-SUM(DRA4:DRA9))+DRA53+DRA54</f>
        <v>0</v>
      </c>
      <c r="DRC10" s="1265">
        <f t="shared" ref="DRC10" si="1584">SUM(DRC35-SUM(DRC4:DRC9))+DRC53+DRC54</f>
        <v>0</v>
      </c>
      <c r="DRE10" s="1265">
        <f t="shared" ref="DRE10" si="1585">SUM(DRE35-SUM(DRE4:DRE9))+DRE53+DRE54</f>
        <v>0</v>
      </c>
      <c r="DRG10" s="1265">
        <f t="shared" ref="DRG10" si="1586">SUM(DRG35-SUM(DRG4:DRG9))+DRG53+DRG54</f>
        <v>0</v>
      </c>
      <c r="DRI10" s="1265">
        <f t="shared" ref="DRI10" si="1587">SUM(DRI35-SUM(DRI4:DRI9))+DRI53+DRI54</f>
        <v>0</v>
      </c>
      <c r="DRK10" s="1265">
        <f t="shared" ref="DRK10" si="1588">SUM(DRK35-SUM(DRK4:DRK9))+DRK53+DRK54</f>
        <v>0</v>
      </c>
      <c r="DRM10" s="1265">
        <f t="shared" ref="DRM10" si="1589">SUM(DRM35-SUM(DRM4:DRM9))+DRM53+DRM54</f>
        <v>0</v>
      </c>
      <c r="DRO10" s="1265">
        <f t="shared" ref="DRO10" si="1590">SUM(DRO35-SUM(DRO4:DRO9))+DRO53+DRO54</f>
        <v>0</v>
      </c>
      <c r="DRQ10" s="1265">
        <f t="shared" ref="DRQ10" si="1591">SUM(DRQ35-SUM(DRQ4:DRQ9))+DRQ53+DRQ54</f>
        <v>0</v>
      </c>
      <c r="DRS10" s="1265">
        <f t="shared" ref="DRS10" si="1592">SUM(DRS35-SUM(DRS4:DRS9))+DRS53+DRS54</f>
        <v>0</v>
      </c>
      <c r="DRU10" s="1265">
        <f t="shared" ref="DRU10" si="1593">SUM(DRU35-SUM(DRU4:DRU9))+DRU53+DRU54</f>
        <v>0</v>
      </c>
      <c r="DRW10" s="1265">
        <f t="shared" ref="DRW10" si="1594">SUM(DRW35-SUM(DRW4:DRW9))+DRW53+DRW54</f>
        <v>0</v>
      </c>
      <c r="DRY10" s="1265">
        <f t="shared" ref="DRY10" si="1595">SUM(DRY35-SUM(DRY4:DRY9))+DRY53+DRY54</f>
        <v>0</v>
      </c>
      <c r="DSA10" s="1265">
        <f t="shared" ref="DSA10" si="1596">SUM(DSA35-SUM(DSA4:DSA9))+DSA53+DSA54</f>
        <v>0</v>
      </c>
      <c r="DSC10" s="1265">
        <f t="shared" ref="DSC10" si="1597">SUM(DSC35-SUM(DSC4:DSC9))+DSC53+DSC54</f>
        <v>0</v>
      </c>
      <c r="DSE10" s="1265">
        <f t="shared" ref="DSE10" si="1598">SUM(DSE35-SUM(DSE4:DSE9))+DSE53+DSE54</f>
        <v>0</v>
      </c>
      <c r="DSG10" s="1265">
        <f t="shared" ref="DSG10" si="1599">SUM(DSG35-SUM(DSG4:DSG9))+DSG53+DSG54</f>
        <v>0</v>
      </c>
      <c r="DSI10" s="1265">
        <f t="shared" ref="DSI10" si="1600">SUM(DSI35-SUM(DSI4:DSI9))+DSI53+DSI54</f>
        <v>0</v>
      </c>
      <c r="DSK10" s="1265">
        <f t="shared" ref="DSK10" si="1601">SUM(DSK35-SUM(DSK4:DSK9))+DSK53+DSK54</f>
        <v>0</v>
      </c>
      <c r="DSM10" s="1265">
        <f t="shared" ref="DSM10" si="1602">SUM(DSM35-SUM(DSM4:DSM9))+DSM53+DSM54</f>
        <v>0</v>
      </c>
      <c r="DSO10" s="1265">
        <f t="shared" ref="DSO10" si="1603">SUM(DSO35-SUM(DSO4:DSO9))+DSO53+DSO54</f>
        <v>0</v>
      </c>
      <c r="DSQ10" s="1265">
        <f t="shared" ref="DSQ10" si="1604">SUM(DSQ35-SUM(DSQ4:DSQ9))+DSQ53+DSQ54</f>
        <v>0</v>
      </c>
      <c r="DSS10" s="1265">
        <f t="shared" ref="DSS10" si="1605">SUM(DSS35-SUM(DSS4:DSS9))+DSS53+DSS54</f>
        <v>0</v>
      </c>
      <c r="DSU10" s="1265">
        <f t="shared" ref="DSU10" si="1606">SUM(DSU35-SUM(DSU4:DSU9))+DSU53+DSU54</f>
        <v>0</v>
      </c>
      <c r="DSW10" s="1265">
        <f t="shared" ref="DSW10" si="1607">SUM(DSW35-SUM(DSW4:DSW9))+DSW53+DSW54</f>
        <v>0</v>
      </c>
      <c r="DSY10" s="1265">
        <f t="shared" ref="DSY10" si="1608">SUM(DSY35-SUM(DSY4:DSY9))+DSY53+DSY54</f>
        <v>0</v>
      </c>
      <c r="DTA10" s="1265">
        <f t="shared" ref="DTA10" si="1609">SUM(DTA35-SUM(DTA4:DTA9))+DTA53+DTA54</f>
        <v>0</v>
      </c>
      <c r="DTC10" s="1265">
        <f t="shared" ref="DTC10" si="1610">SUM(DTC35-SUM(DTC4:DTC9))+DTC53+DTC54</f>
        <v>0</v>
      </c>
      <c r="DTE10" s="1265">
        <f t="shared" ref="DTE10" si="1611">SUM(DTE35-SUM(DTE4:DTE9))+DTE53+DTE54</f>
        <v>0</v>
      </c>
      <c r="DTG10" s="1265">
        <f t="shared" ref="DTG10" si="1612">SUM(DTG35-SUM(DTG4:DTG9))+DTG53+DTG54</f>
        <v>0</v>
      </c>
      <c r="DTI10" s="1265">
        <f t="shared" ref="DTI10" si="1613">SUM(DTI35-SUM(DTI4:DTI9))+DTI53+DTI54</f>
        <v>0</v>
      </c>
      <c r="DTK10" s="1265">
        <f t="shared" ref="DTK10" si="1614">SUM(DTK35-SUM(DTK4:DTK9))+DTK53+DTK54</f>
        <v>0</v>
      </c>
      <c r="DTM10" s="1265">
        <f t="shared" ref="DTM10" si="1615">SUM(DTM35-SUM(DTM4:DTM9))+DTM53+DTM54</f>
        <v>0</v>
      </c>
      <c r="DTO10" s="1265">
        <f t="shared" ref="DTO10" si="1616">SUM(DTO35-SUM(DTO4:DTO9))+DTO53+DTO54</f>
        <v>0</v>
      </c>
      <c r="DTQ10" s="1265">
        <f t="shared" ref="DTQ10" si="1617">SUM(DTQ35-SUM(DTQ4:DTQ9))+DTQ53+DTQ54</f>
        <v>0</v>
      </c>
      <c r="DTS10" s="1265">
        <f t="shared" ref="DTS10" si="1618">SUM(DTS35-SUM(DTS4:DTS9))+DTS53+DTS54</f>
        <v>0</v>
      </c>
      <c r="DTU10" s="1265">
        <f t="shared" ref="DTU10" si="1619">SUM(DTU35-SUM(DTU4:DTU9))+DTU53+DTU54</f>
        <v>0</v>
      </c>
      <c r="DTW10" s="1265">
        <f t="shared" ref="DTW10" si="1620">SUM(DTW35-SUM(DTW4:DTW9))+DTW53+DTW54</f>
        <v>0</v>
      </c>
      <c r="DTY10" s="1265">
        <f t="shared" ref="DTY10" si="1621">SUM(DTY35-SUM(DTY4:DTY9))+DTY53+DTY54</f>
        <v>0</v>
      </c>
      <c r="DUA10" s="1265">
        <f t="shared" ref="DUA10" si="1622">SUM(DUA35-SUM(DUA4:DUA9))+DUA53+DUA54</f>
        <v>0</v>
      </c>
      <c r="DUC10" s="1265">
        <f t="shared" ref="DUC10" si="1623">SUM(DUC35-SUM(DUC4:DUC9))+DUC53+DUC54</f>
        <v>0</v>
      </c>
      <c r="DUE10" s="1265">
        <f t="shared" ref="DUE10" si="1624">SUM(DUE35-SUM(DUE4:DUE9))+DUE53+DUE54</f>
        <v>0</v>
      </c>
      <c r="DUG10" s="1265">
        <f t="shared" ref="DUG10" si="1625">SUM(DUG35-SUM(DUG4:DUG9))+DUG53+DUG54</f>
        <v>0</v>
      </c>
      <c r="DUI10" s="1265">
        <f t="shared" ref="DUI10" si="1626">SUM(DUI35-SUM(DUI4:DUI9))+DUI53+DUI54</f>
        <v>0</v>
      </c>
      <c r="DUK10" s="1265">
        <f t="shared" ref="DUK10" si="1627">SUM(DUK35-SUM(DUK4:DUK9))+DUK53+DUK54</f>
        <v>0</v>
      </c>
      <c r="DUM10" s="1265">
        <f t="shared" ref="DUM10" si="1628">SUM(DUM35-SUM(DUM4:DUM9))+DUM53+DUM54</f>
        <v>0</v>
      </c>
      <c r="DUO10" s="1265">
        <f t="shared" ref="DUO10" si="1629">SUM(DUO35-SUM(DUO4:DUO9))+DUO53+DUO54</f>
        <v>0</v>
      </c>
      <c r="DUQ10" s="1265">
        <f t="shared" ref="DUQ10" si="1630">SUM(DUQ35-SUM(DUQ4:DUQ9))+DUQ53+DUQ54</f>
        <v>0</v>
      </c>
      <c r="DUS10" s="1265">
        <f t="shared" ref="DUS10" si="1631">SUM(DUS35-SUM(DUS4:DUS9))+DUS53+DUS54</f>
        <v>0</v>
      </c>
      <c r="DUU10" s="1265">
        <f t="shared" ref="DUU10" si="1632">SUM(DUU35-SUM(DUU4:DUU9))+DUU53+DUU54</f>
        <v>0</v>
      </c>
      <c r="DUW10" s="1265">
        <f t="shared" ref="DUW10" si="1633">SUM(DUW35-SUM(DUW4:DUW9))+DUW53+DUW54</f>
        <v>0</v>
      </c>
      <c r="DUY10" s="1265">
        <f t="shared" ref="DUY10" si="1634">SUM(DUY35-SUM(DUY4:DUY9))+DUY53+DUY54</f>
        <v>0</v>
      </c>
      <c r="DVA10" s="1265">
        <f t="shared" ref="DVA10" si="1635">SUM(DVA35-SUM(DVA4:DVA9))+DVA53+DVA54</f>
        <v>0</v>
      </c>
      <c r="DVC10" s="1265">
        <f t="shared" ref="DVC10" si="1636">SUM(DVC35-SUM(DVC4:DVC9))+DVC53+DVC54</f>
        <v>0</v>
      </c>
      <c r="DVE10" s="1265">
        <f t="shared" ref="DVE10" si="1637">SUM(DVE35-SUM(DVE4:DVE9))+DVE53+DVE54</f>
        <v>0</v>
      </c>
      <c r="DVG10" s="1265">
        <f t="shared" ref="DVG10" si="1638">SUM(DVG35-SUM(DVG4:DVG9))+DVG53+DVG54</f>
        <v>0</v>
      </c>
      <c r="DVI10" s="1265">
        <f t="shared" ref="DVI10" si="1639">SUM(DVI35-SUM(DVI4:DVI9))+DVI53+DVI54</f>
        <v>0</v>
      </c>
      <c r="DVK10" s="1265">
        <f t="shared" ref="DVK10" si="1640">SUM(DVK35-SUM(DVK4:DVK9))+DVK53+DVK54</f>
        <v>0</v>
      </c>
      <c r="DVM10" s="1265">
        <f t="shared" ref="DVM10" si="1641">SUM(DVM35-SUM(DVM4:DVM9))+DVM53+DVM54</f>
        <v>0</v>
      </c>
      <c r="DVO10" s="1265">
        <f t="shared" ref="DVO10" si="1642">SUM(DVO35-SUM(DVO4:DVO9))+DVO53+DVO54</f>
        <v>0</v>
      </c>
      <c r="DVQ10" s="1265">
        <f t="shared" ref="DVQ10" si="1643">SUM(DVQ35-SUM(DVQ4:DVQ9))+DVQ53+DVQ54</f>
        <v>0</v>
      </c>
      <c r="DVS10" s="1265">
        <f t="shared" ref="DVS10" si="1644">SUM(DVS35-SUM(DVS4:DVS9))+DVS53+DVS54</f>
        <v>0</v>
      </c>
      <c r="DVU10" s="1265">
        <f t="shared" ref="DVU10" si="1645">SUM(DVU35-SUM(DVU4:DVU9))+DVU53+DVU54</f>
        <v>0</v>
      </c>
      <c r="DVW10" s="1265">
        <f t="shared" ref="DVW10" si="1646">SUM(DVW35-SUM(DVW4:DVW9))+DVW53+DVW54</f>
        <v>0</v>
      </c>
      <c r="DVY10" s="1265">
        <f t="shared" ref="DVY10" si="1647">SUM(DVY35-SUM(DVY4:DVY9))+DVY53+DVY54</f>
        <v>0</v>
      </c>
      <c r="DWA10" s="1265">
        <f t="shared" ref="DWA10" si="1648">SUM(DWA35-SUM(DWA4:DWA9))+DWA53+DWA54</f>
        <v>0</v>
      </c>
      <c r="DWC10" s="1265">
        <f t="shared" ref="DWC10" si="1649">SUM(DWC35-SUM(DWC4:DWC9))+DWC53+DWC54</f>
        <v>0</v>
      </c>
      <c r="DWE10" s="1265">
        <f t="shared" ref="DWE10" si="1650">SUM(DWE35-SUM(DWE4:DWE9))+DWE53+DWE54</f>
        <v>0</v>
      </c>
      <c r="DWG10" s="1265">
        <f t="shared" ref="DWG10" si="1651">SUM(DWG35-SUM(DWG4:DWG9))+DWG53+DWG54</f>
        <v>0</v>
      </c>
      <c r="DWI10" s="1265">
        <f t="shared" ref="DWI10" si="1652">SUM(DWI35-SUM(DWI4:DWI9))+DWI53+DWI54</f>
        <v>0</v>
      </c>
      <c r="DWK10" s="1265">
        <f t="shared" ref="DWK10" si="1653">SUM(DWK35-SUM(DWK4:DWK9))+DWK53+DWK54</f>
        <v>0</v>
      </c>
      <c r="DWM10" s="1265">
        <f t="shared" ref="DWM10" si="1654">SUM(DWM35-SUM(DWM4:DWM9))+DWM53+DWM54</f>
        <v>0</v>
      </c>
      <c r="DWO10" s="1265">
        <f t="shared" ref="DWO10" si="1655">SUM(DWO35-SUM(DWO4:DWO9))+DWO53+DWO54</f>
        <v>0</v>
      </c>
      <c r="DWQ10" s="1265">
        <f t="shared" ref="DWQ10" si="1656">SUM(DWQ35-SUM(DWQ4:DWQ9))+DWQ53+DWQ54</f>
        <v>0</v>
      </c>
      <c r="DWS10" s="1265">
        <f t="shared" ref="DWS10" si="1657">SUM(DWS35-SUM(DWS4:DWS9))+DWS53+DWS54</f>
        <v>0</v>
      </c>
      <c r="DWU10" s="1265">
        <f t="shared" ref="DWU10" si="1658">SUM(DWU35-SUM(DWU4:DWU9))+DWU53+DWU54</f>
        <v>0</v>
      </c>
      <c r="DWW10" s="1265">
        <f t="shared" ref="DWW10" si="1659">SUM(DWW35-SUM(DWW4:DWW9))+DWW53+DWW54</f>
        <v>0</v>
      </c>
      <c r="DWY10" s="1265">
        <f t="shared" ref="DWY10" si="1660">SUM(DWY35-SUM(DWY4:DWY9))+DWY53+DWY54</f>
        <v>0</v>
      </c>
      <c r="DXA10" s="1265">
        <f t="shared" ref="DXA10" si="1661">SUM(DXA35-SUM(DXA4:DXA9))+DXA53+DXA54</f>
        <v>0</v>
      </c>
      <c r="DXC10" s="1265">
        <f t="shared" ref="DXC10" si="1662">SUM(DXC35-SUM(DXC4:DXC9))+DXC53+DXC54</f>
        <v>0</v>
      </c>
      <c r="DXE10" s="1265">
        <f t="shared" ref="DXE10" si="1663">SUM(DXE35-SUM(DXE4:DXE9))+DXE53+DXE54</f>
        <v>0</v>
      </c>
      <c r="DXG10" s="1265">
        <f t="shared" ref="DXG10" si="1664">SUM(DXG35-SUM(DXG4:DXG9))+DXG53+DXG54</f>
        <v>0</v>
      </c>
      <c r="DXI10" s="1265">
        <f t="shared" ref="DXI10" si="1665">SUM(DXI35-SUM(DXI4:DXI9))+DXI53+DXI54</f>
        <v>0</v>
      </c>
      <c r="DXK10" s="1265">
        <f t="shared" ref="DXK10" si="1666">SUM(DXK35-SUM(DXK4:DXK9))+DXK53+DXK54</f>
        <v>0</v>
      </c>
      <c r="DXM10" s="1265">
        <f t="shared" ref="DXM10" si="1667">SUM(DXM35-SUM(DXM4:DXM9))+DXM53+DXM54</f>
        <v>0</v>
      </c>
      <c r="DXO10" s="1265">
        <f t="shared" ref="DXO10" si="1668">SUM(DXO35-SUM(DXO4:DXO9))+DXO53+DXO54</f>
        <v>0</v>
      </c>
      <c r="DXQ10" s="1265">
        <f t="shared" ref="DXQ10" si="1669">SUM(DXQ35-SUM(DXQ4:DXQ9))+DXQ53+DXQ54</f>
        <v>0</v>
      </c>
      <c r="DXS10" s="1265">
        <f t="shared" ref="DXS10" si="1670">SUM(DXS35-SUM(DXS4:DXS9))+DXS53+DXS54</f>
        <v>0</v>
      </c>
      <c r="DXU10" s="1265">
        <f t="shared" ref="DXU10" si="1671">SUM(DXU35-SUM(DXU4:DXU9))+DXU53+DXU54</f>
        <v>0</v>
      </c>
      <c r="DXW10" s="1265">
        <f t="shared" ref="DXW10" si="1672">SUM(DXW35-SUM(DXW4:DXW9))+DXW53+DXW54</f>
        <v>0</v>
      </c>
      <c r="DXY10" s="1265">
        <f t="shared" ref="DXY10" si="1673">SUM(DXY35-SUM(DXY4:DXY9))+DXY53+DXY54</f>
        <v>0</v>
      </c>
      <c r="DYA10" s="1265">
        <f t="shared" ref="DYA10" si="1674">SUM(DYA35-SUM(DYA4:DYA9))+DYA53+DYA54</f>
        <v>0</v>
      </c>
      <c r="DYC10" s="1265">
        <f t="shared" ref="DYC10" si="1675">SUM(DYC35-SUM(DYC4:DYC9))+DYC53+DYC54</f>
        <v>0</v>
      </c>
      <c r="DYE10" s="1265">
        <f t="shared" ref="DYE10" si="1676">SUM(DYE35-SUM(DYE4:DYE9))+DYE53+DYE54</f>
        <v>0</v>
      </c>
      <c r="DYG10" s="1265">
        <f t="shared" ref="DYG10" si="1677">SUM(DYG35-SUM(DYG4:DYG9))+DYG53+DYG54</f>
        <v>0</v>
      </c>
      <c r="DYI10" s="1265">
        <f t="shared" ref="DYI10" si="1678">SUM(DYI35-SUM(DYI4:DYI9))+DYI53+DYI54</f>
        <v>0</v>
      </c>
      <c r="DYK10" s="1265">
        <f t="shared" ref="DYK10" si="1679">SUM(DYK35-SUM(DYK4:DYK9))+DYK53+DYK54</f>
        <v>0</v>
      </c>
      <c r="DYM10" s="1265">
        <f t="shared" ref="DYM10" si="1680">SUM(DYM35-SUM(DYM4:DYM9))+DYM53+DYM54</f>
        <v>0</v>
      </c>
      <c r="DYO10" s="1265">
        <f t="shared" ref="DYO10" si="1681">SUM(DYO35-SUM(DYO4:DYO9))+DYO53+DYO54</f>
        <v>0</v>
      </c>
      <c r="DYQ10" s="1265">
        <f t="shared" ref="DYQ10" si="1682">SUM(DYQ35-SUM(DYQ4:DYQ9))+DYQ53+DYQ54</f>
        <v>0</v>
      </c>
      <c r="DYS10" s="1265">
        <f t="shared" ref="DYS10" si="1683">SUM(DYS35-SUM(DYS4:DYS9))+DYS53+DYS54</f>
        <v>0</v>
      </c>
      <c r="DYU10" s="1265">
        <f t="shared" ref="DYU10" si="1684">SUM(DYU35-SUM(DYU4:DYU9))+DYU53+DYU54</f>
        <v>0</v>
      </c>
      <c r="DYW10" s="1265">
        <f t="shared" ref="DYW10" si="1685">SUM(DYW35-SUM(DYW4:DYW9))+DYW53+DYW54</f>
        <v>0</v>
      </c>
      <c r="DYY10" s="1265">
        <f t="shared" ref="DYY10" si="1686">SUM(DYY35-SUM(DYY4:DYY9))+DYY53+DYY54</f>
        <v>0</v>
      </c>
      <c r="DZA10" s="1265">
        <f t="shared" ref="DZA10" si="1687">SUM(DZA35-SUM(DZA4:DZA9))+DZA53+DZA54</f>
        <v>0</v>
      </c>
      <c r="DZC10" s="1265">
        <f t="shared" ref="DZC10" si="1688">SUM(DZC35-SUM(DZC4:DZC9))+DZC53+DZC54</f>
        <v>0</v>
      </c>
      <c r="DZE10" s="1265">
        <f t="shared" ref="DZE10" si="1689">SUM(DZE35-SUM(DZE4:DZE9))+DZE53+DZE54</f>
        <v>0</v>
      </c>
      <c r="DZG10" s="1265">
        <f t="shared" ref="DZG10" si="1690">SUM(DZG35-SUM(DZG4:DZG9))+DZG53+DZG54</f>
        <v>0</v>
      </c>
      <c r="DZI10" s="1265">
        <f t="shared" ref="DZI10" si="1691">SUM(DZI35-SUM(DZI4:DZI9))+DZI53+DZI54</f>
        <v>0</v>
      </c>
      <c r="DZK10" s="1265">
        <f t="shared" ref="DZK10" si="1692">SUM(DZK35-SUM(DZK4:DZK9))+DZK53+DZK54</f>
        <v>0</v>
      </c>
      <c r="DZM10" s="1265">
        <f t="shared" ref="DZM10" si="1693">SUM(DZM35-SUM(DZM4:DZM9))+DZM53+DZM54</f>
        <v>0</v>
      </c>
      <c r="DZO10" s="1265">
        <f t="shared" ref="DZO10" si="1694">SUM(DZO35-SUM(DZO4:DZO9))+DZO53+DZO54</f>
        <v>0</v>
      </c>
      <c r="DZQ10" s="1265">
        <f t="shared" ref="DZQ10" si="1695">SUM(DZQ35-SUM(DZQ4:DZQ9))+DZQ53+DZQ54</f>
        <v>0</v>
      </c>
      <c r="DZS10" s="1265">
        <f t="shared" ref="DZS10" si="1696">SUM(DZS35-SUM(DZS4:DZS9))+DZS53+DZS54</f>
        <v>0</v>
      </c>
      <c r="DZU10" s="1265">
        <f t="shared" ref="DZU10" si="1697">SUM(DZU35-SUM(DZU4:DZU9))+DZU53+DZU54</f>
        <v>0</v>
      </c>
      <c r="DZW10" s="1265">
        <f t="shared" ref="DZW10" si="1698">SUM(DZW35-SUM(DZW4:DZW9))+DZW53+DZW54</f>
        <v>0</v>
      </c>
      <c r="DZY10" s="1265">
        <f t="shared" ref="DZY10" si="1699">SUM(DZY35-SUM(DZY4:DZY9))+DZY53+DZY54</f>
        <v>0</v>
      </c>
      <c r="EAA10" s="1265">
        <f t="shared" ref="EAA10" si="1700">SUM(EAA35-SUM(EAA4:EAA9))+EAA53+EAA54</f>
        <v>0</v>
      </c>
      <c r="EAC10" s="1265">
        <f t="shared" ref="EAC10" si="1701">SUM(EAC35-SUM(EAC4:EAC9))+EAC53+EAC54</f>
        <v>0</v>
      </c>
      <c r="EAE10" s="1265">
        <f t="shared" ref="EAE10" si="1702">SUM(EAE35-SUM(EAE4:EAE9))+EAE53+EAE54</f>
        <v>0</v>
      </c>
      <c r="EAG10" s="1265">
        <f t="shared" ref="EAG10" si="1703">SUM(EAG35-SUM(EAG4:EAG9))+EAG53+EAG54</f>
        <v>0</v>
      </c>
      <c r="EAI10" s="1265">
        <f t="shared" ref="EAI10" si="1704">SUM(EAI35-SUM(EAI4:EAI9))+EAI53+EAI54</f>
        <v>0</v>
      </c>
      <c r="EAK10" s="1265">
        <f t="shared" ref="EAK10" si="1705">SUM(EAK35-SUM(EAK4:EAK9))+EAK53+EAK54</f>
        <v>0</v>
      </c>
      <c r="EAM10" s="1265">
        <f t="shared" ref="EAM10" si="1706">SUM(EAM35-SUM(EAM4:EAM9))+EAM53+EAM54</f>
        <v>0</v>
      </c>
      <c r="EAO10" s="1265">
        <f t="shared" ref="EAO10" si="1707">SUM(EAO35-SUM(EAO4:EAO9))+EAO53+EAO54</f>
        <v>0</v>
      </c>
      <c r="EAQ10" s="1265">
        <f t="shared" ref="EAQ10" si="1708">SUM(EAQ35-SUM(EAQ4:EAQ9))+EAQ53+EAQ54</f>
        <v>0</v>
      </c>
      <c r="EAS10" s="1265">
        <f t="shared" ref="EAS10" si="1709">SUM(EAS35-SUM(EAS4:EAS9))+EAS53+EAS54</f>
        <v>0</v>
      </c>
      <c r="EAU10" s="1265">
        <f t="shared" ref="EAU10" si="1710">SUM(EAU35-SUM(EAU4:EAU9))+EAU53+EAU54</f>
        <v>0</v>
      </c>
      <c r="EAW10" s="1265">
        <f t="shared" ref="EAW10" si="1711">SUM(EAW35-SUM(EAW4:EAW9))+EAW53+EAW54</f>
        <v>0</v>
      </c>
      <c r="EAY10" s="1265">
        <f t="shared" ref="EAY10" si="1712">SUM(EAY35-SUM(EAY4:EAY9))+EAY53+EAY54</f>
        <v>0</v>
      </c>
      <c r="EBA10" s="1265">
        <f t="shared" ref="EBA10" si="1713">SUM(EBA35-SUM(EBA4:EBA9))+EBA53+EBA54</f>
        <v>0</v>
      </c>
      <c r="EBC10" s="1265">
        <f t="shared" ref="EBC10" si="1714">SUM(EBC35-SUM(EBC4:EBC9))+EBC53+EBC54</f>
        <v>0</v>
      </c>
      <c r="EBE10" s="1265">
        <f t="shared" ref="EBE10" si="1715">SUM(EBE35-SUM(EBE4:EBE9))+EBE53+EBE54</f>
        <v>0</v>
      </c>
      <c r="EBG10" s="1265">
        <f t="shared" ref="EBG10" si="1716">SUM(EBG35-SUM(EBG4:EBG9))+EBG53+EBG54</f>
        <v>0</v>
      </c>
      <c r="EBI10" s="1265">
        <f t="shared" ref="EBI10" si="1717">SUM(EBI35-SUM(EBI4:EBI9))+EBI53+EBI54</f>
        <v>0</v>
      </c>
      <c r="EBK10" s="1265">
        <f t="shared" ref="EBK10" si="1718">SUM(EBK35-SUM(EBK4:EBK9))+EBK53+EBK54</f>
        <v>0</v>
      </c>
      <c r="EBM10" s="1265">
        <f t="shared" ref="EBM10" si="1719">SUM(EBM35-SUM(EBM4:EBM9))+EBM53+EBM54</f>
        <v>0</v>
      </c>
      <c r="EBO10" s="1265">
        <f t="shared" ref="EBO10" si="1720">SUM(EBO35-SUM(EBO4:EBO9))+EBO53+EBO54</f>
        <v>0</v>
      </c>
      <c r="EBQ10" s="1265">
        <f t="shared" ref="EBQ10" si="1721">SUM(EBQ35-SUM(EBQ4:EBQ9))+EBQ53+EBQ54</f>
        <v>0</v>
      </c>
      <c r="EBS10" s="1265">
        <f t="shared" ref="EBS10" si="1722">SUM(EBS35-SUM(EBS4:EBS9))+EBS53+EBS54</f>
        <v>0</v>
      </c>
      <c r="EBU10" s="1265">
        <f t="shared" ref="EBU10" si="1723">SUM(EBU35-SUM(EBU4:EBU9))+EBU53+EBU54</f>
        <v>0</v>
      </c>
      <c r="EBW10" s="1265">
        <f t="shared" ref="EBW10" si="1724">SUM(EBW35-SUM(EBW4:EBW9))+EBW53+EBW54</f>
        <v>0</v>
      </c>
      <c r="EBY10" s="1265">
        <f t="shared" ref="EBY10" si="1725">SUM(EBY35-SUM(EBY4:EBY9))+EBY53+EBY54</f>
        <v>0</v>
      </c>
      <c r="ECA10" s="1265">
        <f t="shared" ref="ECA10" si="1726">SUM(ECA35-SUM(ECA4:ECA9))+ECA53+ECA54</f>
        <v>0</v>
      </c>
      <c r="ECC10" s="1265">
        <f t="shared" ref="ECC10" si="1727">SUM(ECC35-SUM(ECC4:ECC9))+ECC53+ECC54</f>
        <v>0</v>
      </c>
      <c r="ECE10" s="1265">
        <f t="shared" ref="ECE10" si="1728">SUM(ECE35-SUM(ECE4:ECE9))+ECE53+ECE54</f>
        <v>0</v>
      </c>
      <c r="ECG10" s="1265">
        <f t="shared" ref="ECG10" si="1729">SUM(ECG35-SUM(ECG4:ECG9))+ECG53+ECG54</f>
        <v>0</v>
      </c>
      <c r="ECI10" s="1265">
        <f t="shared" ref="ECI10" si="1730">SUM(ECI35-SUM(ECI4:ECI9))+ECI53+ECI54</f>
        <v>0</v>
      </c>
      <c r="ECK10" s="1265">
        <f t="shared" ref="ECK10" si="1731">SUM(ECK35-SUM(ECK4:ECK9))+ECK53+ECK54</f>
        <v>0</v>
      </c>
      <c r="ECM10" s="1265">
        <f t="shared" ref="ECM10" si="1732">SUM(ECM35-SUM(ECM4:ECM9))+ECM53+ECM54</f>
        <v>0</v>
      </c>
      <c r="ECO10" s="1265">
        <f t="shared" ref="ECO10" si="1733">SUM(ECO35-SUM(ECO4:ECO9))+ECO53+ECO54</f>
        <v>0</v>
      </c>
      <c r="ECQ10" s="1265">
        <f t="shared" ref="ECQ10" si="1734">SUM(ECQ35-SUM(ECQ4:ECQ9))+ECQ53+ECQ54</f>
        <v>0</v>
      </c>
      <c r="ECS10" s="1265">
        <f t="shared" ref="ECS10" si="1735">SUM(ECS35-SUM(ECS4:ECS9))+ECS53+ECS54</f>
        <v>0</v>
      </c>
      <c r="ECU10" s="1265">
        <f t="shared" ref="ECU10" si="1736">SUM(ECU35-SUM(ECU4:ECU9))+ECU53+ECU54</f>
        <v>0</v>
      </c>
      <c r="ECW10" s="1265">
        <f t="shared" ref="ECW10" si="1737">SUM(ECW35-SUM(ECW4:ECW9))+ECW53+ECW54</f>
        <v>0</v>
      </c>
      <c r="ECY10" s="1265">
        <f t="shared" ref="ECY10" si="1738">SUM(ECY35-SUM(ECY4:ECY9))+ECY53+ECY54</f>
        <v>0</v>
      </c>
      <c r="EDA10" s="1265">
        <f t="shared" ref="EDA10" si="1739">SUM(EDA35-SUM(EDA4:EDA9))+EDA53+EDA54</f>
        <v>0</v>
      </c>
      <c r="EDC10" s="1265">
        <f t="shared" ref="EDC10" si="1740">SUM(EDC35-SUM(EDC4:EDC9))+EDC53+EDC54</f>
        <v>0</v>
      </c>
      <c r="EDE10" s="1265">
        <f t="shared" ref="EDE10" si="1741">SUM(EDE35-SUM(EDE4:EDE9))+EDE53+EDE54</f>
        <v>0</v>
      </c>
      <c r="EDG10" s="1265">
        <f t="shared" ref="EDG10" si="1742">SUM(EDG35-SUM(EDG4:EDG9))+EDG53+EDG54</f>
        <v>0</v>
      </c>
      <c r="EDI10" s="1265">
        <f t="shared" ref="EDI10" si="1743">SUM(EDI35-SUM(EDI4:EDI9))+EDI53+EDI54</f>
        <v>0</v>
      </c>
      <c r="EDK10" s="1265">
        <f t="shared" ref="EDK10" si="1744">SUM(EDK35-SUM(EDK4:EDK9))+EDK53+EDK54</f>
        <v>0</v>
      </c>
      <c r="EDM10" s="1265">
        <f t="shared" ref="EDM10" si="1745">SUM(EDM35-SUM(EDM4:EDM9))+EDM53+EDM54</f>
        <v>0</v>
      </c>
      <c r="EDO10" s="1265">
        <f t="shared" ref="EDO10" si="1746">SUM(EDO35-SUM(EDO4:EDO9))+EDO53+EDO54</f>
        <v>0</v>
      </c>
      <c r="EDQ10" s="1265">
        <f t="shared" ref="EDQ10" si="1747">SUM(EDQ35-SUM(EDQ4:EDQ9))+EDQ53+EDQ54</f>
        <v>0</v>
      </c>
      <c r="EDS10" s="1265">
        <f t="shared" ref="EDS10" si="1748">SUM(EDS35-SUM(EDS4:EDS9))+EDS53+EDS54</f>
        <v>0</v>
      </c>
      <c r="EDU10" s="1265">
        <f t="shared" ref="EDU10" si="1749">SUM(EDU35-SUM(EDU4:EDU9))+EDU53+EDU54</f>
        <v>0</v>
      </c>
      <c r="EDW10" s="1265">
        <f t="shared" ref="EDW10" si="1750">SUM(EDW35-SUM(EDW4:EDW9))+EDW53+EDW54</f>
        <v>0</v>
      </c>
      <c r="EDY10" s="1265">
        <f t="shared" ref="EDY10" si="1751">SUM(EDY35-SUM(EDY4:EDY9))+EDY53+EDY54</f>
        <v>0</v>
      </c>
      <c r="EEA10" s="1265">
        <f t="shared" ref="EEA10" si="1752">SUM(EEA35-SUM(EEA4:EEA9))+EEA53+EEA54</f>
        <v>0</v>
      </c>
      <c r="EEC10" s="1265">
        <f t="shared" ref="EEC10" si="1753">SUM(EEC35-SUM(EEC4:EEC9))+EEC53+EEC54</f>
        <v>0</v>
      </c>
      <c r="EEE10" s="1265">
        <f t="shared" ref="EEE10" si="1754">SUM(EEE35-SUM(EEE4:EEE9))+EEE53+EEE54</f>
        <v>0</v>
      </c>
      <c r="EEG10" s="1265">
        <f t="shared" ref="EEG10" si="1755">SUM(EEG35-SUM(EEG4:EEG9))+EEG53+EEG54</f>
        <v>0</v>
      </c>
      <c r="EEI10" s="1265">
        <f t="shared" ref="EEI10" si="1756">SUM(EEI35-SUM(EEI4:EEI9))+EEI53+EEI54</f>
        <v>0</v>
      </c>
      <c r="EEK10" s="1265">
        <f t="shared" ref="EEK10" si="1757">SUM(EEK35-SUM(EEK4:EEK9))+EEK53+EEK54</f>
        <v>0</v>
      </c>
      <c r="EEM10" s="1265">
        <f t="shared" ref="EEM10" si="1758">SUM(EEM35-SUM(EEM4:EEM9))+EEM53+EEM54</f>
        <v>0</v>
      </c>
      <c r="EEO10" s="1265">
        <f t="shared" ref="EEO10" si="1759">SUM(EEO35-SUM(EEO4:EEO9))+EEO53+EEO54</f>
        <v>0</v>
      </c>
      <c r="EEQ10" s="1265">
        <f t="shared" ref="EEQ10" si="1760">SUM(EEQ35-SUM(EEQ4:EEQ9))+EEQ53+EEQ54</f>
        <v>0</v>
      </c>
      <c r="EES10" s="1265">
        <f t="shared" ref="EES10" si="1761">SUM(EES35-SUM(EES4:EES9))+EES53+EES54</f>
        <v>0</v>
      </c>
      <c r="EEU10" s="1265">
        <f t="shared" ref="EEU10" si="1762">SUM(EEU35-SUM(EEU4:EEU9))+EEU53+EEU54</f>
        <v>0</v>
      </c>
      <c r="EEW10" s="1265">
        <f t="shared" ref="EEW10" si="1763">SUM(EEW35-SUM(EEW4:EEW9))+EEW53+EEW54</f>
        <v>0</v>
      </c>
      <c r="EEY10" s="1265">
        <f t="shared" ref="EEY10" si="1764">SUM(EEY35-SUM(EEY4:EEY9))+EEY53+EEY54</f>
        <v>0</v>
      </c>
      <c r="EFA10" s="1265">
        <f t="shared" ref="EFA10" si="1765">SUM(EFA35-SUM(EFA4:EFA9))+EFA53+EFA54</f>
        <v>0</v>
      </c>
      <c r="EFC10" s="1265">
        <f t="shared" ref="EFC10" si="1766">SUM(EFC35-SUM(EFC4:EFC9))+EFC53+EFC54</f>
        <v>0</v>
      </c>
      <c r="EFE10" s="1265">
        <f t="shared" ref="EFE10" si="1767">SUM(EFE35-SUM(EFE4:EFE9))+EFE53+EFE54</f>
        <v>0</v>
      </c>
      <c r="EFG10" s="1265">
        <f t="shared" ref="EFG10" si="1768">SUM(EFG35-SUM(EFG4:EFG9))+EFG53+EFG54</f>
        <v>0</v>
      </c>
      <c r="EFI10" s="1265">
        <f t="shared" ref="EFI10" si="1769">SUM(EFI35-SUM(EFI4:EFI9))+EFI53+EFI54</f>
        <v>0</v>
      </c>
      <c r="EFK10" s="1265">
        <f t="shared" ref="EFK10" si="1770">SUM(EFK35-SUM(EFK4:EFK9))+EFK53+EFK54</f>
        <v>0</v>
      </c>
      <c r="EFM10" s="1265">
        <f t="shared" ref="EFM10" si="1771">SUM(EFM35-SUM(EFM4:EFM9))+EFM53+EFM54</f>
        <v>0</v>
      </c>
      <c r="EFO10" s="1265">
        <f t="shared" ref="EFO10" si="1772">SUM(EFO35-SUM(EFO4:EFO9))+EFO53+EFO54</f>
        <v>0</v>
      </c>
      <c r="EFQ10" s="1265">
        <f t="shared" ref="EFQ10" si="1773">SUM(EFQ35-SUM(EFQ4:EFQ9))+EFQ53+EFQ54</f>
        <v>0</v>
      </c>
      <c r="EFS10" s="1265">
        <f t="shared" ref="EFS10" si="1774">SUM(EFS35-SUM(EFS4:EFS9))+EFS53+EFS54</f>
        <v>0</v>
      </c>
      <c r="EFU10" s="1265">
        <f t="shared" ref="EFU10" si="1775">SUM(EFU35-SUM(EFU4:EFU9))+EFU53+EFU54</f>
        <v>0</v>
      </c>
      <c r="EFW10" s="1265">
        <f t="shared" ref="EFW10" si="1776">SUM(EFW35-SUM(EFW4:EFW9))+EFW53+EFW54</f>
        <v>0</v>
      </c>
      <c r="EFY10" s="1265">
        <f t="shared" ref="EFY10" si="1777">SUM(EFY35-SUM(EFY4:EFY9))+EFY53+EFY54</f>
        <v>0</v>
      </c>
      <c r="EGA10" s="1265">
        <f t="shared" ref="EGA10" si="1778">SUM(EGA35-SUM(EGA4:EGA9))+EGA53+EGA54</f>
        <v>0</v>
      </c>
      <c r="EGC10" s="1265">
        <f t="shared" ref="EGC10" si="1779">SUM(EGC35-SUM(EGC4:EGC9))+EGC53+EGC54</f>
        <v>0</v>
      </c>
      <c r="EGE10" s="1265">
        <f t="shared" ref="EGE10" si="1780">SUM(EGE35-SUM(EGE4:EGE9))+EGE53+EGE54</f>
        <v>0</v>
      </c>
      <c r="EGG10" s="1265">
        <f t="shared" ref="EGG10" si="1781">SUM(EGG35-SUM(EGG4:EGG9))+EGG53+EGG54</f>
        <v>0</v>
      </c>
      <c r="EGI10" s="1265">
        <f t="shared" ref="EGI10" si="1782">SUM(EGI35-SUM(EGI4:EGI9))+EGI53+EGI54</f>
        <v>0</v>
      </c>
      <c r="EGK10" s="1265">
        <f t="shared" ref="EGK10" si="1783">SUM(EGK35-SUM(EGK4:EGK9))+EGK53+EGK54</f>
        <v>0</v>
      </c>
      <c r="EGM10" s="1265">
        <f t="shared" ref="EGM10" si="1784">SUM(EGM35-SUM(EGM4:EGM9))+EGM53+EGM54</f>
        <v>0</v>
      </c>
      <c r="EGO10" s="1265">
        <f t="shared" ref="EGO10" si="1785">SUM(EGO35-SUM(EGO4:EGO9))+EGO53+EGO54</f>
        <v>0</v>
      </c>
      <c r="EGQ10" s="1265">
        <f t="shared" ref="EGQ10" si="1786">SUM(EGQ35-SUM(EGQ4:EGQ9))+EGQ53+EGQ54</f>
        <v>0</v>
      </c>
      <c r="EGS10" s="1265">
        <f t="shared" ref="EGS10" si="1787">SUM(EGS35-SUM(EGS4:EGS9))+EGS53+EGS54</f>
        <v>0</v>
      </c>
      <c r="EGU10" s="1265">
        <f t="shared" ref="EGU10" si="1788">SUM(EGU35-SUM(EGU4:EGU9))+EGU53+EGU54</f>
        <v>0</v>
      </c>
      <c r="EGW10" s="1265">
        <f t="shared" ref="EGW10" si="1789">SUM(EGW35-SUM(EGW4:EGW9))+EGW53+EGW54</f>
        <v>0</v>
      </c>
      <c r="EGY10" s="1265">
        <f t="shared" ref="EGY10" si="1790">SUM(EGY35-SUM(EGY4:EGY9))+EGY53+EGY54</f>
        <v>0</v>
      </c>
      <c r="EHA10" s="1265">
        <f t="shared" ref="EHA10" si="1791">SUM(EHA35-SUM(EHA4:EHA9))+EHA53+EHA54</f>
        <v>0</v>
      </c>
      <c r="EHC10" s="1265">
        <f t="shared" ref="EHC10" si="1792">SUM(EHC35-SUM(EHC4:EHC9))+EHC53+EHC54</f>
        <v>0</v>
      </c>
      <c r="EHE10" s="1265">
        <f t="shared" ref="EHE10" si="1793">SUM(EHE35-SUM(EHE4:EHE9))+EHE53+EHE54</f>
        <v>0</v>
      </c>
      <c r="EHG10" s="1265">
        <f t="shared" ref="EHG10" si="1794">SUM(EHG35-SUM(EHG4:EHG9))+EHG53+EHG54</f>
        <v>0</v>
      </c>
      <c r="EHI10" s="1265">
        <f t="shared" ref="EHI10" si="1795">SUM(EHI35-SUM(EHI4:EHI9))+EHI53+EHI54</f>
        <v>0</v>
      </c>
      <c r="EHK10" s="1265">
        <f t="shared" ref="EHK10" si="1796">SUM(EHK35-SUM(EHK4:EHK9))+EHK53+EHK54</f>
        <v>0</v>
      </c>
      <c r="EHM10" s="1265">
        <f t="shared" ref="EHM10" si="1797">SUM(EHM35-SUM(EHM4:EHM9))+EHM53+EHM54</f>
        <v>0</v>
      </c>
      <c r="EHO10" s="1265">
        <f t="shared" ref="EHO10" si="1798">SUM(EHO35-SUM(EHO4:EHO9))+EHO53+EHO54</f>
        <v>0</v>
      </c>
      <c r="EHQ10" s="1265">
        <f t="shared" ref="EHQ10" si="1799">SUM(EHQ35-SUM(EHQ4:EHQ9))+EHQ53+EHQ54</f>
        <v>0</v>
      </c>
      <c r="EHS10" s="1265">
        <f t="shared" ref="EHS10" si="1800">SUM(EHS35-SUM(EHS4:EHS9))+EHS53+EHS54</f>
        <v>0</v>
      </c>
      <c r="EHU10" s="1265">
        <f t="shared" ref="EHU10" si="1801">SUM(EHU35-SUM(EHU4:EHU9))+EHU53+EHU54</f>
        <v>0</v>
      </c>
      <c r="EHW10" s="1265">
        <f t="shared" ref="EHW10" si="1802">SUM(EHW35-SUM(EHW4:EHW9))+EHW53+EHW54</f>
        <v>0</v>
      </c>
      <c r="EHY10" s="1265">
        <f t="shared" ref="EHY10" si="1803">SUM(EHY35-SUM(EHY4:EHY9))+EHY53+EHY54</f>
        <v>0</v>
      </c>
      <c r="EIA10" s="1265">
        <f t="shared" ref="EIA10" si="1804">SUM(EIA35-SUM(EIA4:EIA9))+EIA53+EIA54</f>
        <v>0</v>
      </c>
      <c r="EIC10" s="1265">
        <f t="shared" ref="EIC10" si="1805">SUM(EIC35-SUM(EIC4:EIC9))+EIC53+EIC54</f>
        <v>0</v>
      </c>
      <c r="EIE10" s="1265">
        <f t="shared" ref="EIE10" si="1806">SUM(EIE35-SUM(EIE4:EIE9))+EIE53+EIE54</f>
        <v>0</v>
      </c>
      <c r="EIG10" s="1265">
        <f t="shared" ref="EIG10" si="1807">SUM(EIG35-SUM(EIG4:EIG9))+EIG53+EIG54</f>
        <v>0</v>
      </c>
      <c r="EII10" s="1265">
        <f t="shared" ref="EII10" si="1808">SUM(EII35-SUM(EII4:EII9))+EII53+EII54</f>
        <v>0</v>
      </c>
      <c r="EIK10" s="1265">
        <f t="shared" ref="EIK10" si="1809">SUM(EIK35-SUM(EIK4:EIK9))+EIK53+EIK54</f>
        <v>0</v>
      </c>
      <c r="EIM10" s="1265">
        <f t="shared" ref="EIM10" si="1810">SUM(EIM35-SUM(EIM4:EIM9))+EIM53+EIM54</f>
        <v>0</v>
      </c>
      <c r="EIO10" s="1265">
        <f t="shared" ref="EIO10" si="1811">SUM(EIO35-SUM(EIO4:EIO9))+EIO53+EIO54</f>
        <v>0</v>
      </c>
      <c r="EIQ10" s="1265">
        <f t="shared" ref="EIQ10" si="1812">SUM(EIQ35-SUM(EIQ4:EIQ9))+EIQ53+EIQ54</f>
        <v>0</v>
      </c>
      <c r="EIS10" s="1265">
        <f t="shared" ref="EIS10" si="1813">SUM(EIS35-SUM(EIS4:EIS9))+EIS53+EIS54</f>
        <v>0</v>
      </c>
      <c r="EIU10" s="1265">
        <f t="shared" ref="EIU10" si="1814">SUM(EIU35-SUM(EIU4:EIU9))+EIU53+EIU54</f>
        <v>0</v>
      </c>
      <c r="EIW10" s="1265">
        <f t="shared" ref="EIW10" si="1815">SUM(EIW35-SUM(EIW4:EIW9))+EIW53+EIW54</f>
        <v>0</v>
      </c>
      <c r="EIY10" s="1265">
        <f t="shared" ref="EIY10" si="1816">SUM(EIY35-SUM(EIY4:EIY9))+EIY53+EIY54</f>
        <v>0</v>
      </c>
      <c r="EJA10" s="1265">
        <f t="shared" ref="EJA10" si="1817">SUM(EJA35-SUM(EJA4:EJA9))+EJA53+EJA54</f>
        <v>0</v>
      </c>
      <c r="EJC10" s="1265">
        <f t="shared" ref="EJC10" si="1818">SUM(EJC35-SUM(EJC4:EJC9))+EJC53+EJC54</f>
        <v>0</v>
      </c>
      <c r="EJE10" s="1265">
        <f t="shared" ref="EJE10" si="1819">SUM(EJE35-SUM(EJE4:EJE9))+EJE53+EJE54</f>
        <v>0</v>
      </c>
      <c r="EJG10" s="1265">
        <f t="shared" ref="EJG10" si="1820">SUM(EJG35-SUM(EJG4:EJG9))+EJG53+EJG54</f>
        <v>0</v>
      </c>
      <c r="EJI10" s="1265">
        <f t="shared" ref="EJI10" si="1821">SUM(EJI35-SUM(EJI4:EJI9))+EJI53+EJI54</f>
        <v>0</v>
      </c>
      <c r="EJK10" s="1265">
        <f t="shared" ref="EJK10" si="1822">SUM(EJK35-SUM(EJK4:EJK9))+EJK53+EJK54</f>
        <v>0</v>
      </c>
      <c r="EJM10" s="1265">
        <f t="shared" ref="EJM10" si="1823">SUM(EJM35-SUM(EJM4:EJM9))+EJM53+EJM54</f>
        <v>0</v>
      </c>
      <c r="EJO10" s="1265">
        <f t="shared" ref="EJO10" si="1824">SUM(EJO35-SUM(EJO4:EJO9))+EJO53+EJO54</f>
        <v>0</v>
      </c>
      <c r="EJQ10" s="1265">
        <f t="shared" ref="EJQ10" si="1825">SUM(EJQ35-SUM(EJQ4:EJQ9))+EJQ53+EJQ54</f>
        <v>0</v>
      </c>
      <c r="EJS10" s="1265">
        <f t="shared" ref="EJS10" si="1826">SUM(EJS35-SUM(EJS4:EJS9))+EJS53+EJS54</f>
        <v>0</v>
      </c>
      <c r="EJU10" s="1265">
        <f t="shared" ref="EJU10" si="1827">SUM(EJU35-SUM(EJU4:EJU9))+EJU53+EJU54</f>
        <v>0</v>
      </c>
      <c r="EJW10" s="1265">
        <f t="shared" ref="EJW10" si="1828">SUM(EJW35-SUM(EJW4:EJW9))+EJW53+EJW54</f>
        <v>0</v>
      </c>
      <c r="EJY10" s="1265">
        <f t="shared" ref="EJY10" si="1829">SUM(EJY35-SUM(EJY4:EJY9))+EJY53+EJY54</f>
        <v>0</v>
      </c>
      <c r="EKA10" s="1265">
        <f t="shared" ref="EKA10" si="1830">SUM(EKA35-SUM(EKA4:EKA9))+EKA53+EKA54</f>
        <v>0</v>
      </c>
      <c r="EKC10" s="1265">
        <f t="shared" ref="EKC10" si="1831">SUM(EKC35-SUM(EKC4:EKC9))+EKC53+EKC54</f>
        <v>0</v>
      </c>
      <c r="EKE10" s="1265">
        <f t="shared" ref="EKE10" si="1832">SUM(EKE35-SUM(EKE4:EKE9))+EKE53+EKE54</f>
        <v>0</v>
      </c>
      <c r="EKG10" s="1265">
        <f t="shared" ref="EKG10" si="1833">SUM(EKG35-SUM(EKG4:EKG9))+EKG53+EKG54</f>
        <v>0</v>
      </c>
      <c r="EKI10" s="1265">
        <f t="shared" ref="EKI10" si="1834">SUM(EKI35-SUM(EKI4:EKI9))+EKI53+EKI54</f>
        <v>0</v>
      </c>
      <c r="EKK10" s="1265">
        <f t="shared" ref="EKK10" si="1835">SUM(EKK35-SUM(EKK4:EKK9))+EKK53+EKK54</f>
        <v>0</v>
      </c>
      <c r="EKM10" s="1265">
        <f t="shared" ref="EKM10" si="1836">SUM(EKM35-SUM(EKM4:EKM9))+EKM53+EKM54</f>
        <v>0</v>
      </c>
      <c r="EKO10" s="1265">
        <f t="shared" ref="EKO10" si="1837">SUM(EKO35-SUM(EKO4:EKO9))+EKO53+EKO54</f>
        <v>0</v>
      </c>
      <c r="EKQ10" s="1265">
        <f t="shared" ref="EKQ10" si="1838">SUM(EKQ35-SUM(EKQ4:EKQ9))+EKQ53+EKQ54</f>
        <v>0</v>
      </c>
      <c r="EKS10" s="1265">
        <f t="shared" ref="EKS10" si="1839">SUM(EKS35-SUM(EKS4:EKS9))+EKS53+EKS54</f>
        <v>0</v>
      </c>
      <c r="EKU10" s="1265">
        <f t="shared" ref="EKU10" si="1840">SUM(EKU35-SUM(EKU4:EKU9))+EKU53+EKU54</f>
        <v>0</v>
      </c>
      <c r="EKW10" s="1265">
        <f t="shared" ref="EKW10" si="1841">SUM(EKW35-SUM(EKW4:EKW9))+EKW53+EKW54</f>
        <v>0</v>
      </c>
      <c r="EKY10" s="1265">
        <f t="shared" ref="EKY10" si="1842">SUM(EKY35-SUM(EKY4:EKY9))+EKY53+EKY54</f>
        <v>0</v>
      </c>
      <c r="ELA10" s="1265">
        <f t="shared" ref="ELA10" si="1843">SUM(ELA35-SUM(ELA4:ELA9))+ELA53+ELA54</f>
        <v>0</v>
      </c>
      <c r="ELC10" s="1265">
        <f t="shared" ref="ELC10" si="1844">SUM(ELC35-SUM(ELC4:ELC9))+ELC53+ELC54</f>
        <v>0</v>
      </c>
      <c r="ELE10" s="1265">
        <f t="shared" ref="ELE10" si="1845">SUM(ELE35-SUM(ELE4:ELE9))+ELE53+ELE54</f>
        <v>0</v>
      </c>
      <c r="ELG10" s="1265">
        <f t="shared" ref="ELG10" si="1846">SUM(ELG35-SUM(ELG4:ELG9))+ELG53+ELG54</f>
        <v>0</v>
      </c>
      <c r="ELI10" s="1265">
        <f t="shared" ref="ELI10" si="1847">SUM(ELI35-SUM(ELI4:ELI9))+ELI53+ELI54</f>
        <v>0</v>
      </c>
      <c r="ELK10" s="1265">
        <f t="shared" ref="ELK10" si="1848">SUM(ELK35-SUM(ELK4:ELK9))+ELK53+ELK54</f>
        <v>0</v>
      </c>
      <c r="ELM10" s="1265">
        <f t="shared" ref="ELM10" si="1849">SUM(ELM35-SUM(ELM4:ELM9))+ELM53+ELM54</f>
        <v>0</v>
      </c>
      <c r="ELO10" s="1265">
        <f t="shared" ref="ELO10" si="1850">SUM(ELO35-SUM(ELO4:ELO9))+ELO53+ELO54</f>
        <v>0</v>
      </c>
      <c r="ELQ10" s="1265">
        <f t="shared" ref="ELQ10" si="1851">SUM(ELQ35-SUM(ELQ4:ELQ9))+ELQ53+ELQ54</f>
        <v>0</v>
      </c>
      <c r="ELS10" s="1265">
        <f t="shared" ref="ELS10" si="1852">SUM(ELS35-SUM(ELS4:ELS9))+ELS53+ELS54</f>
        <v>0</v>
      </c>
      <c r="ELU10" s="1265">
        <f t="shared" ref="ELU10" si="1853">SUM(ELU35-SUM(ELU4:ELU9))+ELU53+ELU54</f>
        <v>0</v>
      </c>
      <c r="ELW10" s="1265">
        <f t="shared" ref="ELW10" si="1854">SUM(ELW35-SUM(ELW4:ELW9))+ELW53+ELW54</f>
        <v>0</v>
      </c>
      <c r="ELY10" s="1265">
        <f t="shared" ref="ELY10" si="1855">SUM(ELY35-SUM(ELY4:ELY9))+ELY53+ELY54</f>
        <v>0</v>
      </c>
      <c r="EMA10" s="1265">
        <f t="shared" ref="EMA10" si="1856">SUM(EMA35-SUM(EMA4:EMA9))+EMA53+EMA54</f>
        <v>0</v>
      </c>
      <c r="EMC10" s="1265">
        <f t="shared" ref="EMC10" si="1857">SUM(EMC35-SUM(EMC4:EMC9))+EMC53+EMC54</f>
        <v>0</v>
      </c>
      <c r="EME10" s="1265">
        <f t="shared" ref="EME10" si="1858">SUM(EME35-SUM(EME4:EME9))+EME53+EME54</f>
        <v>0</v>
      </c>
      <c r="EMG10" s="1265">
        <f t="shared" ref="EMG10" si="1859">SUM(EMG35-SUM(EMG4:EMG9))+EMG53+EMG54</f>
        <v>0</v>
      </c>
      <c r="EMI10" s="1265">
        <f t="shared" ref="EMI10" si="1860">SUM(EMI35-SUM(EMI4:EMI9))+EMI53+EMI54</f>
        <v>0</v>
      </c>
      <c r="EMK10" s="1265">
        <f t="shared" ref="EMK10" si="1861">SUM(EMK35-SUM(EMK4:EMK9))+EMK53+EMK54</f>
        <v>0</v>
      </c>
      <c r="EMM10" s="1265">
        <f t="shared" ref="EMM10" si="1862">SUM(EMM35-SUM(EMM4:EMM9))+EMM53+EMM54</f>
        <v>0</v>
      </c>
      <c r="EMO10" s="1265">
        <f t="shared" ref="EMO10" si="1863">SUM(EMO35-SUM(EMO4:EMO9))+EMO53+EMO54</f>
        <v>0</v>
      </c>
      <c r="EMQ10" s="1265">
        <f t="shared" ref="EMQ10" si="1864">SUM(EMQ35-SUM(EMQ4:EMQ9))+EMQ53+EMQ54</f>
        <v>0</v>
      </c>
      <c r="EMS10" s="1265">
        <f t="shared" ref="EMS10" si="1865">SUM(EMS35-SUM(EMS4:EMS9))+EMS53+EMS54</f>
        <v>0</v>
      </c>
      <c r="EMU10" s="1265">
        <f t="shared" ref="EMU10" si="1866">SUM(EMU35-SUM(EMU4:EMU9))+EMU53+EMU54</f>
        <v>0</v>
      </c>
      <c r="EMW10" s="1265">
        <f t="shared" ref="EMW10" si="1867">SUM(EMW35-SUM(EMW4:EMW9))+EMW53+EMW54</f>
        <v>0</v>
      </c>
      <c r="EMY10" s="1265">
        <f t="shared" ref="EMY10" si="1868">SUM(EMY35-SUM(EMY4:EMY9))+EMY53+EMY54</f>
        <v>0</v>
      </c>
      <c r="ENA10" s="1265">
        <f t="shared" ref="ENA10" si="1869">SUM(ENA35-SUM(ENA4:ENA9))+ENA53+ENA54</f>
        <v>0</v>
      </c>
      <c r="ENC10" s="1265">
        <f t="shared" ref="ENC10" si="1870">SUM(ENC35-SUM(ENC4:ENC9))+ENC53+ENC54</f>
        <v>0</v>
      </c>
      <c r="ENE10" s="1265">
        <f t="shared" ref="ENE10" si="1871">SUM(ENE35-SUM(ENE4:ENE9))+ENE53+ENE54</f>
        <v>0</v>
      </c>
      <c r="ENG10" s="1265">
        <f t="shared" ref="ENG10" si="1872">SUM(ENG35-SUM(ENG4:ENG9))+ENG53+ENG54</f>
        <v>0</v>
      </c>
      <c r="ENI10" s="1265">
        <f t="shared" ref="ENI10" si="1873">SUM(ENI35-SUM(ENI4:ENI9))+ENI53+ENI54</f>
        <v>0</v>
      </c>
      <c r="ENK10" s="1265">
        <f t="shared" ref="ENK10" si="1874">SUM(ENK35-SUM(ENK4:ENK9))+ENK53+ENK54</f>
        <v>0</v>
      </c>
      <c r="ENM10" s="1265">
        <f t="shared" ref="ENM10" si="1875">SUM(ENM35-SUM(ENM4:ENM9))+ENM53+ENM54</f>
        <v>0</v>
      </c>
      <c r="ENO10" s="1265">
        <f t="shared" ref="ENO10" si="1876">SUM(ENO35-SUM(ENO4:ENO9))+ENO53+ENO54</f>
        <v>0</v>
      </c>
      <c r="ENQ10" s="1265">
        <f t="shared" ref="ENQ10" si="1877">SUM(ENQ35-SUM(ENQ4:ENQ9))+ENQ53+ENQ54</f>
        <v>0</v>
      </c>
      <c r="ENS10" s="1265">
        <f t="shared" ref="ENS10" si="1878">SUM(ENS35-SUM(ENS4:ENS9))+ENS53+ENS54</f>
        <v>0</v>
      </c>
      <c r="ENU10" s="1265">
        <f t="shared" ref="ENU10" si="1879">SUM(ENU35-SUM(ENU4:ENU9))+ENU53+ENU54</f>
        <v>0</v>
      </c>
      <c r="ENW10" s="1265">
        <f t="shared" ref="ENW10" si="1880">SUM(ENW35-SUM(ENW4:ENW9))+ENW53+ENW54</f>
        <v>0</v>
      </c>
      <c r="ENY10" s="1265">
        <f t="shared" ref="ENY10" si="1881">SUM(ENY35-SUM(ENY4:ENY9))+ENY53+ENY54</f>
        <v>0</v>
      </c>
      <c r="EOA10" s="1265">
        <f t="shared" ref="EOA10" si="1882">SUM(EOA35-SUM(EOA4:EOA9))+EOA53+EOA54</f>
        <v>0</v>
      </c>
      <c r="EOC10" s="1265">
        <f t="shared" ref="EOC10" si="1883">SUM(EOC35-SUM(EOC4:EOC9))+EOC53+EOC54</f>
        <v>0</v>
      </c>
      <c r="EOE10" s="1265">
        <f t="shared" ref="EOE10" si="1884">SUM(EOE35-SUM(EOE4:EOE9))+EOE53+EOE54</f>
        <v>0</v>
      </c>
      <c r="EOG10" s="1265">
        <f t="shared" ref="EOG10" si="1885">SUM(EOG35-SUM(EOG4:EOG9))+EOG53+EOG54</f>
        <v>0</v>
      </c>
      <c r="EOI10" s="1265">
        <f t="shared" ref="EOI10" si="1886">SUM(EOI35-SUM(EOI4:EOI9))+EOI53+EOI54</f>
        <v>0</v>
      </c>
      <c r="EOK10" s="1265">
        <f t="shared" ref="EOK10" si="1887">SUM(EOK35-SUM(EOK4:EOK9))+EOK53+EOK54</f>
        <v>0</v>
      </c>
      <c r="EOM10" s="1265">
        <f t="shared" ref="EOM10" si="1888">SUM(EOM35-SUM(EOM4:EOM9))+EOM53+EOM54</f>
        <v>0</v>
      </c>
      <c r="EOO10" s="1265">
        <f t="shared" ref="EOO10" si="1889">SUM(EOO35-SUM(EOO4:EOO9))+EOO53+EOO54</f>
        <v>0</v>
      </c>
      <c r="EOQ10" s="1265">
        <f t="shared" ref="EOQ10" si="1890">SUM(EOQ35-SUM(EOQ4:EOQ9))+EOQ53+EOQ54</f>
        <v>0</v>
      </c>
      <c r="EOS10" s="1265">
        <f t="shared" ref="EOS10" si="1891">SUM(EOS35-SUM(EOS4:EOS9))+EOS53+EOS54</f>
        <v>0</v>
      </c>
      <c r="EOU10" s="1265">
        <f t="shared" ref="EOU10" si="1892">SUM(EOU35-SUM(EOU4:EOU9))+EOU53+EOU54</f>
        <v>0</v>
      </c>
      <c r="EOW10" s="1265">
        <f t="shared" ref="EOW10" si="1893">SUM(EOW35-SUM(EOW4:EOW9))+EOW53+EOW54</f>
        <v>0</v>
      </c>
      <c r="EOY10" s="1265">
        <f t="shared" ref="EOY10" si="1894">SUM(EOY35-SUM(EOY4:EOY9))+EOY53+EOY54</f>
        <v>0</v>
      </c>
      <c r="EPA10" s="1265">
        <f t="shared" ref="EPA10" si="1895">SUM(EPA35-SUM(EPA4:EPA9))+EPA53+EPA54</f>
        <v>0</v>
      </c>
      <c r="EPC10" s="1265">
        <f t="shared" ref="EPC10" si="1896">SUM(EPC35-SUM(EPC4:EPC9))+EPC53+EPC54</f>
        <v>0</v>
      </c>
      <c r="EPE10" s="1265">
        <f t="shared" ref="EPE10" si="1897">SUM(EPE35-SUM(EPE4:EPE9))+EPE53+EPE54</f>
        <v>0</v>
      </c>
      <c r="EPG10" s="1265">
        <f t="shared" ref="EPG10" si="1898">SUM(EPG35-SUM(EPG4:EPG9))+EPG53+EPG54</f>
        <v>0</v>
      </c>
      <c r="EPI10" s="1265">
        <f t="shared" ref="EPI10" si="1899">SUM(EPI35-SUM(EPI4:EPI9))+EPI53+EPI54</f>
        <v>0</v>
      </c>
      <c r="EPK10" s="1265">
        <f t="shared" ref="EPK10" si="1900">SUM(EPK35-SUM(EPK4:EPK9))+EPK53+EPK54</f>
        <v>0</v>
      </c>
      <c r="EPM10" s="1265">
        <f t="shared" ref="EPM10" si="1901">SUM(EPM35-SUM(EPM4:EPM9))+EPM53+EPM54</f>
        <v>0</v>
      </c>
      <c r="EPO10" s="1265">
        <f t="shared" ref="EPO10" si="1902">SUM(EPO35-SUM(EPO4:EPO9))+EPO53+EPO54</f>
        <v>0</v>
      </c>
      <c r="EPQ10" s="1265">
        <f t="shared" ref="EPQ10" si="1903">SUM(EPQ35-SUM(EPQ4:EPQ9))+EPQ53+EPQ54</f>
        <v>0</v>
      </c>
      <c r="EPS10" s="1265">
        <f t="shared" ref="EPS10" si="1904">SUM(EPS35-SUM(EPS4:EPS9))+EPS53+EPS54</f>
        <v>0</v>
      </c>
      <c r="EPU10" s="1265">
        <f t="shared" ref="EPU10" si="1905">SUM(EPU35-SUM(EPU4:EPU9))+EPU53+EPU54</f>
        <v>0</v>
      </c>
      <c r="EPW10" s="1265">
        <f t="shared" ref="EPW10" si="1906">SUM(EPW35-SUM(EPW4:EPW9))+EPW53+EPW54</f>
        <v>0</v>
      </c>
      <c r="EPY10" s="1265">
        <f t="shared" ref="EPY10" si="1907">SUM(EPY35-SUM(EPY4:EPY9))+EPY53+EPY54</f>
        <v>0</v>
      </c>
      <c r="EQA10" s="1265">
        <f t="shared" ref="EQA10" si="1908">SUM(EQA35-SUM(EQA4:EQA9))+EQA53+EQA54</f>
        <v>0</v>
      </c>
      <c r="EQC10" s="1265">
        <f t="shared" ref="EQC10" si="1909">SUM(EQC35-SUM(EQC4:EQC9))+EQC53+EQC54</f>
        <v>0</v>
      </c>
      <c r="EQE10" s="1265">
        <f t="shared" ref="EQE10" si="1910">SUM(EQE35-SUM(EQE4:EQE9))+EQE53+EQE54</f>
        <v>0</v>
      </c>
      <c r="EQG10" s="1265">
        <f t="shared" ref="EQG10" si="1911">SUM(EQG35-SUM(EQG4:EQG9))+EQG53+EQG54</f>
        <v>0</v>
      </c>
      <c r="EQI10" s="1265">
        <f t="shared" ref="EQI10" si="1912">SUM(EQI35-SUM(EQI4:EQI9))+EQI53+EQI54</f>
        <v>0</v>
      </c>
      <c r="EQK10" s="1265">
        <f t="shared" ref="EQK10" si="1913">SUM(EQK35-SUM(EQK4:EQK9))+EQK53+EQK54</f>
        <v>0</v>
      </c>
      <c r="EQM10" s="1265">
        <f t="shared" ref="EQM10" si="1914">SUM(EQM35-SUM(EQM4:EQM9))+EQM53+EQM54</f>
        <v>0</v>
      </c>
      <c r="EQO10" s="1265">
        <f t="shared" ref="EQO10" si="1915">SUM(EQO35-SUM(EQO4:EQO9))+EQO53+EQO54</f>
        <v>0</v>
      </c>
      <c r="EQQ10" s="1265">
        <f t="shared" ref="EQQ10" si="1916">SUM(EQQ35-SUM(EQQ4:EQQ9))+EQQ53+EQQ54</f>
        <v>0</v>
      </c>
      <c r="EQS10" s="1265">
        <f t="shared" ref="EQS10" si="1917">SUM(EQS35-SUM(EQS4:EQS9))+EQS53+EQS54</f>
        <v>0</v>
      </c>
      <c r="EQU10" s="1265">
        <f t="shared" ref="EQU10" si="1918">SUM(EQU35-SUM(EQU4:EQU9))+EQU53+EQU54</f>
        <v>0</v>
      </c>
      <c r="EQW10" s="1265">
        <f t="shared" ref="EQW10" si="1919">SUM(EQW35-SUM(EQW4:EQW9))+EQW53+EQW54</f>
        <v>0</v>
      </c>
      <c r="EQY10" s="1265">
        <f t="shared" ref="EQY10" si="1920">SUM(EQY35-SUM(EQY4:EQY9))+EQY53+EQY54</f>
        <v>0</v>
      </c>
      <c r="ERA10" s="1265">
        <f t="shared" ref="ERA10" si="1921">SUM(ERA35-SUM(ERA4:ERA9))+ERA53+ERA54</f>
        <v>0</v>
      </c>
      <c r="ERC10" s="1265">
        <f t="shared" ref="ERC10" si="1922">SUM(ERC35-SUM(ERC4:ERC9))+ERC53+ERC54</f>
        <v>0</v>
      </c>
      <c r="ERE10" s="1265">
        <f t="shared" ref="ERE10" si="1923">SUM(ERE35-SUM(ERE4:ERE9))+ERE53+ERE54</f>
        <v>0</v>
      </c>
      <c r="ERG10" s="1265">
        <f t="shared" ref="ERG10" si="1924">SUM(ERG35-SUM(ERG4:ERG9))+ERG53+ERG54</f>
        <v>0</v>
      </c>
      <c r="ERI10" s="1265">
        <f t="shared" ref="ERI10" si="1925">SUM(ERI35-SUM(ERI4:ERI9))+ERI53+ERI54</f>
        <v>0</v>
      </c>
      <c r="ERK10" s="1265">
        <f t="shared" ref="ERK10" si="1926">SUM(ERK35-SUM(ERK4:ERK9))+ERK53+ERK54</f>
        <v>0</v>
      </c>
      <c r="ERM10" s="1265">
        <f t="shared" ref="ERM10" si="1927">SUM(ERM35-SUM(ERM4:ERM9))+ERM53+ERM54</f>
        <v>0</v>
      </c>
      <c r="ERO10" s="1265">
        <f t="shared" ref="ERO10" si="1928">SUM(ERO35-SUM(ERO4:ERO9))+ERO53+ERO54</f>
        <v>0</v>
      </c>
      <c r="ERQ10" s="1265">
        <f t="shared" ref="ERQ10" si="1929">SUM(ERQ35-SUM(ERQ4:ERQ9))+ERQ53+ERQ54</f>
        <v>0</v>
      </c>
      <c r="ERS10" s="1265">
        <f t="shared" ref="ERS10" si="1930">SUM(ERS35-SUM(ERS4:ERS9))+ERS53+ERS54</f>
        <v>0</v>
      </c>
      <c r="ERU10" s="1265">
        <f t="shared" ref="ERU10" si="1931">SUM(ERU35-SUM(ERU4:ERU9))+ERU53+ERU54</f>
        <v>0</v>
      </c>
      <c r="ERW10" s="1265">
        <f t="shared" ref="ERW10" si="1932">SUM(ERW35-SUM(ERW4:ERW9))+ERW53+ERW54</f>
        <v>0</v>
      </c>
      <c r="ERY10" s="1265">
        <f t="shared" ref="ERY10" si="1933">SUM(ERY35-SUM(ERY4:ERY9))+ERY53+ERY54</f>
        <v>0</v>
      </c>
      <c r="ESA10" s="1265">
        <f t="shared" ref="ESA10" si="1934">SUM(ESA35-SUM(ESA4:ESA9))+ESA53+ESA54</f>
        <v>0</v>
      </c>
      <c r="ESC10" s="1265">
        <f t="shared" ref="ESC10" si="1935">SUM(ESC35-SUM(ESC4:ESC9))+ESC53+ESC54</f>
        <v>0</v>
      </c>
      <c r="ESE10" s="1265">
        <f t="shared" ref="ESE10" si="1936">SUM(ESE35-SUM(ESE4:ESE9))+ESE53+ESE54</f>
        <v>0</v>
      </c>
      <c r="ESG10" s="1265">
        <f t="shared" ref="ESG10" si="1937">SUM(ESG35-SUM(ESG4:ESG9))+ESG53+ESG54</f>
        <v>0</v>
      </c>
      <c r="ESI10" s="1265">
        <f t="shared" ref="ESI10" si="1938">SUM(ESI35-SUM(ESI4:ESI9))+ESI53+ESI54</f>
        <v>0</v>
      </c>
      <c r="ESK10" s="1265">
        <f t="shared" ref="ESK10" si="1939">SUM(ESK35-SUM(ESK4:ESK9))+ESK53+ESK54</f>
        <v>0</v>
      </c>
      <c r="ESM10" s="1265">
        <f t="shared" ref="ESM10" si="1940">SUM(ESM35-SUM(ESM4:ESM9))+ESM53+ESM54</f>
        <v>0</v>
      </c>
      <c r="ESO10" s="1265">
        <f t="shared" ref="ESO10" si="1941">SUM(ESO35-SUM(ESO4:ESO9))+ESO53+ESO54</f>
        <v>0</v>
      </c>
      <c r="ESQ10" s="1265">
        <f t="shared" ref="ESQ10" si="1942">SUM(ESQ35-SUM(ESQ4:ESQ9))+ESQ53+ESQ54</f>
        <v>0</v>
      </c>
      <c r="ESS10" s="1265">
        <f t="shared" ref="ESS10" si="1943">SUM(ESS35-SUM(ESS4:ESS9))+ESS53+ESS54</f>
        <v>0</v>
      </c>
      <c r="ESU10" s="1265">
        <f t="shared" ref="ESU10" si="1944">SUM(ESU35-SUM(ESU4:ESU9))+ESU53+ESU54</f>
        <v>0</v>
      </c>
      <c r="ESW10" s="1265">
        <f t="shared" ref="ESW10" si="1945">SUM(ESW35-SUM(ESW4:ESW9))+ESW53+ESW54</f>
        <v>0</v>
      </c>
      <c r="ESY10" s="1265">
        <f t="shared" ref="ESY10" si="1946">SUM(ESY35-SUM(ESY4:ESY9))+ESY53+ESY54</f>
        <v>0</v>
      </c>
      <c r="ETA10" s="1265">
        <f t="shared" ref="ETA10" si="1947">SUM(ETA35-SUM(ETA4:ETA9))+ETA53+ETA54</f>
        <v>0</v>
      </c>
      <c r="ETC10" s="1265">
        <f t="shared" ref="ETC10" si="1948">SUM(ETC35-SUM(ETC4:ETC9))+ETC53+ETC54</f>
        <v>0</v>
      </c>
      <c r="ETE10" s="1265">
        <f t="shared" ref="ETE10" si="1949">SUM(ETE35-SUM(ETE4:ETE9))+ETE53+ETE54</f>
        <v>0</v>
      </c>
      <c r="ETG10" s="1265">
        <f t="shared" ref="ETG10" si="1950">SUM(ETG35-SUM(ETG4:ETG9))+ETG53+ETG54</f>
        <v>0</v>
      </c>
      <c r="ETI10" s="1265">
        <f t="shared" ref="ETI10" si="1951">SUM(ETI35-SUM(ETI4:ETI9))+ETI53+ETI54</f>
        <v>0</v>
      </c>
      <c r="ETK10" s="1265">
        <f t="shared" ref="ETK10" si="1952">SUM(ETK35-SUM(ETK4:ETK9))+ETK53+ETK54</f>
        <v>0</v>
      </c>
      <c r="ETM10" s="1265">
        <f t="shared" ref="ETM10" si="1953">SUM(ETM35-SUM(ETM4:ETM9))+ETM53+ETM54</f>
        <v>0</v>
      </c>
      <c r="ETO10" s="1265">
        <f t="shared" ref="ETO10" si="1954">SUM(ETO35-SUM(ETO4:ETO9))+ETO53+ETO54</f>
        <v>0</v>
      </c>
      <c r="ETQ10" s="1265">
        <f t="shared" ref="ETQ10" si="1955">SUM(ETQ35-SUM(ETQ4:ETQ9))+ETQ53+ETQ54</f>
        <v>0</v>
      </c>
      <c r="ETS10" s="1265">
        <f t="shared" ref="ETS10" si="1956">SUM(ETS35-SUM(ETS4:ETS9))+ETS53+ETS54</f>
        <v>0</v>
      </c>
      <c r="ETU10" s="1265">
        <f t="shared" ref="ETU10" si="1957">SUM(ETU35-SUM(ETU4:ETU9))+ETU53+ETU54</f>
        <v>0</v>
      </c>
      <c r="ETW10" s="1265">
        <f t="shared" ref="ETW10" si="1958">SUM(ETW35-SUM(ETW4:ETW9))+ETW53+ETW54</f>
        <v>0</v>
      </c>
      <c r="ETY10" s="1265">
        <f t="shared" ref="ETY10" si="1959">SUM(ETY35-SUM(ETY4:ETY9))+ETY53+ETY54</f>
        <v>0</v>
      </c>
      <c r="EUA10" s="1265">
        <f t="shared" ref="EUA10" si="1960">SUM(EUA35-SUM(EUA4:EUA9))+EUA53+EUA54</f>
        <v>0</v>
      </c>
      <c r="EUC10" s="1265">
        <f t="shared" ref="EUC10" si="1961">SUM(EUC35-SUM(EUC4:EUC9))+EUC53+EUC54</f>
        <v>0</v>
      </c>
      <c r="EUE10" s="1265">
        <f t="shared" ref="EUE10" si="1962">SUM(EUE35-SUM(EUE4:EUE9))+EUE53+EUE54</f>
        <v>0</v>
      </c>
      <c r="EUG10" s="1265">
        <f t="shared" ref="EUG10" si="1963">SUM(EUG35-SUM(EUG4:EUG9))+EUG53+EUG54</f>
        <v>0</v>
      </c>
      <c r="EUI10" s="1265">
        <f t="shared" ref="EUI10" si="1964">SUM(EUI35-SUM(EUI4:EUI9))+EUI53+EUI54</f>
        <v>0</v>
      </c>
      <c r="EUK10" s="1265">
        <f t="shared" ref="EUK10" si="1965">SUM(EUK35-SUM(EUK4:EUK9))+EUK53+EUK54</f>
        <v>0</v>
      </c>
      <c r="EUM10" s="1265">
        <f t="shared" ref="EUM10" si="1966">SUM(EUM35-SUM(EUM4:EUM9))+EUM53+EUM54</f>
        <v>0</v>
      </c>
      <c r="EUO10" s="1265">
        <f t="shared" ref="EUO10" si="1967">SUM(EUO35-SUM(EUO4:EUO9))+EUO53+EUO54</f>
        <v>0</v>
      </c>
      <c r="EUQ10" s="1265">
        <f t="shared" ref="EUQ10" si="1968">SUM(EUQ35-SUM(EUQ4:EUQ9))+EUQ53+EUQ54</f>
        <v>0</v>
      </c>
      <c r="EUS10" s="1265">
        <f t="shared" ref="EUS10" si="1969">SUM(EUS35-SUM(EUS4:EUS9))+EUS53+EUS54</f>
        <v>0</v>
      </c>
      <c r="EUU10" s="1265">
        <f t="shared" ref="EUU10" si="1970">SUM(EUU35-SUM(EUU4:EUU9))+EUU53+EUU54</f>
        <v>0</v>
      </c>
      <c r="EUW10" s="1265">
        <f t="shared" ref="EUW10" si="1971">SUM(EUW35-SUM(EUW4:EUW9))+EUW53+EUW54</f>
        <v>0</v>
      </c>
      <c r="EUY10" s="1265">
        <f t="shared" ref="EUY10" si="1972">SUM(EUY35-SUM(EUY4:EUY9))+EUY53+EUY54</f>
        <v>0</v>
      </c>
      <c r="EVA10" s="1265">
        <f t="shared" ref="EVA10" si="1973">SUM(EVA35-SUM(EVA4:EVA9))+EVA53+EVA54</f>
        <v>0</v>
      </c>
      <c r="EVC10" s="1265">
        <f t="shared" ref="EVC10" si="1974">SUM(EVC35-SUM(EVC4:EVC9))+EVC53+EVC54</f>
        <v>0</v>
      </c>
      <c r="EVE10" s="1265">
        <f t="shared" ref="EVE10" si="1975">SUM(EVE35-SUM(EVE4:EVE9))+EVE53+EVE54</f>
        <v>0</v>
      </c>
      <c r="EVG10" s="1265">
        <f t="shared" ref="EVG10" si="1976">SUM(EVG35-SUM(EVG4:EVG9))+EVG53+EVG54</f>
        <v>0</v>
      </c>
      <c r="EVI10" s="1265">
        <f t="shared" ref="EVI10" si="1977">SUM(EVI35-SUM(EVI4:EVI9))+EVI53+EVI54</f>
        <v>0</v>
      </c>
      <c r="EVK10" s="1265">
        <f t="shared" ref="EVK10" si="1978">SUM(EVK35-SUM(EVK4:EVK9))+EVK53+EVK54</f>
        <v>0</v>
      </c>
      <c r="EVM10" s="1265">
        <f t="shared" ref="EVM10" si="1979">SUM(EVM35-SUM(EVM4:EVM9))+EVM53+EVM54</f>
        <v>0</v>
      </c>
      <c r="EVO10" s="1265">
        <f t="shared" ref="EVO10" si="1980">SUM(EVO35-SUM(EVO4:EVO9))+EVO53+EVO54</f>
        <v>0</v>
      </c>
      <c r="EVQ10" s="1265">
        <f t="shared" ref="EVQ10" si="1981">SUM(EVQ35-SUM(EVQ4:EVQ9))+EVQ53+EVQ54</f>
        <v>0</v>
      </c>
      <c r="EVS10" s="1265">
        <f t="shared" ref="EVS10" si="1982">SUM(EVS35-SUM(EVS4:EVS9))+EVS53+EVS54</f>
        <v>0</v>
      </c>
      <c r="EVU10" s="1265">
        <f t="shared" ref="EVU10" si="1983">SUM(EVU35-SUM(EVU4:EVU9))+EVU53+EVU54</f>
        <v>0</v>
      </c>
      <c r="EVW10" s="1265">
        <f t="shared" ref="EVW10" si="1984">SUM(EVW35-SUM(EVW4:EVW9))+EVW53+EVW54</f>
        <v>0</v>
      </c>
      <c r="EVY10" s="1265">
        <f t="shared" ref="EVY10" si="1985">SUM(EVY35-SUM(EVY4:EVY9))+EVY53+EVY54</f>
        <v>0</v>
      </c>
      <c r="EWA10" s="1265">
        <f t="shared" ref="EWA10" si="1986">SUM(EWA35-SUM(EWA4:EWA9))+EWA53+EWA54</f>
        <v>0</v>
      </c>
      <c r="EWC10" s="1265">
        <f t="shared" ref="EWC10" si="1987">SUM(EWC35-SUM(EWC4:EWC9))+EWC53+EWC54</f>
        <v>0</v>
      </c>
      <c r="EWE10" s="1265">
        <f t="shared" ref="EWE10" si="1988">SUM(EWE35-SUM(EWE4:EWE9))+EWE53+EWE54</f>
        <v>0</v>
      </c>
      <c r="EWG10" s="1265">
        <f t="shared" ref="EWG10" si="1989">SUM(EWG35-SUM(EWG4:EWG9))+EWG53+EWG54</f>
        <v>0</v>
      </c>
      <c r="EWI10" s="1265">
        <f t="shared" ref="EWI10" si="1990">SUM(EWI35-SUM(EWI4:EWI9))+EWI53+EWI54</f>
        <v>0</v>
      </c>
      <c r="EWK10" s="1265">
        <f t="shared" ref="EWK10" si="1991">SUM(EWK35-SUM(EWK4:EWK9))+EWK53+EWK54</f>
        <v>0</v>
      </c>
      <c r="EWM10" s="1265">
        <f t="shared" ref="EWM10" si="1992">SUM(EWM35-SUM(EWM4:EWM9))+EWM53+EWM54</f>
        <v>0</v>
      </c>
      <c r="EWO10" s="1265">
        <f t="shared" ref="EWO10" si="1993">SUM(EWO35-SUM(EWO4:EWO9))+EWO53+EWO54</f>
        <v>0</v>
      </c>
      <c r="EWQ10" s="1265">
        <f t="shared" ref="EWQ10" si="1994">SUM(EWQ35-SUM(EWQ4:EWQ9))+EWQ53+EWQ54</f>
        <v>0</v>
      </c>
      <c r="EWS10" s="1265">
        <f t="shared" ref="EWS10" si="1995">SUM(EWS35-SUM(EWS4:EWS9))+EWS53+EWS54</f>
        <v>0</v>
      </c>
      <c r="EWU10" s="1265">
        <f t="shared" ref="EWU10" si="1996">SUM(EWU35-SUM(EWU4:EWU9))+EWU53+EWU54</f>
        <v>0</v>
      </c>
      <c r="EWW10" s="1265">
        <f t="shared" ref="EWW10" si="1997">SUM(EWW35-SUM(EWW4:EWW9))+EWW53+EWW54</f>
        <v>0</v>
      </c>
      <c r="EWY10" s="1265">
        <f t="shared" ref="EWY10" si="1998">SUM(EWY35-SUM(EWY4:EWY9))+EWY53+EWY54</f>
        <v>0</v>
      </c>
      <c r="EXA10" s="1265">
        <f t="shared" ref="EXA10" si="1999">SUM(EXA35-SUM(EXA4:EXA9))+EXA53+EXA54</f>
        <v>0</v>
      </c>
      <c r="EXC10" s="1265">
        <f t="shared" ref="EXC10" si="2000">SUM(EXC35-SUM(EXC4:EXC9))+EXC53+EXC54</f>
        <v>0</v>
      </c>
      <c r="EXE10" s="1265">
        <f t="shared" ref="EXE10" si="2001">SUM(EXE35-SUM(EXE4:EXE9))+EXE53+EXE54</f>
        <v>0</v>
      </c>
      <c r="EXG10" s="1265">
        <f t="shared" ref="EXG10" si="2002">SUM(EXG35-SUM(EXG4:EXG9))+EXG53+EXG54</f>
        <v>0</v>
      </c>
      <c r="EXI10" s="1265">
        <f t="shared" ref="EXI10" si="2003">SUM(EXI35-SUM(EXI4:EXI9))+EXI53+EXI54</f>
        <v>0</v>
      </c>
      <c r="EXK10" s="1265">
        <f t="shared" ref="EXK10" si="2004">SUM(EXK35-SUM(EXK4:EXK9))+EXK53+EXK54</f>
        <v>0</v>
      </c>
      <c r="EXM10" s="1265">
        <f t="shared" ref="EXM10" si="2005">SUM(EXM35-SUM(EXM4:EXM9))+EXM53+EXM54</f>
        <v>0</v>
      </c>
      <c r="EXO10" s="1265">
        <f t="shared" ref="EXO10" si="2006">SUM(EXO35-SUM(EXO4:EXO9))+EXO53+EXO54</f>
        <v>0</v>
      </c>
      <c r="EXQ10" s="1265">
        <f t="shared" ref="EXQ10" si="2007">SUM(EXQ35-SUM(EXQ4:EXQ9))+EXQ53+EXQ54</f>
        <v>0</v>
      </c>
      <c r="EXS10" s="1265">
        <f t="shared" ref="EXS10" si="2008">SUM(EXS35-SUM(EXS4:EXS9))+EXS53+EXS54</f>
        <v>0</v>
      </c>
      <c r="EXU10" s="1265">
        <f t="shared" ref="EXU10" si="2009">SUM(EXU35-SUM(EXU4:EXU9))+EXU53+EXU54</f>
        <v>0</v>
      </c>
      <c r="EXW10" s="1265">
        <f t="shared" ref="EXW10" si="2010">SUM(EXW35-SUM(EXW4:EXW9))+EXW53+EXW54</f>
        <v>0</v>
      </c>
      <c r="EXY10" s="1265">
        <f t="shared" ref="EXY10" si="2011">SUM(EXY35-SUM(EXY4:EXY9))+EXY53+EXY54</f>
        <v>0</v>
      </c>
      <c r="EYA10" s="1265">
        <f t="shared" ref="EYA10" si="2012">SUM(EYA35-SUM(EYA4:EYA9))+EYA53+EYA54</f>
        <v>0</v>
      </c>
      <c r="EYC10" s="1265">
        <f t="shared" ref="EYC10" si="2013">SUM(EYC35-SUM(EYC4:EYC9))+EYC53+EYC54</f>
        <v>0</v>
      </c>
      <c r="EYE10" s="1265">
        <f t="shared" ref="EYE10" si="2014">SUM(EYE35-SUM(EYE4:EYE9))+EYE53+EYE54</f>
        <v>0</v>
      </c>
      <c r="EYG10" s="1265">
        <f t="shared" ref="EYG10" si="2015">SUM(EYG35-SUM(EYG4:EYG9))+EYG53+EYG54</f>
        <v>0</v>
      </c>
      <c r="EYI10" s="1265">
        <f t="shared" ref="EYI10" si="2016">SUM(EYI35-SUM(EYI4:EYI9))+EYI53+EYI54</f>
        <v>0</v>
      </c>
      <c r="EYK10" s="1265">
        <f t="shared" ref="EYK10" si="2017">SUM(EYK35-SUM(EYK4:EYK9))+EYK53+EYK54</f>
        <v>0</v>
      </c>
      <c r="EYM10" s="1265">
        <f t="shared" ref="EYM10" si="2018">SUM(EYM35-SUM(EYM4:EYM9))+EYM53+EYM54</f>
        <v>0</v>
      </c>
      <c r="EYO10" s="1265">
        <f t="shared" ref="EYO10" si="2019">SUM(EYO35-SUM(EYO4:EYO9))+EYO53+EYO54</f>
        <v>0</v>
      </c>
      <c r="EYQ10" s="1265">
        <f t="shared" ref="EYQ10" si="2020">SUM(EYQ35-SUM(EYQ4:EYQ9))+EYQ53+EYQ54</f>
        <v>0</v>
      </c>
      <c r="EYS10" s="1265">
        <f t="shared" ref="EYS10" si="2021">SUM(EYS35-SUM(EYS4:EYS9))+EYS53+EYS54</f>
        <v>0</v>
      </c>
      <c r="EYU10" s="1265">
        <f t="shared" ref="EYU10" si="2022">SUM(EYU35-SUM(EYU4:EYU9))+EYU53+EYU54</f>
        <v>0</v>
      </c>
      <c r="EYW10" s="1265">
        <f t="shared" ref="EYW10" si="2023">SUM(EYW35-SUM(EYW4:EYW9))+EYW53+EYW54</f>
        <v>0</v>
      </c>
      <c r="EYY10" s="1265">
        <f t="shared" ref="EYY10" si="2024">SUM(EYY35-SUM(EYY4:EYY9))+EYY53+EYY54</f>
        <v>0</v>
      </c>
      <c r="EZA10" s="1265">
        <f t="shared" ref="EZA10" si="2025">SUM(EZA35-SUM(EZA4:EZA9))+EZA53+EZA54</f>
        <v>0</v>
      </c>
      <c r="EZC10" s="1265">
        <f t="shared" ref="EZC10" si="2026">SUM(EZC35-SUM(EZC4:EZC9))+EZC53+EZC54</f>
        <v>0</v>
      </c>
      <c r="EZE10" s="1265">
        <f t="shared" ref="EZE10" si="2027">SUM(EZE35-SUM(EZE4:EZE9))+EZE53+EZE54</f>
        <v>0</v>
      </c>
      <c r="EZG10" s="1265">
        <f t="shared" ref="EZG10" si="2028">SUM(EZG35-SUM(EZG4:EZG9))+EZG53+EZG54</f>
        <v>0</v>
      </c>
      <c r="EZI10" s="1265">
        <f t="shared" ref="EZI10" si="2029">SUM(EZI35-SUM(EZI4:EZI9))+EZI53+EZI54</f>
        <v>0</v>
      </c>
      <c r="EZK10" s="1265">
        <f t="shared" ref="EZK10" si="2030">SUM(EZK35-SUM(EZK4:EZK9))+EZK53+EZK54</f>
        <v>0</v>
      </c>
      <c r="EZM10" s="1265">
        <f t="shared" ref="EZM10" si="2031">SUM(EZM35-SUM(EZM4:EZM9))+EZM53+EZM54</f>
        <v>0</v>
      </c>
      <c r="EZO10" s="1265">
        <f t="shared" ref="EZO10" si="2032">SUM(EZO35-SUM(EZO4:EZO9))+EZO53+EZO54</f>
        <v>0</v>
      </c>
      <c r="EZQ10" s="1265">
        <f t="shared" ref="EZQ10" si="2033">SUM(EZQ35-SUM(EZQ4:EZQ9))+EZQ53+EZQ54</f>
        <v>0</v>
      </c>
      <c r="EZS10" s="1265">
        <f t="shared" ref="EZS10" si="2034">SUM(EZS35-SUM(EZS4:EZS9))+EZS53+EZS54</f>
        <v>0</v>
      </c>
      <c r="EZU10" s="1265">
        <f t="shared" ref="EZU10" si="2035">SUM(EZU35-SUM(EZU4:EZU9))+EZU53+EZU54</f>
        <v>0</v>
      </c>
      <c r="EZW10" s="1265">
        <f t="shared" ref="EZW10" si="2036">SUM(EZW35-SUM(EZW4:EZW9))+EZW53+EZW54</f>
        <v>0</v>
      </c>
      <c r="EZY10" s="1265">
        <f t="shared" ref="EZY10" si="2037">SUM(EZY35-SUM(EZY4:EZY9))+EZY53+EZY54</f>
        <v>0</v>
      </c>
      <c r="FAA10" s="1265">
        <f t="shared" ref="FAA10" si="2038">SUM(FAA35-SUM(FAA4:FAA9))+FAA53+FAA54</f>
        <v>0</v>
      </c>
      <c r="FAC10" s="1265">
        <f t="shared" ref="FAC10" si="2039">SUM(FAC35-SUM(FAC4:FAC9))+FAC53+FAC54</f>
        <v>0</v>
      </c>
      <c r="FAE10" s="1265">
        <f t="shared" ref="FAE10" si="2040">SUM(FAE35-SUM(FAE4:FAE9))+FAE53+FAE54</f>
        <v>0</v>
      </c>
      <c r="FAG10" s="1265">
        <f t="shared" ref="FAG10" si="2041">SUM(FAG35-SUM(FAG4:FAG9))+FAG53+FAG54</f>
        <v>0</v>
      </c>
      <c r="FAI10" s="1265">
        <f t="shared" ref="FAI10" si="2042">SUM(FAI35-SUM(FAI4:FAI9))+FAI53+FAI54</f>
        <v>0</v>
      </c>
      <c r="FAK10" s="1265">
        <f t="shared" ref="FAK10" si="2043">SUM(FAK35-SUM(FAK4:FAK9))+FAK53+FAK54</f>
        <v>0</v>
      </c>
      <c r="FAM10" s="1265">
        <f t="shared" ref="FAM10" si="2044">SUM(FAM35-SUM(FAM4:FAM9))+FAM53+FAM54</f>
        <v>0</v>
      </c>
      <c r="FAO10" s="1265">
        <f t="shared" ref="FAO10" si="2045">SUM(FAO35-SUM(FAO4:FAO9))+FAO53+FAO54</f>
        <v>0</v>
      </c>
      <c r="FAQ10" s="1265">
        <f t="shared" ref="FAQ10" si="2046">SUM(FAQ35-SUM(FAQ4:FAQ9))+FAQ53+FAQ54</f>
        <v>0</v>
      </c>
      <c r="FAS10" s="1265">
        <f t="shared" ref="FAS10" si="2047">SUM(FAS35-SUM(FAS4:FAS9))+FAS53+FAS54</f>
        <v>0</v>
      </c>
      <c r="FAU10" s="1265">
        <f t="shared" ref="FAU10" si="2048">SUM(FAU35-SUM(FAU4:FAU9))+FAU53+FAU54</f>
        <v>0</v>
      </c>
      <c r="FAW10" s="1265">
        <f t="shared" ref="FAW10" si="2049">SUM(FAW35-SUM(FAW4:FAW9))+FAW53+FAW54</f>
        <v>0</v>
      </c>
      <c r="FAY10" s="1265">
        <f t="shared" ref="FAY10" si="2050">SUM(FAY35-SUM(FAY4:FAY9))+FAY53+FAY54</f>
        <v>0</v>
      </c>
      <c r="FBA10" s="1265">
        <f t="shared" ref="FBA10" si="2051">SUM(FBA35-SUM(FBA4:FBA9))+FBA53+FBA54</f>
        <v>0</v>
      </c>
      <c r="FBC10" s="1265">
        <f t="shared" ref="FBC10" si="2052">SUM(FBC35-SUM(FBC4:FBC9))+FBC53+FBC54</f>
        <v>0</v>
      </c>
      <c r="FBE10" s="1265">
        <f t="shared" ref="FBE10" si="2053">SUM(FBE35-SUM(FBE4:FBE9))+FBE53+FBE54</f>
        <v>0</v>
      </c>
      <c r="FBG10" s="1265">
        <f t="shared" ref="FBG10" si="2054">SUM(FBG35-SUM(FBG4:FBG9))+FBG53+FBG54</f>
        <v>0</v>
      </c>
      <c r="FBI10" s="1265">
        <f t="shared" ref="FBI10" si="2055">SUM(FBI35-SUM(FBI4:FBI9))+FBI53+FBI54</f>
        <v>0</v>
      </c>
      <c r="FBK10" s="1265">
        <f t="shared" ref="FBK10" si="2056">SUM(FBK35-SUM(FBK4:FBK9))+FBK53+FBK54</f>
        <v>0</v>
      </c>
      <c r="FBM10" s="1265">
        <f t="shared" ref="FBM10" si="2057">SUM(FBM35-SUM(FBM4:FBM9))+FBM53+FBM54</f>
        <v>0</v>
      </c>
      <c r="FBO10" s="1265">
        <f t="shared" ref="FBO10" si="2058">SUM(FBO35-SUM(FBO4:FBO9))+FBO53+FBO54</f>
        <v>0</v>
      </c>
      <c r="FBQ10" s="1265">
        <f t="shared" ref="FBQ10" si="2059">SUM(FBQ35-SUM(FBQ4:FBQ9))+FBQ53+FBQ54</f>
        <v>0</v>
      </c>
      <c r="FBS10" s="1265">
        <f t="shared" ref="FBS10" si="2060">SUM(FBS35-SUM(FBS4:FBS9))+FBS53+FBS54</f>
        <v>0</v>
      </c>
      <c r="FBU10" s="1265">
        <f t="shared" ref="FBU10" si="2061">SUM(FBU35-SUM(FBU4:FBU9))+FBU53+FBU54</f>
        <v>0</v>
      </c>
      <c r="FBW10" s="1265">
        <f t="shared" ref="FBW10" si="2062">SUM(FBW35-SUM(FBW4:FBW9))+FBW53+FBW54</f>
        <v>0</v>
      </c>
      <c r="FBY10" s="1265">
        <f t="shared" ref="FBY10" si="2063">SUM(FBY35-SUM(FBY4:FBY9))+FBY53+FBY54</f>
        <v>0</v>
      </c>
      <c r="FCA10" s="1265">
        <f t="shared" ref="FCA10" si="2064">SUM(FCA35-SUM(FCA4:FCA9))+FCA53+FCA54</f>
        <v>0</v>
      </c>
      <c r="FCC10" s="1265">
        <f t="shared" ref="FCC10" si="2065">SUM(FCC35-SUM(FCC4:FCC9))+FCC53+FCC54</f>
        <v>0</v>
      </c>
      <c r="FCE10" s="1265">
        <f t="shared" ref="FCE10" si="2066">SUM(FCE35-SUM(FCE4:FCE9))+FCE53+FCE54</f>
        <v>0</v>
      </c>
      <c r="FCG10" s="1265">
        <f t="shared" ref="FCG10" si="2067">SUM(FCG35-SUM(FCG4:FCG9))+FCG53+FCG54</f>
        <v>0</v>
      </c>
      <c r="FCI10" s="1265">
        <f t="shared" ref="FCI10" si="2068">SUM(FCI35-SUM(FCI4:FCI9))+FCI53+FCI54</f>
        <v>0</v>
      </c>
      <c r="FCK10" s="1265">
        <f t="shared" ref="FCK10" si="2069">SUM(FCK35-SUM(FCK4:FCK9))+FCK53+FCK54</f>
        <v>0</v>
      </c>
      <c r="FCM10" s="1265">
        <f t="shared" ref="FCM10" si="2070">SUM(FCM35-SUM(FCM4:FCM9))+FCM53+FCM54</f>
        <v>0</v>
      </c>
      <c r="FCO10" s="1265">
        <f t="shared" ref="FCO10" si="2071">SUM(FCO35-SUM(FCO4:FCO9))+FCO53+FCO54</f>
        <v>0</v>
      </c>
      <c r="FCQ10" s="1265">
        <f t="shared" ref="FCQ10" si="2072">SUM(FCQ35-SUM(FCQ4:FCQ9))+FCQ53+FCQ54</f>
        <v>0</v>
      </c>
      <c r="FCS10" s="1265">
        <f t="shared" ref="FCS10" si="2073">SUM(FCS35-SUM(FCS4:FCS9))+FCS53+FCS54</f>
        <v>0</v>
      </c>
      <c r="FCU10" s="1265">
        <f t="shared" ref="FCU10" si="2074">SUM(FCU35-SUM(FCU4:FCU9))+FCU53+FCU54</f>
        <v>0</v>
      </c>
      <c r="FCW10" s="1265">
        <f t="shared" ref="FCW10" si="2075">SUM(FCW35-SUM(FCW4:FCW9))+FCW53+FCW54</f>
        <v>0</v>
      </c>
      <c r="FCY10" s="1265">
        <f t="shared" ref="FCY10" si="2076">SUM(FCY35-SUM(FCY4:FCY9))+FCY53+FCY54</f>
        <v>0</v>
      </c>
      <c r="FDA10" s="1265">
        <f t="shared" ref="FDA10" si="2077">SUM(FDA35-SUM(FDA4:FDA9))+FDA53+FDA54</f>
        <v>0</v>
      </c>
      <c r="FDC10" s="1265">
        <f t="shared" ref="FDC10" si="2078">SUM(FDC35-SUM(FDC4:FDC9))+FDC53+FDC54</f>
        <v>0</v>
      </c>
      <c r="FDE10" s="1265">
        <f t="shared" ref="FDE10" si="2079">SUM(FDE35-SUM(FDE4:FDE9))+FDE53+FDE54</f>
        <v>0</v>
      </c>
      <c r="FDG10" s="1265">
        <f t="shared" ref="FDG10" si="2080">SUM(FDG35-SUM(FDG4:FDG9))+FDG53+FDG54</f>
        <v>0</v>
      </c>
      <c r="FDI10" s="1265">
        <f t="shared" ref="FDI10" si="2081">SUM(FDI35-SUM(FDI4:FDI9))+FDI53+FDI54</f>
        <v>0</v>
      </c>
      <c r="FDK10" s="1265">
        <f t="shared" ref="FDK10" si="2082">SUM(FDK35-SUM(FDK4:FDK9))+FDK53+FDK54</f>
        <v>0</v>
      </c>
      <c r="FDM10" s="1265">
        <f t="shared" ref="FDM10" si="2083">SUM(FDM35-SUM(FDM4:FDM9))+FDM53+FDM54</f>
        <v>0</v>
      </c>
      <c r="FDO10" s="1265">
        <f t="shared" ref="FDO10" si="2084">SUM(FDO35-SUM(FDO4:FDO9))+FDO53+FDO54</f>
        <v>0</v>
      </c>
      <c r="FDQ10" s="1265">
        <f t="shared" ref="FDQ10" si="2085">SUM(FDQ35-SUM(FDQ4:FDQ9))+FDQ53+FDQ54</f>
        <v>0</v>
      </c>
      <c r="FDS10" s="1265">
        <f t="shared" ref="FDS10" si="2086">SUM(FDS35-SUM(FDS4:FDS9))+FDS53+FDS54</f>
        <v>0</v>
      </c>
      <c r="FDU10" s="1265">
        <f t="shared" ref="FDU10" si="2087">SUM(FDU35-SUM(FDU4:FDU9))+FDU53+FDU54</f>
        <v>0</v>
      </c>
      <c r="FDW10" s="1265">
        <f t="shared" ref="FDW10" si="2088">SUM(FDW35-SUM(FDW4:FDW9))+FDW53+FDW54</f>
        <v>0</v>
      </c>
      <c r="FDY10" s="1265">
        <f t="shared" ref="FDY10" si="2089">SUM(FDY35-SUM(FDY4:FDY9))+FDY53+FDY54</f>
        <v>0</v>
      </c>
      <c r="FEA10" s="1265">
        <f t="shared" ref="FEA10" si="2090">SUM(FEA35-SUM(FEA4:FEA9))+FEA53+FEA54</f>
        <v>0</v>
      </c>
      <c r="FEC10" s="1265">
        <f t="shared" ref="FEC10" si="2091">SUM(FEC35-SUM(FEC4:FEC9))+FEC53+FEC54</f>
        <v>0</v>
      </c>
      <c r="FEE10" s="1265">
        <f t="shared" ref="FEE10" si="2092">SUM(FEE35-SUM(FEE4:FEE9))+FEE53+FEE54</f>
        <v>0</v>
      </c>
      <c r="FEG10" s="1265">
        <f t="shared" ref="FEG10" si="2093">SUM(FEG35-SUM(FEG4:FEG9))+FEG53+FEG54</f>
        <v>0</v>
      </c>
      <c r="FEI10" s="1265">
        <f t="shared" ref="FEI10" si="2094">SUM(FEI35-SUM(FEI4:FEI9))+FEI53+FEI54</f>
        <v>0</v>
      </c>
      <c r="FEK10" s="1265">
        <f t="shared" ref="FEK10" si="2095">SUM(FEK35-SUM(FEK4:FEK9))+FEK53+FEK54</f>
        <v>0</v>
      </c>
      <c r="FEM10" s="1265">
        <f t="shared" ref="FEM10" si="2096">SUM(FEM35-SUM(FEM4:FEM9))+FEM53+FEM54</f>
        <v>0</v>
      </c>
      <c r="FEO10" s="1265">
        <f t="shared" ref="FEO10" si="2097">SUM(FEO35-SUM(FEO4:FEO9))+FEO53+FEO54</f>
        <v>0</v>
      </c>
      <c r="FEQ10" s="1265">
        <f t="shared" ref="FEQ10" si="2098">SUM(FEQ35-SUM(FEQ4:FEQ9))+FEQ53+FEQ54</f>
        <v>0</v>
      </c>
      <c r="FES10" s="1265">
        <f t="shared" ref="FES10" si="2099">SUM(FES35-SUM(FES4:FES9))+FES53+FES54</f>
        <v>0</v>
      </c>
      <c r="FEU10" s="1265">
        <f t="shared" ref="FEU10" si="2100">SUM(FEU35-SUM(FEU4:FEU9))+FEU53+FEU54</f>
        <v>0</v>
      </c>
      <c r="FEW10" s="1265">
        <f t="shared" ref="FEW10" si="2101">SUM(FEW35-SUM(FEW4:FEW9))+FEW53+FEW54</f>
        <v>0</v>
      </c>
      <c r="FEY10" s="1265">
        <f t="shared" ref="FEY10" si="2102">SUM(FEY35-SUM(FEY4:FEY9))+FEY53+FEY54</f>
        <v>0</v>
      </c>
      <c r="FFA10" s="1265">
        <f t="shared" ref="FFA10" si="2103">SUM(FFA35-SUM(FFA4:FFA9))+FFA53+FFA54</f>
        <v>0</v>
      </c>
      <c r="FFC10" s="1265">
        <f t="shared" ref="FFC10" si="2104">SUM(FFC35-SUM(FFC4:FFC9))+FFC53+FFC54</f>
        <v>0</v>
      </c>
      <c r="FFE10" s="1265">
        <f t="shared" ref="FFE10" si="2105">SUM(FFE35-SUM(FFE4:FFE9))+FFE53+FFE54</f>
        <v>0</v>
      </c>
      <c r="FFG10" s="1265">
        <f t="shared" ref="FFG10" si="2106">SUM(FFG35-SUM(FFG4:FFG9))+FFG53+FFG54</f>
        <v>0</v>
      </c>
      <c r="FFI10" s="1265">
        <f t="shared" ref="FFI10" si="2107">SUM(FFI35-SUM(FFI4:FFI9))+FFI53+FFI54</f>
        <v>0</v>
      </c>
      <c r="FFK10" s="1265">
        <f t="shared" ref="FFK10" si="2108">SUM(FFK35-SUM(FFK4:FFK9))+FFK53+FFK54</f>
        <v>0</v>
      </c>
      <c r="FFM10" s="1265">
        <f t="shared" ref="FFM10" si="2109">SUM(FFM35-SUM(FFM4:FFM9))+FFM53+FFM54</f>
        <v>0</v>
      </c>
      <c r="FFO10" s="1265">
        <f t="shared" ref="FFO10" si="2110">SUM(FFO35-SUM(FFO4:FFO9))+FFO53+FFO54</f>
        <v>0</v>
      </c>
      <c r="FFQ10" s="1265">
        <f t="shared" ref="FFQ10" si="2111">SUM(FFQ35-SUM(FFQ4:FFQ9))+FFQ53+FFQ54</f>
        <v>0</v>
      </c>
      <c r="FFS10" s="1265">
        <f t="shared" ref="FFS10" si="2112">SUM(FFS35-SUM(FFS4:FFS9))+FFS53+FFS54</f>
        <v>0</v>
      </c>
      <c r="FFU10" s="1265">
        <f t="shared" ref="FFU10" si="2113">SUM(FFU35-SUM(FFU4:FFU9))+FFU53+FFU54</f>
        <v>0</v>
      </c>
      <c r="FFW10" s="1265">
        <f t="shared" ref="FFW10" si="2114">SUM(FFW35-SUM(FFW4:FFW9))+FFW53+FFW54</f>
        <v>0</v>
      </c>
      <c r="FFY10" s="1265">
        <f t="shared" ref="FFY10" si="2115">SUM(FFY35-SUM(FFY4:FFY9))+FFY53+FFY54</f>
        <v>0</v>
      </c>
      <c r="FGA10" s="1265">
        <f t="shared" ref="FGA10" si="2116">SUM(FGA35-SUM(FGA4:FGA9))+FGA53+FGA54</f>
        <v>0</v>
      </c>
      <c r="FGC10" s="1265">
        <f t="shared" ref="FGC10" si="2117">SUM(FGC35-SUM(FGC4:FGC9))+FGC53+FGC54</f>
        <v>0</v>
      </c>
      <c r="FGE10" s="1265">
        <f t="shared" ref="FGE10" si="2118">SUM(FGE35-SUM(FGE4:FGE9))+FGE53+FGE54</f>
        <v>0</v>
      </c>
      <c r="FGG10" s="1265">
        <f t="shared" ref="FGG10" si="2119">SUM(FGG35-SUM(FGG4:FGG9))+FGG53+FGG54</f>
        <v>0</v>
      </c>
      <c r="FGI10" s="1265">
        <f t="shared" ref="FGI10" si="2120">SUM(FGI35-SUM(FGI4:FGI9))+FGI53+FGI54</f>
        <v>0</v>
      </c>
      <c r="FGK10" s="1265">
        <f t="shared" ref="FGK10" si="2121">SUM(FGK35-SUM(FGK4:FGK9))+FGK53+FGK54</f>
        <v>0</v>
      </c>
      <c r="FGM10" s="1265">
        <f t="shared" ref="FGM10" si="2122">SUM(FGM35-SUM(FGM4:FGM9))+FGM53+FGM54</f>
        <v>0</v>
      </c>
      <c r="FGO10" s="1265">
        <f t="shared" ref="FGO10" si="2123">SUM(FGO35-SUM(FGO4:FGO9))+FGO53+FGO54</f>
        <v>0</v>
      </c>
      <c r="FGQ10" s="1265">
        <f t="shared" ref="FGQ10" si="2124">SUM(FGQ35-SUM(FGQ4:FGQ9))+FGQ53+FGQ54</f>
        <v>0</v>
      </c>
      <c r="FGS10" s="1265">
        <f t="shared" ref="FGS10" si="2125">SUM(FGS35-SUM(FGS4:FGS9))+FGS53+FGS54</f>
        <v>0</v>
      </c>
      <c r="FGU10" s="1265">
        <f t="shared" ref="FGU10" si="2126">SUM(FGU35-SUM(FGU4:FGU9))+FGU53+FGU54</f>
        <v>0</v>
      </c>
      <c r="FGW10" s="1265">
        <f t="shared" ref="FGW10" si="2127">SUM(FGW35-SUM(FGW4:FGW9))+FGW53+FGW54</f>
        <v>0</v>
      </c>
      <c r="FGY10" s="1265">
        <f t="shared" ref="FGY10" si="2128">SUM(FGY35-SUM(FGY4:FGY9))+FGY53+FGY54</f>
        <v>0</v>
      </c>
      <c r="FHA10" s="1265">
        <f t="shared" ref="FHA10" si="2129">SUM(FHA35-SUM(FHA4:FHA9))+FHA53+FHA54</f>
        <v>0</v>
      </c>
      <c r="FHC10" s="1265">
        <f t="shared" ref="FHC10" si="2130">SUM(FHC35-SUM(FHC4:FHC9))+FHC53+FHC54</f>
        <v>0</v>
      </c>
      <c r="FHE10" s="1265">
        <f t="shared" ref="FHE10" si="2131">SUM(FHE35-SUM(FHE4:FHE9))+FHE53+FHE54</f>
        <v>0</v>
      </c>
      <c r="FHG10" s="1265">
        <f t="shared" ref="FHG10" si="2132">SUM(FHG35-SUM(FHG4:FHG9))+FHG53+FHG54</f>
        <v>0</v>
      </c>
      <c r="FHI10" s="1265">
        <f t="shared" ref="FHI10" si="2133">SUM(FHI35-SUM(FHI4:FHI9))+FHI53+FHI54</f>
        <v>0</v>
      </c>
      <c r="FHK10" s="1265">
        <f t="shared" ref="FHK10" si="2134">SUM(FHK35-SUM(FHK4:FHK9))+FHK53+FHK54</f>
        <v>0</v>
      </c>
      <c r="FHM10" s="1265">
        <f t="shared" ref="FHM10" si="2135">SUM(FHM35-SUM(FHM4:FHM9))+FHM53+FHM54</f>
        <v>0</v>
      </c>
      <c r="FHO10" s="1265">
        <f t="shared" ref="FHO10" si="2136">SUM(FHO35-SUM(FHO4:FHO9))+FHO53+FHO54</f>
        <v>0</v>
      </c>
      <c r="FHQ10" s="1265">
        <f t="shared" ref="FHQ10" si="2137">SUM(FHQ35-SUM(FHQ4:FHQ9))+FHQ53+FHQ54</f>
        <v>0</v>
      </c>
      <c r="FHS10" s="1265">
        <f t="shared" ref="FHS10" si="2138">SUM(FHS35-SUM(FHS4:FHS9))+FHS53+FHS54</f>
        <v>0</v>
      </c>
      <c r="FHU10" s="1265">
        <f t="shared" ref="FHU10" si="2139">SUM(FHU35-SUM(FHU4:FHU9))+FHU53+FHU54</f>
        <v>0</v>
      </c>
      <c r="FHW10" s="1265">
        <f t="shared" ref="FHW10" si="2140">SUM(FHW35-SUM(FHW4:FHW9))+FHW53+FHW54</f>
        <v>0</v>
      </c>
      <c r="FHY10" s="1265">
        <f t="shared" ref="FHY10" si="2141">SUM(FHY35-SUM(FHY4:FHY9))+FHY53+FHY54</f>
        <v>0</v>
      </c>
      <c r="FIA10" s="1265">
        <f t="shared" ref="FIA10" si="2142">SUM(FIA35-SUM(FIA4:FIA9))+FIA53+FIA54</f>
        <v>0</v>
      </c>
      <c r="FIC10" s="1265">
        <f t="shared" ref="FIC10" si="2143">SUM(FIC35-SUM(FIC4:FIC9))+FIC53+FIC54</f>
        <v>0</v>
      </c>
      <c r="FIE10" s="1265">
        <f t="shared" ref="FIE10" si="2144">SUM(FIE35-SUM(FIE4:FIE9))+FIE53+FIE54</f>
        <v>0</v>
      </c>
      <c r="FIG10" s="1265">
        <f t="shared" ref="FIG10" si="2145">SUM(FIG35-SUM(FIG4:FIG9))+FIG53+FIG54</f>
        <v>0</v>
      </c>
      <c r="FII10" s="1265">
        <f t="shared" ref="FII10" si="2146">SUM(FII35-SUM(FII4:FII9))+FII53+FII54</f>
        <v>0</v>
      </c>
      <c r="FIK10" s="1265">
        <f t="shared" ref="FIK10" si="2147">SUM(FIK35-SUM(FIK4:FIK9))+FIK53+FIK54</f>
        <v>0</v>
      </c>
      <c r="FIM10" s="1265">
        <f t="shared" ref="FIM10" si="2148">SUM(FIM35-SUM(FIM4:FIM9))+FIM53+FIM54</f>
        <v>0</v>
      </c>
      <c r="FIO10" s="1265">
        <f t="shared" ref="FIO10" si="2149">SUM(FIO35-SUM(FIO4:FIO9))+FIO53+FIO54</f>
        <v>0</v>
      </c>
      <c r="FIQ10" s="1265">
        <f t="shared" ref="FIQ10" si="2150">SUM(FIQ35-SUM(FIQ4:FIQ9))+FIQ53+FIQ54</f>
        <v>0</v>
      </c>
      <c r="FIS10" s="1265">
        <f t="shared" ref="FIS10" si="2151">SUM(FIS35-SUM(FIS4:FIS9))+FIS53+FIS54</f>
        <v>0</v>
      </c>
      <c r="FIU10" s="1265">
        <f t="shared" ref="FIU10" si="2152">SUM(FIU35-SUM(FIU4:FIU9))+FIU53+FIU54</f>
        <v>0</v>
      </c>
      <c r="FIW10" s="1265">
        <f t="shared" ref="FIW10" si="2153">SUM(FIW35-SUM(FIW4:FIW9))+FIW53+FIW54</f>
        <v>0</v>
      </c>
      <c r="FIY10" s="1265">
        <f t="shared" ref="FIY10" si="2154">SUM(FIY35-SUM(FIY4:FIY9))+FIY53+FIY54</f>
        <v>0</v>
      </c>
      <c r="FJA10" s="1265">
        <f t="shared" ref="FJA10" si="2155">SUM(FJA35-SUM(FJA4:FJA9))+FJA53+FJA54</f>
        <v>0</v>
      </c>
      <c r="FJC10" s="1265">
        <f t="shared" ref="FJC10" si="2156">SUM(FJC35-SUM(FJC4:FJC9))+FJC53+FJC54</f>
        <v>0</v>
      </c>
      <c r="FJE10" s="1265">
        <f t="shared" ref="FJE10" si="2157">SUM(FJE35-SUM(FJE4:FJE9))+FJE53+FJE54</f>
        <v>0</v>
      </c>
      <c r="FJG10" s="1265">
        <f t="shared" ref="FJG10" si="2158">SUM(FJG35-SUM(FJG4:FJG9))+FJG53+FJG54</f>
        <v>0</v>
      </c>
      <c r="FJI10" s="1265">
        <f t="shared" ref="FJI10" si="2159">SUM(FJI35-SUM(FJI4:FJI9))+FJI53+FJI54</f>
        <v>0</v>
      </c>
      <c r="FJK10" s="1265">
        <f t="shared" ref="FJK10" si="2160">SUM(FJK35-SUM(FJK4:FJK9))+FJK53+FJK54</f>
        <v>0</v>
      </c>
      <c r="FJM10" s="1265">
        <f t="shared" ref="FJM10" si="2161">SUM(FJM35-SUM(FJM4:FJM9))+FJM53+FJM54</f>
        <v>0</v>
      </c>
      <c r="FJO10" s="1265">
        <f t="shared" ref="FJO10" si="2162">SUM(FJO35-SUM(FJO4:FJO9))+FJO53+FJO54</f>
        <v>0</v>
      </c>
      <c r="FJQ10" s="1265">
        <f t="shared" ref="FJQ10" si="2163">SUM(FJQ35-SUM(FJQ4:FJQ9))+FJQ53+FJQ54</f>
        <v>0</v>
      </c>
      <c r="FJS10" s="1265">
        <f t="shared" ref="FJS10" si="2164">SUM(FJS35-SUM(FJS4:FJS9))+FJS53+FJS54</f>
        <v>0</v>
      </c>
      <c r="FJU10" s="1265">
        <f t="shared" ref="FJU10" si="2165">SUM(FJU35-SUM(FJU4:FJU9))+FJU53+FJU54</f>
        <v>0</v>
      </c>
      <c r="FJW10" s="1265">
        <f t="shared" ref="FJW10" si="2166">SUM(FJW35-SUM(FJW4:FJW9))+FJW53+FJW54</f>
        <v>0</v>
      </c>
      <c r="FJY10" s="1265">
        <f t="shared" ref="FJY10" si="2167">SUM(FJY35-SUM(FJY4:FJY9))+FJY53+FJY54</f>
        <v>0</v>
      </c>
      <c r="FKA10" s="1265">
        <f t="shared" ref="FKA10" si="2168">SUM(FKA35-SUM(FKA4:FKA9))+FKA53+FKA54</f>
        <v>0</v>
      </c>
      <c r="FKC10" s="1265">
        <f t="shared" ref="FKC10" si="2169">SUM(FKC35-SUM(FKC4:FKC9))+FKC53+FKC54</f>
        <v>0</v>
      </c>
      <c r="FKE10" s="1265">
        <f t="shared" ref="FKE10" si="2170">SUM(FKE35-SUM(FKE4:FKE9))+FKE53+FKE54</f>
        <v>0</v>
      </c>
      <c r="FKG10" s="1265">
        <f t="shared" ref="FKG10" si="2171">SUM(FKG35-SUM(FKG4:FKG9))+FKG53+FKG54</f>
        <v>0</v>
      </c>
      <c r="FKI10" s="1265">
        <f t="shared" ref="FKI10" si="2172">SUM(FKI35-SUM(FKI4:FKI9))+FKI53+FKI54</f>
        <v>0</v>
      </c>
      <c r="FKK10" s="1265">
        <f t="shared" ref="FKK10" si="2173">SUM(FKK35-SUM(FKK4:FKK9))+FKK53+FKK54</f>
        <v>0</v>
      </c>
      <c r="FKM10" s="1265">
        <f t="shared" ref="FKM10" si="2174">SUM(FKM35-SUM(FKM4:FKM9))+FKM53+FKM54</f>
        <v>0</v>
      </c>
      <c r="FKO10" s="1265">
        <f t="shared" ref="FKO10" si="2175">SUM(FKO35-SUM(FKO4:FKO9))+FKO53+FKO54</f>
        <v>0</v>
      </c>
      <c r="FKQ10" s="1265">
        <f t="shared" ref="FKQ10" si="2176">SUM(FKQ35-SUM(FKQ4:FKQ9))+FKQ53+FKQ54</f>
        <v>0</v>
      </c>
      <c r="FKS10" s="1265">
        <f t="shared" ref="FKS10" si="2177">SUM(FKS35-SUM(FKS4:FKS9))+FKS53+FKS54</f>
        <v>0</v>
      </c>
      <c r="FKU10" s="1265">
        <f t="shared" ref="FKU10" si="2178">SUM(FKU35-SUM(FKU4:FKU9))+FKU53+FKU54</f>
        <v>0</v>
      </c>
      <c r="FKW10" s="1265">
        <f t="shared" ref="FKW10" si="2179">SUM(FKW35-SUM(FKW4:FKW9))+FKW53+FKW54</f>
        <v>0</v>
      </c>
      <c r="FKY10" s="1265">
        <f t="shared" ref="FKY10" si="2180">SUM(FKY35-SUM(FKY4:FKY9))+FKY53+FKY54</f>
        <v>0</v>
      </c>
      <c r="FLA10" s="1265">
        <f t="shared" ref="FLA10" si="2181">SUM(FLA35-SUM(FLA4:FLA9))+FLA53+FLA54</f>
        <v>0</v>
      </c>
      <c r="FLC10" s="1265">
        <f t="shared" ref="FLC10" si="2182">SUM(FLC35-SUM(FLC4:FLC9))+FLC53+FLC54</f>
        <v>0</v>
      </c>
      <c r="FLE10" s="1265">
        <f t="shared" ref="FLE10" si="2183">SUM(FLE35-SUM(FLE4:FLE9))+FLE53+FLE54</f>
        <v>0</v>
      </c>
      <c r="FLG10" s="1265">
        <f t="shared" ref="FLG10" si="2184">SUM(FLG35-SUM(FLG4:FLG9))+FLG53+FLG54</f>
        <v>0</v>
      </c>
      <c r="FLI10" s="1265">
        <f t="shared" ref="FLI10" si="2185">SUM(FLI35-SUM(FLI4:FLI9))+FLI53+FLI54</f>
        <v>0</v>
      </c>
      <c r="FLK10" s="1265">
        <f t="shared" ref="FLK10" si="2186">SUM(FLK35-SUM(FLK4:FLK9))+FLK53+FLK54</f>
        <v>0</v>
      </c>
      <c r="FLM10" s="1265">
        <f t="shared" ref="FLM10" si="2187">SUM(FLM35-SUM(FLM4:FLM9))+FLM53+FLM54</f>
        <v>0</v>
      </c>
      <c r="FLO10" s="1265">
        <f t="shared" ref="FLO10" si="2188">SUM(FLO35-SUM(FLO4:FLO9))+FLO53+FLO54</f>
        <v>0</v>
      </c>
      <c r="FLQ10" s="1265">
        <f t="shared" ref="FLQ10" si="2189">SUM(FLQ35-SUM(FLQ4:FLQ9))+FLQ53+FLQ54</f>
        <v>0</v>
      </c>
      <c r="FLS10" s="1265">
        <f t="shared" ref="FLS10" si="2190">SUM(FLS35-SUM(FLS4:FLS9))+FLS53+FLS54</f>
        <v>0</v>
      </c>
      <c r="FLU10" s="1265">
        <f t="shared" ref="FLU10" si="2191">SUM(FLU35-SUM(FLU4:FLU9))+FLU53+FLU54</f>
        <v>0</v>
      </c>
      <c r="FLW10" s="1265">
        <f t="shared" ref="FLW10" si="2192">SUM(FLW35-SUM(FLW4:FLW9))+FLW53+FLW54</f>
        <v>0</v>
      </c>
      <c r="FLY10" s="1265">
        <f t="shared" ref="FLY10" si="2193">SUM(FLY35-SUM(FLY4:FLY9))+FLY53+FLY54</f>
        <v>0</v>
      </c>
      <c r="FMA10" s="1265">
        <f t="shared" ref="FMA10" si="2194">SUM(FMA35-SUM(FMA4:FMA9))+FMA53+FMA54</f>
        <v>0</v>
      </c>
      <c r="FMC10" s="1265">
        <f t="shared" ref="FMC10" si="2195">SUM(FMC35-SUM(FMC4:FMC9))+FMC53+FMC54</f>
        <v>0</v>
      </c>
      <c r="FME10" s="1265">
        <f t="shared" ref="FME10" si="2196">SUM(FME35-SUM(FME4:FME9))+FME53+FME54</f>
        <v>0</v>
      </c>
      <c r="FMG10" s="1265">
        <f t="shared" ref="FMG10" si="2197">SUM(FMG35-SUM(FMG4:FMG9))+FMG53+FMG54</f>
        <v>0</v>
      </c>
      <c r="FMI10" s="1265">
        <f t="shared" ref="FMI10" si="2198">SUM(FMI35-SUM(FMI4:FMI9))+FMI53+FMI54</f>
        <v>0</v>
      </c>
      <c r="FMK10" s="1265">
        <f t="shared" ref="FMK10" si="2199">SUM(FMK35-SUM(FMK4:FMK9))+FMK53+FMK54</f>
        <v>0</v>
      </c>
      <c r="FMM10" s="1265">
        <f t="shared" ref="FMM10" si="2200">SUM(FMM35-SUM(FMM4:FMM9))+FMM53+FMM54</f>
        <v>0</v>
      </c>
      <c r="FMO10" s="1265">
        <f t="shared" ref="FMO10" si="2201">SUM(FMO35-SUM(FMO4:FMO9))+FMO53+FMO54</f>
        <v>0</v>
      </c>
      <c r="FMQ10" s="1265">
        <f t="shared" ref="FMQ10" si="2202">SUM(FMQ35-SUM(FMQ4:FMQ9))+FMQ53+FMQ54</f>
        <v>0</v>
      </c>
      <c r="FMS10" s="1265">
        <f t="shared" ref="FMS10" si="2203">SUM(FMS35-SUM(FMS4:FMS9))+FMS53+FMS54</f>
        <v>0</v>
      </c>
      <c r="FMU10" s="1265">
        <f t="shared" ref="FMU10" si="2204">SUM(FMU35-SUM(FMU4:FMU9))+FMU53+FMU54</f>
        <v>0</v>
      </c>
      <c r="FMW10" s="1265">
        <f t="shared" ref="FMW10" si="2205">SUM(FMW35-SUM(FMW4:FMW9))+FMW53+FMW54</f>
        <v>0</v>
      </c>
      <c r="FMY10" s="1265">
        <f t="shared" ref="FMY10" si="2206">SUM(FMY35-SUM(FMY4:FMY9))+FMY53+FMY54</f>
        <v>0</v>
      </c>
      <c r="FNA10" s="1265">
        <f t="shared" ref="FNA10" si="2207">SUM(FNA35-SUM(FNA4:FNA9))+FNA53+FNA54</f>
        <v>0</v>
      </c>
      <c r="FNC10" s="1265">
        <f t="shared" ref="FNC10" si="2208">SUM(FNC35-SUM(FNC4:FNC9))+FNC53+FNC54</f>
        <v>0</v>
      </c>
      <c r="FNE10" s="1265">
        <f t="shared" ref="FNE10" si="2209">SUM(FNE35-SUM(FNE4:FNE9))+FNE53+FNE54</f>
        <v>0</v>
      </c>
      <c r="FNG10" s="1265">
        <f t="shared" ref="FNG10" si="2210">SUM(FNG35-SUM(FNG4:FNG9))+FNG53+FNG54</f>
        <v>0</v>
      </c>
      <c r="FNI10" s="1265">
        <f t="shared" ref="FNI10" si="2211">SUM(FNI35-SUM(FNI4:FNI9))+FNI53+FNI54</f>
        <v>0</v>
      </c>
      <c r="FNK10" s="1265">
        <f t="shared" ref="FNK10" si="2212">SUM(FNK35-SUM(FNK4:FNK9))+FNK53+FNK54</f>
        <v>0</v>
      </c>
      <c r="FNM10" s="1265">
        <f t="shared" ref="FNM10" si="2213">SUM(FNM35-SUM(FNM4:FNM9))+FNM53+FNM54</f>
        <v>0</v>
      </c>
      <c r="FNO10" s="1265">
        <f t="shared" ref="FNO10" si="2214">SUM(FNO35-SUM(FNO4:FNO9))+FNO53+FNO54</f>
        <v>0</v>
      </c>
      <c r="FNQ10" s="1265">
        <f t="shared" ref="FNQ10" si="2215">SUM(FNQ35-SUM(FNQ4:FNQ9))+FNQ53+FNQ54</f>
        <v>0</v>
      </c>
      <c r="FNS10" s="1265">
        <f t="shared" ref="FNS10" si="2216">SUM(FNS35-SUM(FNS4:FNS9))+FNS53+FNS54</f>
        <v>0</v>
      </c>
      <c r="FNU10" s="1265">
        <f t="shared" ref="FNU10" si="2217">SUM(FNU35-SUM(FNU4:FNU9))+FNU53+FNU54</f>
        <v>0</v>
      </c>
      <c r="FNW10" s="1265">
        <f t="shared" ref="FNW10" si="2218">SUM(FNW35-SUM(FNW4:FNW9))+FNW53+FNW54</f>
        <v>0</v>
      </c>
      <c r="FNY10" s="1265">
        <f t="shared" ref="FNY10" si="2219">SUM(FNY35-SUM(FNY4:FNY9))+FNY53+FNY54</f>
        <v>0</v>
      </c>
      <c r="FOA10" s="1265">
        <f t="shared" ref="FOA10" si="2220">SUM(FOA35-SUM(FOA4:FOA9))+FOA53+FOA54</f>
        <v>0</v>
      </c>
      <c r="FOC10" s="1265">
        <f t="shared" ref="FOC10" si="2221">SUM(FOC35-SUM(FOC4:FOC9))+FOC53+FOC54</f>
        <v>0</v>
      </c>
      <c r="FOE10" s="1265">
        <f t="shared" ref="FOE10" si="2222">SUM(FOE35-SUM(FOE4:FOE9))+FOE53+FOE54</f>
        <v>0</v>
      </c>
      <c r="FOG10" s="1265">
        <f t="shared" ref="FOG10" si="2223">SUM(FOG35-SUM(FOG4:FOG9))+FOG53+FOG54</f>
        <v>0</v>
      </c>
      <c r="FOI10" s="1265">
        <f t="shared" ref="FOI10" si="2224">SUM(FOI35-SUM(FOI4:FOI9))+FOI53+FOI54</f>
        <v>0</v>
      </c>
      <c r="FOK10" s="1265">
        <f t="shared" ref="FOK10" si="2225">SUM(FOK35-SUM(FOK4:FOK9))+FOK53+FOK54</f>
        <v>0</v>
      </c>
      <c r="FOM10" s="1265">
        <f t="shared" ref="FOM10" si="2226">SUM(FOM35-SUM(FOM4:FOM9))+FOM53+FOM54</f>
        <v>0</v>
      </c>
      <c r="FOO10" s="1265">
        <f t="shared" ref="FOO10" si="2227">SUM(FOO35-SUM(FOO4:FOO9))+FOO53+FOO54</f>
        <v>0</v>
      </c>
      <c r="FOQ10" s="1265">
        <f t="shared" ref="FOQ10" si="2228">SUM(FOQ35-SUM(FOQ4:FOQ9))+FOQ53+FOQ54</f>
        <v>0</v>
      </c>
      <c r="FOS10" s="1265">
        <f t="shared" ref="FOS10" si="2229">SUM(FOS35-SUM(FOS4:FOS9))+FOS53+FOS54</f>
        <v>0</v>
      </c>
      <c r="FOU10" s="1265">
        <f t="shared" ref="FOU10" si="2230">SUM(FOU35-SUM(FOU4:FOU9))+FOU53+FOU54</f>
        <v>0</v>
      </c>
      <c r="FOW10" s="1265">
        <f t="shared" ref="FOW10" si="2231">SUM(FOW35-SUM(FOW4:FOW9))+FOW53+FOW54</f>
        <v>0</v>
      </c>
      <c r="FOY10" s="1265">
        <f t="shared" ref="FOY10" si="2232">SUM(FOY35-SUM(FOY4:FOY9))+FOY53+FOY54</f>
        <v>0</v>
      </c>
      <c r="FPA10" s="1265">
        <f t="shared" ref="FPA10" si="2233">SUM(FPA35-SUM(FPA4:FPA9))+FPA53+FPA54</f>
        <v>0</v>
      </c>
      <c r="FPC10" s="1265">
        <f t="shared" ref="FPC10" si="2234">SUM(FPC35-SUM(FPC4:FPC9))+FPC53+FPC54</f>
        <v>0</v>
      </c>
      <c r="FPE10" s="1265">
        <f t="shared" ref="FPE10" si="2235">SUM(FPE35-SUM(FPE4:FPE9))+FPE53+FPE54</f>
        <v>0</v>
      </c>
      <c r="FPG10" s="1265">
        <f t="shared" ref="FPG10" si="2236">SUM(FPG35-SUM(FPG4:FPG9))+FPG53+FPG54</f>
        <v>0</v>
      </c>
      <c r="FPI10" s="1265">
        <f t="shared" ref="FPI10" si="2237">SUM(FPI35-SUM(FPI4:FPI9))+FPI53+FPI54</f>
        <v>0</v>
      </c>
      <c r="FPK10" s="1265">
        <f t="shared" ref="FPK10" si="2238">SUM(FPK35-SUM(FPK4:FPK9))+FPK53+FPK54</f>
        <v>0</v>
      </c>
      <c r="FPM10" s="1265">
        <f t="shared" ref="FPM10" si="2239">SUM(FPM35-SUM(FPM4:FPM9))+FPM53+FPM54</f>
        <v>0</v>
      </c>
      <c r="FPO10" s="1265">
        <f t="shared" ref="FPO10" si="2240">SUM(FPO35-SUM(FPO4:FPO9))+FPO53+FPO54</f>
        <v>0</v>
      </c>
      <c r="FPQ10" s="1265">
        <f t="shared" ref="FPQ10" si="2241">SUM(FPQ35-SUM(FPQ4:FPQ9))+FPQ53+FPQ54</f>
        <v>0</v>
      </c>
      <c r="FPS10" s="1265">
        <f t="shared" ref="FPS10" si="2242">SUM(FPS35-SUM(FPS4:FPS9))+FPS53+FPS54</f>
        <v>0</v>
      </c>
      <c r="FPU10" s="1265">
        <f t="shared" ref="FPU10" si="2243">SUM(FPU35-SUM(FPU4:FPU9))+FPU53+FPU54</f>
        <v>0</v>
      </c>
      <c r="FPW10" s="1265">
        <f t="shared" ref="FPW10" si="2244">SUM(FPW35-SUM(FPW4:FPW9))+FPW53+FPW54</f>
        <v>0</v>
      </c>
      <c r="FPY10" s="1265">
        <f t="shared" ref="FPY10" si="2245">SUM(FPY35-SUM(FPY4:FPY9))+FPY53+FPY54</f>
        <v>0</v>
      </c>
      <c r="FQA10" s="1265">
        <f t="shared" ref="FQA10" si="2246">SUM(FQA35-SUM(FQA4:FQA9))+FQA53+FQA54</f>
        <v>0</v>
      </c>
      <c r="FQC10" s="1265">
        <f t="shared" ref="FQC10" si="2247">SUM(FQC35-SUM(FQC4:FQC9))+FQC53+FQC54</f>
        <v>0</v>
      </c>
      <c r="FQE10" s="1265">
        <f t="shared" ref="FQE10" si="2248">SUM(FQE35-SUM(FQE4:FQE9))+FQE53+FQE54</f>
        <v>0</v>
      </c>
      <c r="FQG10" s="1265">
        <f t="shared" ref="FQG10" si="2249">SUM(FQG35-SUM(FQG4:FQG9))+FQG53+FQG54</f>
        <v>0</v>
      </c>
      <c r="FQI10" s="1265">
        <f t="shared" ref="FQI10" si="2250">SUM(FQI35-SUM(FQI4:FQI9))+FQI53+FQI54</f>
        <v>0</v>
      </c>
      <c r="FQK10" s="1265">
        <f t="shared" ref="FQK10" si="2251">SUM(FQK35-SUM(FQK4:FQK9))+FQK53+FQK54</f>
        <v>0</v>
      </c>
      <c r="FQM10" s="1265">
        <f t="shared" ref="FQM10" si="2252">SUM(FQM35-SUM(FQM4:FQM9))+FQM53+FQM54</f>
        <v>0</v>
      </c>
      <c r="FQO10" s="1265">
        <f t="shared" ref="FQO10" si="2253">SUM(FQO35-SUM(FQO4:FQO9))+FQO53+FQO54</f>
        <v>0</v>
      </c>
      <c r="FQQ10" s="1265">
        <f t="shared" ref="FQQ10" si="2254">SUM(FQQ35-SUM(FQQ4:FQQ9))+FQQ53+FQQ54</f>
        <v>0</v>
      </c>
      <c r="FQS10" s="1265">
        <f t="shared" ref="FQS10" si="2255">SUM(FQS35-SUM(FQS4:FQS9))+FQS53+FQS54</f>
        <v>0</v>
      </c>
      <c r="FQU10" s="1265">
        <f t="shared" ref="FQU10" si="2256">SUM(FQU35-SUM(FQU4:FQU9))+FQU53+FQU54</f>
        <v>0</v>
      </c>
      <c r="FQW10" s="1265">
        <f t="shared" ref="FQW10" si="2257">SUM(FQW35-SUM(FQW4:FQW9))+FQW53+FQW54</f>
        <v>0</v>
      </c>
      <c r="FQY10" s="1265">
        <f t="shared" ref="FQY10" si="2258">SUM(FQY35-SUM(FQY4:FQY9))+FQY53+FQY54</f>
        <v>0</v>
      </c>
      <c r="FRA10" s="1265">
        <f t="shared" ref="FRA10" si="2259">SUM(FRA35-SUM(FRA4:FRA9))+FRA53+FRA54</f>
        <v>0</v>
      </c>
      <c r="FRC10" s="1265">
        <f t="shared" ref="FRC10" si="2260">SUM(FRC35-SUM(FRC4:FRC9))+FRC53+FRC54</f>
        <v>0</v>
      </c>
      <c r="FRE10" s="1265">
        <f t="shared" ref="FRE10" si="2261">SUM(FRE35-SUM(FRE4:FRE9))+FRE53+FRE54</f>
        <v>0</v>
      </c>
      <c r="FRG10" s="1265">
        <f t="shared" ref="FRG10" si="2262">SUM(FRG35-SUM(FRG4:FRG9))+FRG53+FRG54</f>
        <v>0</v>
      </c>
      <c r="FRI10" s="1265">
        <f t="shared" ref="FRI10" si="2263">SUM(FRI35-SUM(FRI4:FRI9))+FRI53+FRI54</f>
        <v>0</v>
      </c>
      <c r="FRK10" s="1265">
        <f t="shared" ref="FRK10" si="2264">SUM(FRK35-SUM(FRK4:FRK9))+FRK53+FRK54</f>
        <v>0</v>
      </c>
      <c r="FRM10" s="1265">
        <f t="shared" ref="FRM10" si="2265">SUM(FRM35-SUM(FRM4:FRM9))+FRM53+FRM54</f>
        <v>0</v>
      </c>
      <c r="FRO10" s="1265">
        <f t="shared" ref="FRO10" si="2266">SUM(FRO35-SUM(FRO4:FRO9))+FRO53+FRO54</f>
        <v>0</v>
      </c>
      <c r="FRQ10" s="1265">
        <f t="shared" ref="FRQ10" si="2267">SUM(FRQ35-SUM(FRQ4:FRQ9))+FRQ53+FRQ54</f>
        <v>0</v>
      </c>
      <c r="FRS10" s="1265">
        <f t="shared" ref="FRS10" si="2268">SUM(FRS35-SUM(FRS4:FRS9))+FRS53+FRS54</f>
        <v>0</v>
      </c>
      <c r="FRU10" s="1265">
        <f t="shared" ref="FRU10" si="2269">SUM(FRU35-SUM(FRU4:FRU9))+FRU53+FRU54</f>
        <v>0</v>
      </c>
      <c r="FRW10" s="1265">
        <f t="shared" ref="FRW10" si="2270">SUM(FRW35-SUM(FRW4:FRW9))+FRW53+FRW54</f>
        <v>0</v>
      </c>
      <c r="FRY10" s="1265">
        <f t="shared" ref="FRY10" si="2271">SUM(FRY35-SUM(FRY4:FRY9))+FRY53+FRY54</f>
        <v>0</v>
      </c>
      <c r="FSA10" s="1265">
        <f t="shared" ref="FSA10" si="2272">SUM(FSA35-SUM(FSA4:FSA9))+FSA53+FSA54</f>
        <v>0</v>
      </c>
      <c r="FSC10" s="1265">
        <f t="shared" ref="FSC10" si="2273">SUM(FSC35-SUM(FSC4:FSC9))+FSC53+FSC54</f>
        <v>0</v>
      </c>
      <c r="FSE10" s="1265">
        <f t="shared" ref="FSE10" si="2274">SUM(FSE35-SUM(FSE4:FSE9))+FSE53+FSE54</f>
        <v>0</v>
      </c>
      <c r="FSG10" s="1265">
        <f t="shared" ref="FSG10" si="2275">SUM(FSG35-SUM(FSG4:FSG9))+FSG53+FSG54</f>
        <v>0</v>
      </c>
      <c r="FSI10" s="1265">
        <f t="shared" ref="FSI10" si="2276">SUM(FSI35-SUM(FSI4:FSI9))+FSI53+FSI54</f>
        <v>0</v>
      </c>
      <c r="FSK10" s="1265">
        <f t="shared" ref="FSK10" si="2277">SUM(FSK35-SUM(FSK4:FSK9))+FSK53+FSK54</f>
        <v>0</v>
      </c>
      <c r="FSM10" s="1265">
        <f t="shared" ref="FSM10" si="2278">SUM(FSM35-SUM(FSM4:FSM9))+FSM53+FSM54</f>
        <v>0</v>
      </c>
      <c r="FSO10" s="1265">
        <f t="shared" ref="FSO10" si="2279">SUM(FSO35-SUM(FSO4:FSO9))+FSO53+FSO54</f>
        <v>0</v>
      </c>
      <c r="FSQ10" s="1265">
        <f t="shared" ref="FSQ10" si="2280">SUM(FSQ35-SUM(FSQ4:FSQ9))+FSQ53+FSQ54</f>
        <v>0</v>
      </c>
      <c r="FSS10" s="1265">
        <f t="shared" ref="FSS10" si="2281">SUM(FSS35-SUM(FSS4:FSS9))+FSS53+FSS54</f>
        <v>0</v>
      </c>
      <c r="FSU10" s="1265">
        <f t="shared" ref="FSU10" si="2282">SUM(FSU35-SUM(FSU4:FSU9))+FSU53+FSU54</f>
        <v>0</v>
      </c>
      <c r="FSW10" s="1265">
        <f t="shared" ref="FSW10" si="2283">SUM(FSW35-SUM(FSW4:FSW9))+FSW53+FSW54</f>
        <v>0</v>
      </c>
      <c r="FSY10" s="1265">
        <f t="shared" ref="FSY10" si="2284">SUM(FSY35-SUM(FSY4:FSY9))+FSY53+FSY54</f>
        <v>0</v>
      </c>
      <c r="FTA10" s="1265">
        <f t="shared" ref="FTA10" si="2285">SUM(FTA35-SUM(FTA4:FTA9))+FTA53+FTA54</f>
        <v>0</v>
      </c>
      <c r="FTC10" s="1265">
        <f t="shared" ref="FTC10" si="2286">SUM(FTC35-SUM(FTC4:FTC9))+FTC53+FTC54</f>
        <v>0</v>
      </c>
      <c r="FTE10" s="1265">
        <f t="shared" ref="FTE10" si="2287">SUM(FTE35-SUM(FTE4:FTE9))+FTE53+FTE54</f>
        <v>0</v>
      </c>
      <c r="FTG10" s="1265">
        <f t="shared" ref="FTG10" si="2288">SUM(FTG35-SUM(FTG4:FTG9))+FTG53+FTG54</f>
        <v>0</v>
      </c>
      <c r="FTI10" s="1265">
        <f t="shared" ref="FTI10" si="2289">SUM(FTI35-SUM(FTI4:FTI9))+FTI53+FTI54</f>
        <v>0</v>
      </c>
      <c r="FTK10" s="1265">
        <f t="shared" ref="FTK10" si="2290">SUM(FTK35-SUM(FTK4:FTK9))+FTK53+FTK54</f>
        <v>0</v>
      </c>
      <c r="FTM10" s="1265">
        <f t="shared" ref="FTM10" si="2291">SUM(FTM35-SUM(FTM4:FTM9))+FTM53+FTM54</f>
        <v>0</v>
      </c>
      <c r="FTO10" s="1265">
        <f t="shared" ref="FTO10" si="2292">SUM(FTO35-SUM(FTO4:FTO9))+FTO53+FTO54</f>
        <v>0</v>
      </c>
      <c r="FTQ10" s="1265">
        <f t="shared" ref="FTQ10" si="2293">SUM(FTQ35-SUM(FTQ4:FTQ9))+FTQ53+FTQ54</f>
        <v>0</v>
      </c>
      <c r="FTS10" s="1265">
        <f t="shared" ref="FTS10" si="2294">SUM(FTS35-SUM(FTS4:FTS9))+FTS53+FTS54</f>
        <v>0</v>
      </c>
      <c r="FTU10" s="1265">
        <f t="shared" ref="FTU10" si="2295">SUM(FTU35-SUM(FTU4:FTU9))+FTU53+FTU54</f>
        <v>0</v>
      </c>
      <c r="FTW10" s="1265">
        <f t="shared" ref="FTW10" si="2296">SUM(FTW35-SUM(FTW4:FTW9))+FTW53+FTW54</f>
        <v>0</v>
      </c>
      <c r="FTY10" s="1265">
        <f t="shared" ref="FTY10" si="2297">SUM(FTY35-SUM(FTY4:FTY9))+FTY53+FTY54</f>
        <v>0</v>
      </c>
      <c r="FUA10" s="1265">
        <f t="shared" ref="FUA10" si="2298">SUM(FUA35-SUM(FUA4:FUA9))+FUA53+FUA54</f>
        <v>0</v>
      </c>
      <c r="FUC10" s="1265">
        <f t="shared" ref="FUC10" si="2299">SUM(FUC35-SUM(FUC4:FUC9))+FUC53+FUC54</f>
        <v>0</v>
      </c>
      <c r="FUE10" s="1265">
        <f t="shared" ref="FUE10" si="2300">SUM(FUE35-SUM(FUE4:FUE9))+FUE53+FUE54</f>
        <v>0</v>
      </c>
      <c r="FUG10" s="1265">
        <f t="shared" ref="FUG10" si="2301">SUM(FUG35-SUM(FUG4:FUG9))+FUG53+FUG54</f>
        <v>0</v>
      </c>
      <c r="FUI10" s="1265">
        <f t="shared" ref="FUI10" si="2302">SUM(FUI35-SUM(FUI4:FUI9))+FUI53+FUI54</f>
        <v>0</v>
      </c>
      <c r="FUK10" s="1265">
        <f t="shared" ref="FUK10" si="2303">SUM(FUK35-SUM(FUK4:FUK9))+FUK53+FUK54</f>
        <v>0</v>
      </c>
      <c r="FUM10" s="1265">
        <f t="shared" ref="FUM10" si="2304">SUM(FUM35-SUM(FUM4:FUM9))+FUM53+FUM54</f>
        <v>0</v>
      </c>
      <c r="FUO10" s="1265">
        <f t="shared" ref="FUO10" si="2305">SUM(FUO35-SUM(FUO4:FUO9))+FUO53+FUO54</f>
        <v>0</v>
      </c>
      <c r="FUQ10" s="1265">
        <f t="shared" ref="FUQ10" si="2306">SUM(FUQ35-SUM(FUQ4:FUQ9))+FUQ53+FUQ54</f>
        <v>0</v>
      </c>
      <c r="FUS10" s="1265">
        <f t="shared" ref="FUS10" si="2307">SUM(FUS35-SUM(FUS4:FUS9))+FUS53+FUS54</f>
        <v>0</v>
      </c>
      <c r="FUU10" s="1265">
        <f t="shared" ref="FUU10" si="2308">SUM(FUU35-SUM(FUU4:FUU9))+FUU53+FUU54</f>
        <v>0</v>
      </c>
      <c r="FUW10" s="1265">
        <f t="shared" ref="FUW10" si="2309">SUM(FUW35-SUM(FUW4:FUW9))+FUW53+FUW54</f>
        <v>0</v>
      </c>
      <c r="FUY10" s="1265">
        <f t="shared" ref="FUY10" si="2310">SUM(FUY35-SUM(FUY4:FUY9))+FUY53+FUY54</f>
        <v>0</v>
      </c>
      <c r="FVA10" s="1265">
        <f t="shared" ref="FVA10" si="2311">SUM(FVA35-SUM(FVA4:FVA9))+FVA53+FVA54</f>
        <v>0</v>
      </c>
      <c r="FVC10" s="1265">
        <f t="shared" ref="FVC10" si="2312">SUM(FVC35-SUM(FVC4:FVC9))+FVC53+FVC54</f>
        <v>0</v>
      </c>
      <c r="FVE10" s="1265">
        <f t="shared" ref="FVE10" si="2313">SUM(FVE35-SUM(FVE4:FVE9))+FVE53+FVE54</f>
        <v>0</v>
      </c>
      <c r="FVG10" s="1265">
        <f t="shared" ref="FVG10" si="2314">SUM(FVG35-SUM(FVG4:FVG9))+FVG53+FVG54</f>
        <v>0</v>
      </c>
      <c r="FVI10" s="1265">
        <f t="shared" ref="FVI10" si="2315">SUM(FVI35-SUM(FVI4:FVI9))+FVI53+FVI54</f>
        <v>0</v>
      </c>
      <c r="FVK10" s="1265">
        <f t="shared" ref="FVK10" si="2316">SUM(FVK35-SUM(FVK4:FVK9))+FVK53+FVK54</f>
        <v>0</v>
      </c>
      <c r="FVM10" s="1265">
        <f t="shared" ref="FVM10" si="2317">SUM(FVM35-SUM(FVM4:FVM9))+FVM53+FVM54</f>
        <v>0</v>
      </c>
      <c r="FVO10" s="1265">
        <f t="shared" ref="FVO10" si="2318">SUM(FVO35-SUM(FVO4:FVO9))+FVO53+FVO54</f>
        <v>0</v>
      </c>
      <c r="FVQ10" s="1265">
        <f t="shared" ref="FVQ10" si="2319">SUM(FVQ35-SUM(FVQ4:FVQ9))+FVQ53+FVQ54</f>
        <v>0</v>
      </c>
      <c r="FVS10" s="1265">
        <f t="shared" ref="FVS10" si="2320">SUM(FVS35-SUM(FVS4:FVS9))+FVS53+FVS54</f>
        <v>0</v>
      </c>
      <c r="FVU10" s="1265">
        <f t="shared" ref="FVU10" si="2321">SUM(FVU35-SUM(FVU4:FVU9))+FVU53+FVU54</f>
        <v>0</v>
      </c>
      <c r="FVW10" s="1265">
        <f t="shared" ref="FVW10" si="2322">SUM(FVW35-SUM(FVW4:FVW9))+FVW53+FVW54</f>
        <v>0</v>
      </c>
      <c r="FVY10" s="1265">
        <f t="shared" ref="FVY10" si="2323">SUM(FVY35-SUM(FVY4:FVY9))+FVY53+FVY54</f>
        <v>0</v>
      </c>
      <c r="FWA10" s="1265">
        <f t="shared" ref="FWA10" si="2324">SUM(FWA35-SUM(FWA4:FWA9))+FWA53+FWA54</f>
        <v>0</v>
      </c>
      <c r="FWC10" s="1265">
        <f t="shared" ref="FWC10" si="2325">SUM(FWC35-SUM(FWC4:FWC9))+FWC53+FWC54</f>
        <v>0</v>
      </c>
      <c r="FWE10" s="1265">
        <f t="shared" ref="FWE10" si="2326">SUM(FWE35-SUM(FWE4:FWE9))+FWE53+FWE54</f>
        <v>0</v>
      </c>
      <c r="FWG10" s="1265">
        <f t="shared" ref="FWG10" si="2327">SUM(FWG35-SUM(FWG4:FWG9))+FWG53+FWG54</f>
        <v>0</v>
      </c>
      <c r="FWI10" s="1265">
        <f t="shared" ref="FWI10" si="2328">SUM(FWI35-SUM(FWI4:FWI9))+FWI53+FWI54</f>
        <v>0</v>
      </c>
      <c r="FWK10" s="1265">
        <f t="shared" ref="FWK10" si="2329">SUM(FWK35-SUM(FWK4:FWK9))+FWK53+FWK54</f>
        <v>0</v>
      </c>
      <c r="FWM10" s="1265">
        <f t="shared" ref="FWM10" si="2330">SUM(FWM35-SUM(FWM4:FWM9))+FWM53+FWM54</f>
        <v>0</v>
      </c>
      <c r="FWO10" s="1265">
        <f t="shared" ref="FWO10" si="2331">SUM(FWO35-SUM(FWO4:FWO9))+FWO53+FWO54</f>
        <v>0</v>
      </c>
      <c r="FWQ10" s="1265">
        <f t="shared" ref="FWQ10" si="2332">SUM(FWQ35-SUM(FWQ4:FWQ9))+FWQ53+FWQ54</f>
        <v>0</v>
      </c>
      <c r="FWS10" s="1265">
        <f t="shared" ref="FWS10" si="2333">SUM(FWS35-SUM(FWS4:FWS9))+FWS53+FWS54</f>
        <v>0</v>
      </c>
      <c r="FWU10" s="1265">
        <f t="shared" ref="FWU10" si="2334">SUM(FWU35-SUM(FWU4:FWU9))+FWU53+FWU54</f>
        <v>0</v>
      </c>
      <c r="FWW10" s="1265">
        <f t="shared" ref="FWW10" si="2335">SUM(FWW35-SUM(FWW4:FWW9))+FWW53+FWW54</f>
        <v>0</v>
      </c>
      <c r="FWY10" s="1265">
        <f t="shared" ref="FWY10" si="2336">SUM(FWY35-SUM(FWY4:FWY9))+FWY53+FWY54</f>
        <v>0</v>
      </c>
      <c r="FXA10" s="1265">
        <f t="shared" ref="FXA10" si="2337">SUM(FXA35-SUM(FXA4:FXA9))+FXA53+FXA54</f>
        <v>0</v>
      </c>
      <c r="FXC10" s="1265">
        <f t="shared" ref="FXC10" si="2338">SUM(FXC35-SUM(FXC4:FXC9))+FXC53+FXC54</f>
        <v>0</v>
      </c>
      <c r="FXE10" s="1265">
        <f t="shared" ref="FXE10" si="2339">SUM(FXE35-SUM(FXE4:FXE9))+FXE53+FXE54</f>
        <v>0</v>
      </c>
      <c r="FXG10" s="1265">
        <f t="shared" ref="FXG10" si="2340">SUM(FXG35-SUM(FXG4:FXG9))+FXG53+FXG54</f>
        <v>0</v>
      </c>
      <c r="FXI10" s="1265">
        <f t="shared" ref="FXI10" si="2341">SUM(FXI35-SUM(FXI4:FXI9))+FXI53+FXI54</f>
        <v>0</v>
      </c>
      <c r="FXK10" s="1265">
        <f t="shared" ref="FXK10" si="2342">SUM(FXK35-SUM(FXK4:FXK9))+FXK53+FXK54</f>
        <v>0</v>
      </c>
      <c r="FXM10" s="1265">
        <f t="shared" ref="FXM10" si="2343">SUM(FXM35-SUM(FXM4:FXM9))+FXM53+FXM54</f>
        <v>0</v>
      </c>
      <c r="FXO10" s="1265">
        <f t="shared" ref="FXO10" si="2344">SUM(FXO35-SUM(FXO4:FXO9))+FXO53+FXO54</f>
        <v>0</v>
      </c>
      <c r="FXQ10" s="1265">
        <f t="shared" ref="FXQ10" si="2345">SUM(FXQ35-SUM(FXQ4:FXQ9))+FXQ53+FXQ54</f>
        <v>0</v>
      </c>
      <c r="FXS10" s="1265">
        <f t="shared" ref="FXS10" si="2346">SUM(FXS35-SUM(FXS4:FXS9))+FXS53+FXS54</f>
        <v>0</v>
      </c>
      <c r="FXU10" s="1265">
        <f t="shared" ref="FXU10" si="2347">SUM(FXU35-SUM(FXU4:FXU9))+FXU53+FXU54</f>
        <v>0</v>
      </c>
      <c r="FXW10" s="1265">
        <f t="shared" ref="FXW10" si="2348">SUM(FXW35-SUM(FXW4:FXW9))+FXW53+FXW54</f>
        <v>0</v>
      </c>
      <c r="FXY10" s="1265">
        <f t="shared" ref="FXY10" si="2349">SUM(FXY35-SUM(FXY4:FXY9))+FXY53+FXY54</f>
        <v>0</v>
      </c>
      <c r="FYA10" s="1265">
        <f t="shared" ref="FYA10" si="2350">SUM(FYA35-SUM(FYA4:FYA9))+FYA53+FYA54</f>
        <v>0</v>
      </c>
      <c r="FYC10" s="1265">
        <f t="shared" ref="FYC10" si="2351">SUM(FYC35-SUM(FYC4:FYC9))+FYC53+FYC54</f>
        <v>0</v>
      </c>
      <c r="FYE10" s="1265">
        <f t="shared" ref="FYE10" si="2352">SUM(FYE35-SUM(FYE4:FYE9))+FYE53+FYE54</f>
        <v>0</v>
      </c>
      <c r="FYG10" s="1265">
        <f t="shared" ref="FYG10" si="2353">SUM(FYG35-SUM(FYG4:FYG9))+FYG53+FYG54</f>
        <v>0</v>
      </c>
      <c r="FYI10" s="1265">
        <f t="shared" ref="FYI10" si="2354">SUM(FYI35-SUM(FYI4:FYI9))+FYI53+FYI54</f>
        <v>0</v>
      </c>
      <c r="FYK10" s="1265">
        <f t="shared" ref="FYK10" si="2355">SUM(FYK35-SUM(FYK4:FYK9))+FYK53+FYK54</f>
        <v>0</v>
      </c>
      <c r="FYM10" s="1265">
        <f t="shared" ref="FYM10" si="2356">SUM(FYM35-SUM(FYM4:FYM9))+FYM53+FYM54</f>
        <v>0</v>
      </c>
      <c r="FYO10" s="1265">
        <f t="shared" ref="FYO10" si="2357">SUM(FYO35-SUM(FYO4:FYO9))+FYO53+FYO54</f>
        <v>0</v>
      </c>
      <c r="FYQ10" s="1265">
        <f t="shared" ref="FYQ10" si="2358">SUM(FYQ35-SUM(FYQ4:FYQ9))+FYQ53+FYQ54</f>
        <v>0</v>
      </c>
      <c r="FYS10" s="1265">
        <f t="shared" ref="FYS10" si="2359">SUM(FYS35-SUM(FYS4:FYS9))+FYS53+FYS54</f>
        <v>0</v>
      </c>
      <c r="FYU10" s="1265">
        <f t="shared" ref="FYU10" si="2360">SUM(FYU35-SUM(FYU4:FYU9))+FYU53+FYU54</f>
        <v>0</v>
      </c>
      <c r="FYW10" s="1265">
        <f t="shared" ref="FYW10" si="2361">SUM(FYW35-SUM(FYW4:FYW9))+FYW53+FYW54</f>
        <v>0</v>
      </c>
      <c r="FYY10" s="1265">
        <f t="shared" ref="FYY10" si="2362">SUM(FYY35-SUM(FYY4:FYY9))+FYY53+FYY54</f>
        <v>0</v>
      </c>
      <c r="FZA10" s="1265">
        <f t="shared" ref="FZA10" si="2363">SUM(FZA35-SUM(FZA4:FZA9))+FZA53+FZA54</f>
        <v>0</v>
      </c>
      <c r="FZC10" s="1265">
        <f t="shared" ref="FZC10" si="2364">SUM(FZC35-SUM(FZC4:FZC9))+FZC53+FZC54</f>
        <v>0</v>
      </c>
      <c r="FZE10" s="1265">
        <f t="shared" ref="FZE10" si="2365">SUM(FZE35-SUM(FZE4:FZE9))+FZE53+FZE54</f>
        <v>0</v>
      </c>
      <c r="FZG10" s="1265">
        <f t="shared" ref="FZG10" si="2366">SUM(FZG35-SUM(FZG4:FZG9))+FZG53+FZG54</f>
        <v>0</v>
      </c>
      <c r="FZI10" s="1265">
        <f t="shared" ref="FZI10" si="2367">SUM(FZI35-SUM(FZI4:FZI9))+FZI53+FZI54</f>
        <v>0</v>
      </c>
      <c r="FZK10" s="1265">
        <f t="shared" ref="FZK10" si="2368">SUM(FZK35-SUM(FZK4:FZK9))+FZK53+FZK54</f>
        <v>0</v>
      </c>
      <c r="FZM10" s="1265">
        <f t="shared" ref="FZM10" si="2369">SUM(FZM35-SUM(FZM4:FZM9))+FZM53+FZM54</f>
        <v>0</v>
      </c>
      <c r="FZO10" s="1265">
        <f t="shared" ref="FZO10" si="2370">SUM(FZO35-SUM(FZO4:FZO9))+FZO53+FZO54</f>
        <v>0</v>
      </c>
      <c r="FZQ10" s="1265">
        <f t="shared" ref="FZQ10" si="2371">SUM(FZQ35-SUM(FZQ4:FZQ9))+FZQ53+FZQ54</f>
        <v>0</v>
      </c>
      <c r="FZS10" s="1265">
        <f t="shared" ref="FZS10" si="2372">SUM(FZS35-SUM(FZS4:FZS9))+FZS53+FZS54</f>
        <v>0</v>
      </c>
      <c r="FZU10" s="1265">
        <f t="shared" ref="FZU10" si="2373">SUM(FZU35-SUM(FZU4:FZU9))+FZU53+FZU54</f>
        <v>0</v>
      </c>
      <c r="FZW10" s="1265">
        <f t="shared" ref="FZW10" si="2374">SUM(FZW35-SUM(FZW4:FZW9))+FZW53+FZW54</f>
        <v>0</v>
      </c>
      <c r="FZY10" s="1265">
        <f t="shared" ref="FZY10" si="2375">SUM(FZY35-SUM(FZY4:FZY9))+FZY53+FZY54</f>
        <v>0</v>
      </c>
      <c r="GAA10" s="1265">
        <f t="shared" ref="GAA10" si="2376">SUM(GAA35-SUM(GAA4:GAA9))+GAA53+GAA54</f>
        <v>0</v>
      </c>
      <c r="GAC10" s="1265">
        <f t="shared" ref="GAC10" si="2377">SUM(GAC35-SUM(GAC4:GAC9))+GAC53+GAC54</f>
        <v>0</v>
      </c>
      <c r="GAE10" s="1265">
        <f t="shared" ref="GAE10" si="2378">SUM(GAE35-SUM(GAE4:GAE9))+GAE53+GAE54</f>
        <v>0</v>
      </c>
      <c r="GAG10" s="1265">
        <f t="shared" ref="GAG10" si="2379">SUM(GAG35-SUM(GAG4:GAG9))+GAG53+GAG54</f>
        <v>0</v>
      </c>
      <c r="GAI10" s="1265">
        <f t="shared" ref="GAI10" si="2380">SUM(GAI35-SUM(GAI4:GAI9))+GAI53+GAI54</f>
        <v>0</v>
      </c>
      <c r="GAK10" s="1265">
        <f t="shared" ref="GAK10" si="2381">SUM(GAK35-SUM(GAK4:GAK9))+GAK53+GAK54</f>
        <v>0</v>
      </c>
      <c r="GAM10" s="1265">
        <f t="shared" ref="GAM10" si="2382">SUM(GAM35-SUM(GAM4:GAM9))+GAM53+GAM54</f>
        <v>0</v>
      </c>
      <c r="GAO10" s="1265">
        <f t="shared" ref="GAO10" si="2383">SUM(GAO35-SUM(GAO4:GAO9))+GAO53+GAO54</f>
        <v>0</v>
      </c>
      <c r="GAQ10" s="1265">
        <f t="shared" ref="GAQ10" si="2384">SUM(GAQ35-SUM(GAQ4:GAQ9))+GAQ53+GAQ54</f>
        <v>0</v>
      </c>
      <c r="GAS10" s="1265">
        <f t="shared" ref="GAS10" si="2385">SUM(GAS35-SUM(GAS4:GAS9))+GAS53+GAS54</f>
        <v>0</v>
      </c>
      <c r="GAU10" s="1265">
        <f t="shared" ref="GAU10" si="2386">SUM(GAU35-SUM(GAU4:GAU9))+GAU53+GAU54</f>
        <v>0</v>
      </c>
      <c r="GAW10" s="1265">
        <f t="shared" ref="GAW10" si="2387">SUM(GAW35-SUM(GAW4:GAW9))+GAW53+GAW54</f>
        <v>0</v>
      </c>
      <c r="GAY10" s="1265">
        <f t="shared" ref="GAY10" si="2388">SUM(GAY35-SUM(GAY4:GAY9))+GAY53+GAY54</f>
        <v>0</v>
      </c>
      <c r="GBA10" s="1265">
        <f t="shared" ref="GBA10" si="2389">SUM(GBA35-SUM(GBA4:GBA9))+GBA53+GBA54</f>
        <v>0</v>
      </c>
      <c r="GBC10" s="1265">
        <f t="shared" ref="GBC10" si="2390">SUM(GBC35-SUM(GBC4:GBC9))+GBC53+GBC54</f>
        <v>0</v>
      </c>
      <c r="GBE10" s="1265">
        <f t="shared" ref="GBE10" si="2391">SUM(GBE35-SUM(GBE4:GBE9))+GBE53+GBE54</f>
        <v>0</v>
      </c>
      <c r="GBG10" s="1265">
        <f t="shared" ref="GBG10" si="2392">SUM(GBG35-SUM(GBG4:GBG9))+GBG53+GBG54</f>
        <v>0</v>
      </c>
      <c r="GBI10" s="1265">
        <f t="shared" ref="GBI10" si="2393">SUM(GBI35-SUM(GBI4:GBI9))+GBI53+GBI54</f>
        <v>0</v>
      </c>
      <c r="GBK10" s="1265">
        <f t="shared" ref="GBK10" si="2394">SUM(GBK35-SUM(GBK4:GBK9))+GBK53+GBK54</f>
        <v>0</v>
      </c>
      <c r="GBM10" s="1265">
        <f t="shared" ref="GBM10" si="2395">SUM(GBM35-SUM(GBM4:GBM9))+GBM53+GBM54</f>
        <v>0</v>
      </c>
      <c r="GBO10" s="1265">
        <f t="shared" ref="GBO10" si="2396">SUM(GBO35-SUM(GBO4:GBO9))+GBO53+GBO54</f>
        <v>0</v>
      </c>
      <c r="GBQ10" s="1265">
        <f t="shared" ref="GBQ10" si="2397">SUM(GBQ35-SUM(GBQ4:GBQ9))+GBQ53+GBQ54</f>
        <v>0</v>
      </c>
      <c r="GBS10" s="1265">
        <f t="shared" ref="GBS10" si="2398">SUM(GBS35-SUM(GBS4:GBS9))+GBS53+GBS54</f>
        <v>0</v>
      </c>
      <c r="GBU10" s="1265">
        <f t="shared" ref="GBU10" si="2399">SUM(GBU35-SUM(GBU4:GBU9))+GBU53+GBU54</f>
        <v>0</v>
      </c>
      <c r="GBW10" s="1265">
        <f t="shared" ref="GBW10" si="2400">SUM(GBW35-SUM(GBW4:GBW9))+GBW53+GBW54</f>
        <v>0</v>
      </c>
      <c r="GBY10" s="1265">
        <f t="shared" ref="GBY10" si="2401">SUM(GBY35-SUM(GBY4:GBY9))+GBY53+GBY54</f>
        <v>0</v>
      </c>
      <c r="GCA10" s="1265">
        <f t="shared" ref="GCA10" si="2402">SUM(GCA35-SUM(GCA4:GCA9))+GCA53+GCA54</f>
        <v>0</v>
      </c>
      <c r="GCC10" s="1265">
        <f t="shared" ref="GCC10" si="2403">SUM(GCC35-SUM(GCC4:GCC9))+GCC53+GCC54</f>
        <v>0</v>
      </c>
      <c r="GCE10" s="1265">
        <f t="shared" ref="GCE10" si="2404">SUM(GCE35-SUM(GCE4:GCE9))+GCE53+GCE54</f>
        <v>0</v>
      </c>
      <c r="GCG10" s="1265">
        <f t="shared" ref="GCG10" si="2405">SUM(GCG35-SUM(GCG4:GCG9))+GCG53+GCG54</f>
        <v>0</v>
      </c>
      <c r="GCI10" s="1265">
        <f t="shared" ref="GCI10" si="2406">SUM(GCI35-SUM(GCI4:GCI9))+GCI53+GCI54</f>
        <v>0</v>
      </c>
      <c r="GCK10" s="1265">
        <f t="shared" ref="GCK10" si="2407">SUM(GCK35-SUM(GCK4:GCK9))+GCK53+GCK54</f>
        <v>0</v>
      </c>
      <c r="GCM10" s="1265">
        <f t="shared" ref="GCM10" si="2408">SUM(GCM35-SUM(GCM4:GCM9))+GCM53+GCM54</f>
        <v>0</v>
      </c>
      <c r="GCO10" s="1265">
        <f t="shared" ref="GCO10" si="2409">SUM(GCO35-SUM(GCO4:GCO9))+GCO53+GCO54</f>
        <v>0</v>
      </c>
      <c r="GCQ10" s="1265">
        <f t="shared" ref="GCQ10" si="2410">SUM(GCQ35-SUM(GCQ4:GCQ9))+GCQ53+GCQ54</f>
        <v>0</v>
      </c>
      <c r="GCS10" s="1265">
        <f t="shared" ref="GCS10" si="2411">SUM(GCS35-SUM(GCS4:GCS9))+GCS53+GCS54</f>
        <v>0</v>
      </c>
      <c r="GCU10" s="1265">
        <f t="shared" ref="GCU10" si="2412">SUM(GCU35-SUM(GCU4:GCU9))+GCU53+GCU54</f>
        <v>0</v>
      </c>
      <c r="GCW10" s="1265">
        <f t="shared" ref="GCW10" si="2413">SUM(GCW35-SUM(GCW4:GCW9))+GCW53+GCW54</f>
        <v>0</v>
      </c>
      <c r="GCY10" s="1265">
        <f t="shared" ref="GCY10" si="2414">SUM(GCY35-SUM(GCY4:GCY9))+GCY53+GCY54</f>
        <v>0</v>
      </c>
      <c r="GDA10" s="1265">
        <f t="shared" ref="GDA10" si="2415">SUM(GDA35-SUM(GDA4:GDA9))+GDA53+GDA54</f>
        <v>0</v>
      </c>
      <c r="GDC10" s="1265">
        <f t="shared" ref="GDC10" si="2416">SUM(GDC35-SUM(GDC4:GDC9))+GDC53+GDC54</f>
        <v>0</v>
      </c>
      <c r="GDE10" s="1265">
        <f t="shared" ref="GDE10" si="2417">SUM(GDE35-SUM(GDE4:GDE9))+GDE53+GDE54</f>
        <v>0</v>
      </c>
      <c r="GDG10" s="1265">
        <f t="shared" ref="GDG10" si="2418">SUM(GDG35-SUM(GDG4:GDG9))+GDG53+GDG54</f>
        <v>0</v>
      </c>
      <c r="GDI10" s="1265">
        <f t="shared" ref="GDI10" si="2419">SUM(GDI35-SUM(GDI4:GDI9))+GDI53+GDI54</f>
        <v>0</v>
      </c>
      <c r="GDK10" s="1265">
        <f t="shared" ref="GDK10" si="2420">SUM(GDK35-SUM(GDK4:GDK9))+GDK53+GDK54</f>
        <v>0</v>
      </c>
      <c r="GDM10" s="1265">
        <f t="shared" ref="GDM10" si="2421">SUM(GDM35-SUM(GDM4:GDM9))+GDM53+GDM54</f>
        <v>0</v>
      </c>
      <c r="GDO10" s="1265">
        <f t="shared" ref="GDO10" si="2422">SUM(GDO35-SUM(GDO4:GDO9))+GDO53+GDO54</f>
        <v>0</v>
      </c>
      <c r="GDQ10" s="1265">
        <f t="shared" ref="GDQ10" si="2423">SUM(GDQ35-SUM(GDQ4:GDQ9))+GDQ53+GDQ54</f>
        <v>0</v>
      </c>
      <c r="GDS10" s="1265">
        <f t="shared" ref="GDS10" si="2424">SUM(GDS35-SUM(GDS4:GDS9))+GDS53+GDS54</f>
        <v>0</v>
      </c>
      <c r="GDU10" s="1265">
        <f t="shared" ref="GDU10" si="2425">SUM(GDU35-SUM(GDU4:GDU9))+GDU53+GDU54</f>
        <v>0</v>
      </c>
      <c r="GDW10" s="1265">
        <f t="shared" ref="GDW10" si="2426">SUM(GDW35-SUM(GDW4:GDW9))+GDW53+GDW54</f>
        <v>0</v>
      </c>
      <c r="GDY10" s="1265">
        <f t="shared" ref="GDY10" si="2427">SUM(GDY35-SUM(GDY4:GDY9))+GDY53+GDY54</f>
        <v>0</v>
      </c>
      <c r="GEA10" s="1265">
        <f t="shared" ref="GEA10" si="2428">SUM(GEA35-SUM(GEA4:GEA9))+GEA53+GEA54</f>
        <v>0</v>
      </c>
      <c r="GEC10" s="1265">
        <f t="shared" ref="GEC10" si="2429">SUM(GEC35-SUM(GEC4:GEC9))+GEC53+GEC54</f>
        <v>0</v>
      </c>
      <c r="GEE10" s="1265">
        <f t="shared" ref="GEE10" si="2430">SUM(GEE35-SUM(GEE4:GEE9))+GEE53+GEE54</f>
        <v>0</v>
      </c>
      <c r="GEG10" s="1265">
        <f t="shared" ref="GEG10" si="2431">SUM(GEG35-SUM(GEG4:GEG9))+GEG53+GEG54</f>
        <v>0</v>
      </c>
      <c r="GEI10" s="1265">
        <f t="shared" ref="GEI10" si="2432">SUM(GEI35-SUM(GEI4:GEI9))+GEI53+GEI54</f>
        <v>0</v>
      </c>
      <c r="GEK10" s="1265">
        <f t="shared" ref="GEK10" si="2433">SUM(GEK35-SUM(GEK4:GEK9))+GEK53+GEK54</f>
        <v>0</v>
      </c>
      <c r="GEM10" s="1265">
        <f t="shared" ref="GEM10" si="2434">SUM(GEM35-SUM(GEM4:GEM9))+GEM53+GEM54</f>
        <v>0</v>
      </c>
      <c r="GEO10" s="1265">
        <f t="shared" ref="GEO10" si="2435">SUM(GEO35-SUM(GEO4:GEO9))+GEO53+GEO54</f>
        <v>0</v>
      </c>
      <c r="GEQ10" s="1265">
        <f t="shared" ref="GEQ10" si="2436">SUM(GEQ35-SUM(GEQ4:GEQ9))+GEQ53+GEQ54</f>
        <v>0</v>
      </c>
      <c r="GES10" s="1265">
        <f t="shared" ref="GES10" si="2437">SUM(GES35-SUM(GES4:GES9))+GES53+GES54</f>
        <v>0</v>
      </c>
      <c r="GEU10" s="1265">
        <f t="shared" ref="GEU10" si="2438">SUM(GEU35-SUM(GEU4:GEU9))+GEU53+GEU54</f>
        <v>0</v>
      </c>
      <c r="GEW10" s="1265">
        <f t="shared" ref="GEW10" si="2439">SUM(GEW35-SUM(GEW4:GEW9))+GEW53+GEW54</f>
        <v>0</v>
      </c>
      <c r="GEY10" s="1265">
        <f t="shared" ref="GEY10" si="2440">SUM(GEY35-SUM(GEY4:GEY9))+GEY53+GEY54</f>
        <v>0</v>
      </c>
      <c r="GFA10" s="1265">
        <f t="shared" ref="GFA10" si="2441">SUM(GFA35-SUM(GFA4:GFA9))+GFA53+GFA54</f>
        <v>0</v>
      </c>
      <c r="GFC10" s="1265">
        <f t="shared" ref="GFC10" si="2442">SUM(GFC35-SUM(GFC4:GFC9))+GFC53+GFC54</f>
        <v>0</v>
      </c>
      <c r="GFE10" s="1265">
        <f t="shared" ref="GFE10" si="2443">SUM(GFE35-SUM(GFE4:GFE9))+GFE53+GFE54</f>
        <v>0</v>
      </c>
      <c r="GFG10" s="1265">
        <f t="shared" ref="GFG10" si="2444">SUM(GFG35-SUM(GFG4:GFG9))+GFG53+GFG54</f>
        <v>0</v>
      </c>
      <c r="GFI10" s="1265">
        <f t="shared" ref="GFI10" si="2445">SUM(GFI35-SUM(GFI4:GFI9))+GFI53+GFI54</f>
        <v>0</v>
      </c>
      <c r="GFK10" s="1265">
        <f t="shared" ref="GFK10" si="2446">SUM(GFK35-SUM(GFK4:GFK9))+GFK53+GFK54</f>
        <v>0</v>
      </c>
      <c r="GFM10" s="1265">
        <f t="shared" ref="GFM10" si="2447">SUM(GFM35-SUM(GFM4:GFM9))+GFM53+GFM54</f>
        <v>0</v>
      </c>
      <c r="GFO10" s="1265">
        <f t="shared" ref="GFO10" si="2448">SUM(GFO35-SUM(GFO4:GFO9))+GFO53+GFO54</f>
        <v>0</v>
      </c>
      <c r="GFQ10" s="1265">
        <f t="shared" ref="GFQ10" si="2449">SUM(GFQ35-SUM(GFQ4:GFQ9))+GFQ53+GFQ54</f>
        <v>0</v>
      </c>
      <c r="GFS10" s="1265">
        <f t="shared" ref="GFS10" si="2450">SUM(GFS35-SUM(GFS4:GFS9))+GFS53+GFS54</f>
        <v>0</v>
      </c>
      <c r="GFU10" s="1265">
        <f t="shared" ref="GFU10" si="2451">SUM(GFU35-SUM(GFU4:GFU9))+GFU53+GFU54</f>
        <v>0</v>
      </c>
      <c r="GFW10" s="1265">
        <f t="shared" ref="GFW10" si="2452">SUM(GFW35-SUM(GFW4:GFW9))+GFW53+GFW54</f>
        <v>0</v>
      </c>
      <c r="GFY10" s="1265">
        <f t="shared" ref="GFY10" si="2453">SUM(GFY35-SUM(GFY4:GFY9))+GFY53+GFY54</f>
        <v>0</v>
      </c>
      <c r="GGA10" s="1265">
        <f t="shared" ref="GGA10" si="2454">SUM(GGA35-SUM(GGA4:GGA9))+GGA53+GGA54</f>
        <v>0</v>
      </c>
      <c r="GGC10" s="1265">
        <f t="shared" ref="GGC10" si="2455">SUM(GGC35-SUM(GGC4:GGC9))+GGC53+GGC54</f>
        <v>0</v>
      </c>
      <c r="GGE10" s="1265">
        <f t="shared" ref="GGE10" si="2456">SUM(GGE35-SUM(GGE4:GGE9))+GGE53+GGE54</f>
        <v>0</v>
      </c>
      <c r="GGG10" s="1265">
        <f t="shared" ref="GGG10" si="2457">SUM(GGG35-SUM(GGG4:GGG9))+GGG53+GGG54</f>
        <v>0</v>
      </c>
      <c r="GGI10" s="1265">
        <f t="shared" ref="GGI10" si="2458">SUM(GGI35-SUM(GGI4:GGI9))+GGI53+GGI54</f>
        <v>0</v>
      </c>
      <c r="GGK10" s="1265">
        <f t="shared" ref="GGK10" si="2459">SUM(GGK35-SUM(GGK4:GGK9))+GGK53+GGK54</f>
        <v>0</v>
      </c>
      <c r="GGM10" s="1265">
        <f t="shared" ref="GGM10" si="2460">SUM(GGM35-SUM(GGM4:GGM9))+GGM53+GGM54</f>
        <v>0</v>
      </c>
      <c r="GGO10" s="1265">
        <f t="shared" ref="GGO10" si="2461">SUM(GGO35-SUM(GGO4:GGO9))+GGO53+GGO54</f>
        <v>0</v>
      </c>
      <c r="GGQ10" s="1265">
        <f t="shared" ref="GGQ10" si="2462">SUM(GGQ35-SUM(GGQ4:GGQ9))+GGQ53+GGQ54</f>
        <v>0</v>
      </c>
      <c r="GGS10" s="1265">
        <f t="shared" ref="GGS10" si="2463">SUM(GGS35-SUM(GGS4:GGS9))+GGS53+GGS54</f>
        <v>0</v>
      </c>
      <c r="GGU10" s="1265">
        <f t="shared" ref="GGU10" si="2464">SUM(GGU35-SUM(GGU4:GGU9))+GGU53+GGU54</f>
        <v>0</v>
      </c>
      <c r="GGW10" s="1265">
        <f t="shared" ref="GGW10" si="2465">SUM(GGW35-SUM(GGW4:GGW9))+GGW53+GGW54</f>
        <v>0</v>
      </c>
      <c r="GGY10" s="1265">
        <f t="shared" ref="GGY10" si="2466">SUM(GGY35-SUM(GGY4:GGY9))+GGY53+GGY54</f>
        <v>0</v>
      </c>
      <c r="GHA10" s="1265">
        <f t="shared" ref="GHA10" si="2467">SUM(GHA35-SUM(GHA4:GHA9))+GHA53+GHA54</f>
        <v>0</v>
      </c>
      <c r="GHC10" s="1265">
        <f t="shared" ref="GHC10" si="2468">SUM(GHC35-SUM(GHC4:GHC9))+GHC53+GHC54</f>
        <v>0</v>
      </c>
      <c r="GHE10" s="1265">
        <f t="shared" ref="GHE10" si="2469">SUM(GHE35-SUM(GHE4:GHE9))+GHE53+GHE54</f>
        <v>0</v>
      </c>
      <c r="GHG10" s="1265">
        <f t="shared" ref="GHG10" si="2470">SUM(GHG35-SUM(GHG4:GHG9))+GHG53+GHG54</f>
        <v>0</v>
      </c>
      <c r="GHI10" s="1265">
        <f t="shared" ref="GHI10" si="2471">SUM(GHI35-SUM(GHI4:GHI9))+GHI53+GHI54</f>
        <v>0</v>
      </c>
      <c r="GHK10" s="1265">
        <f t="shared" ref="GHK10" si="2472">SUM(GHK35-SUM(GHK4:GHK9))+GHK53+GHK54</f>
        <v>0</v>
      </c>
      <c r="GHM10" s="1265">
        <f t="shared" ref="GHM10" si="2473">SUM(GHM35-SUM(GHM4:GHM9))+GHM53+GHM54</f>
        <v>0</v>
      </c>
      <c r="GHO10" s="1265">
        <f t="shared" ref="GHO10" si="2474">SUM(GHO35-SUM(GHO4:GHO9))+GHO53+GHO54</f>
        <v>0</v>
      </c>
      <c r="GHQ10" s="1265">
        <f t="shared" ref="GHQ10" si="2475">SUM(GHQ35-SUM(GHQ4:GHQ9))+GHQ53+GHQ54</f>
        <v>0</v>
      </c>
      <c r="GHS10" s="1265">
        <f t="shared" ref="GHS10" si="2476">SUM(GHS35-SUM(GHS4:GHS9))+GHS53+GHS54</f>
        <v>0</v>
      </c>
      <c r="GHU10" s="1265">
        <f t="shared" ref="GHU10" si="2477">SUM(GHU35-SUM(GHU4:GHU9))+GHU53+GHU54</f>
        <v>0</v>
      </c>
      <c r="GHW10" s="1265">
        <f t="shared" ref="GHW10" si="2478">SUM(GHW35-SUM(GHW4:GHW9))+GHW53+GHW54</f>
        <v>0</v>
      </c>
      <c r="GHY10" s="1265">
        <f t="shared" ref="GHY10" si="2479">SUM(GHY35-SUM(GHY4:GHY9))+GHY53+GHY54</f>
        <v>0</v>
      </c>
      <c r="GIA10" s="1265">
        <f t="shared" ref="GIA10" si="2480">SUM(GIA35-SUM(GIA4:GIA9))+GIA53+GIA54</f>
        <v>0</v>
      </c>
      <c r="GIC10" s="1265">
        <f t="shared" ref="GIC10" si="2481">SUM(GIC35-SUM(GIC4:GIC9))+GIC53+GIC54</f>
        <v>0</v>
      </c>
      <c r="GIE10" s="1265">
        <f t="shared" ref="GIE10" si="2482">SUM(GIE35-SUM(GIE4:GIE9))+GIE53+GIE54</f>
        <v>0</v>
      </c>
      <c r="GIG10" s="1265">
        <f t="shared" ref="GIG10" si="2483">SUM(GIG35-SUM(GIG4:GIG9))+GIG53+GIG54</f>
        <v>0</v>
      </c>
      <c r="GII10" s="1265">
        <f t="shared" ref="GII10" si="2484">SUM(GII35-SUM(GII4:GII9))+GII53+GII54</f>
        <v>0</v>
      </c>
      <c r="GIK10" s="1265">
        <f t="shared" ref="GIK10" si="2485">SUM(GIK35-SUM(GIK4:GIK9))+GIK53+GIK54</f>
        <v>0</v>
      </c>
      <c r="GIM10" s="1265">
        <f t="shared" ref="GIM10" si="2486">SUM(GIM35-SUM(GIM4:GIM9))+GIM53+GIM54</f>
        <v>0</v>
      </c>
      <c r="GIO10" s="1265">
        <f t="shared" ref="GIO10" si="2487">SUM(GIO35-SUM(GIO4:GIO9))+GIO53+GIO54</f>
        <v>0</v>
      </c>
      <c r="GIQ10" s="1265">
        <f t="shared" ref="GIQ10" si="2488">SUM(GIQ35-SUM(GIQ4:GIQ9))+GIQ53+GIQ54</f>
        <v>0</v>
      </c>
      <c r="GIS10" s="1265">
        <f t="shared" ref="GIS10" si="2489">SUM(GIS35-SUM(GIS4:GIS9))+GIS53+GIS54</f>
        <v>0</v>
      </c>
      <c r="GIU10" s="1265">
        <f t="shared" ref="GIU10" si="2490">SUM(GIU35-SUM(GIU4:GIU9))+GIU53+GIU54</f>
        <v>0</v>
      </c>
      <c r="GIW10" s="1265">
        <f t="shared" ref="GIW10" si="2491">SUM(GIW35-SUM(GIW4:GIW9))+GIW53+GIW54</f>
        <v>0</v>
      </c>
      <c r="GIY10" s="1265">
        <f t="shared" ref="GIY10" si="2492">SUM(GIY35-SUM(GIY4:GIY9))+GIY53+GIY54</f>
        <v>0</v>
      </c>
      <c r="GJA10" s="1265">
        <f t="shared" ref="GJA10" si="2493">SUM(GJA35-SUM(GJA4:GJA9))+GJA53+GJA54</f>
        <v>0</v>
      </c>
      <c r="GJC10" s="1265">
        <f t="shared" ref="GJC10" si="2494">SUM(GJC35-SUM(GJC4:GJC9))+GJC53+GJC54</f>
        <v>0</v>
      </c>
      <c r="GJE10" s="1265">
        <f t="shared" ref="GJE10" si="2495">SUM(GJE35-SUM(GJE4:GJE9))+GJE53+GJE54</f>
        <v>0</v>
      </c>
      <c r="GJG10" s="1265">
        <f t="shared" ref="GJG10" si="2496">SUM(GJG35-SUM(GJG4:GJG9))+GJG53+GJG54</f>
        <v>0</v>
      </c>
      <c r="GJI10" s="1265">
        <f t="shared" ref="GJI10" si="2497">SUM(GJI35-SUM(GJI4:GJI9))+GJI53+GJI54</f>
        <v>0</v>
      </c>
      <c r="GJK10" s="1265">
        <f t="shared" ref="GJK10" si="2498">SUM(GJK35-SUM(GJK4:GJK9))+GJK53+GJK54</f>
        <v>0</v>
      </c>
      <c r="GJM10" s="1265">
        <f t="shared" ref="GJM10" si="2499">SUM(GJM35-SUM(GJM4:GJM9))+GJM53+GJM54</f>
        <v>0</v>
      </c>
      <c r="GJO10" s="1265">
        <f t="shared" ref="GJO10" si="2500">SUM(GJO35-SUM(GJO4:GJO9))+GJO53+GJO54</f>
        <v>0</v>
      </c>
      <c r="GJQ10" s="1265">
        <f t="shared" ref="GJQ10" si="2501">SUM(GJQ35-SUM(GJQ4:GJQ9))+GJQ53+GJQ54</f>
        <v>0</v>
      </c>
      <c r="GJS10" s="1265">
        <f t="shared" ref="GJS10" si="2502">SUM(GJS35-SUM(GJS4:GJS9))+GJS53+GJS54</f>
        <v>0</v>
      </c>
      <c r="GJU10" s="1265">
        <f t="shared" ref="GJU10" si="2503">SUM(GJU35-SUM(GJU4:GJU9))+GJU53+GJU54</f>
        <v>0</v>
      </c>
      <c r="GJW10" s="1265">
        <f t="shared" ref="GJW10" si="2504">SUM(GJW35-SUM(GJW4:GJW9))+GJW53+GJW54</f>
        <v>0</v>
      </c>
      <c r="GJY10" s="1265">
        <f t="shared" ref="GJY10" si="2505">SUM(GJY35-SUM(GJY4:GJY9))+GJY53+GJY54</f>
        <v>0</v>
      </c>
      <c r="GKA10" s="1265">
        <f t="shared" ref="GKA10" si="2506">SUM(GKA35-SUM(GKA4:GKA9))+GKA53+GKA54</f>
        <v>0</v>
      </c>
      <c r="GKC10" s="1265">
        <f t="shared" ref="GKC10" si="2507">SUM(GKC35-SUM(GKC4:GKC9))+GKC53+GKC54</f>
        <v>0</v>
      </c>
      <c r="GKE10" s="1265">
        <f t="shared" ref="GKE10" si="2508">SUM(GKE35-SUM(GKE4:GKE9))+GKE53+GKE54</f>
        <v>0</v>
      </c>
      <c r="GKG10" s="1265">
        <f t="shared" ref="GKG10" si="2509">SUM(GKG35-SUM(GKG4:GKG9))+GKG53+GKG54</f>
        <v>0</v>
      </c>
      <c r="GKI10" s="1265">
        <f t="shared" ref="GKI10" si="2510">SUM(GKI35-SUM(GKI4:GKI9))+GKI53+GKI54</f>
        <v>0</v>
      </c>
      <c r="GKK10" s="1265">
        <f t="shared" ref="GKK10" si="2511">SUM(GKK35-SUM(GKK4:GKK9))+GKK53+GKK54</f>
        <v>0</v>
      </c>
      <c r="GKM10" s="1265">
        <f t="shared" ref="GKM10" si="2512">SUM(GKM35-SUM(GKM4:GKM9))+GKM53+GKM54</f>
        <v>0</v>
      </c>
      <c r="GKO10" s="1265">
        <f t="shared" ref="GKO10" si="2513">SUM(GKO35-SUM(GKO4:GKO9))+GKO53+GKO54</f>
        <v>0</v>
      </c>
      <c r="GKQ10" s="1265">
        <f t="shared" ref="GKQ10" si="2514">SUM(GKQ35-SUM(GKQ4:GKQ9))+GKQ53+GKQ54</f>
        <v>0</v>
      </c>
      <c r="GKS10" s="1265">
        <f t="shared" ref="GKS10" si="2515">SUM(GKS35-SUM(GKS4:GKS9))+GKS53+GKS54</f>
        <v>0</v>
      </c>
      <c r="GKU10" s="1265">
        <f t="shared" ref="GKU10" si="2516">SUM(GKU35-SUM(GKU4:GKU9))+GKU53+GKU54</f>
        <v>0</v>
      </c>
      <c r="GKW10" s="1265">
        <f t="shared" ref="GKW10" si="2517">SUM(GKW35-SUM(GKW4:GKW9))+GKW53+GKW54</f>
        <v>0</v>
      </c>
      <c r="GKY10" s="1265">
        <f t="shared" ref="GKY10" si="2518">SUM(GKY35-SUM(GKY4:GKY9))+GKY53+GKY54</f>
        <v>0</v>
      </c>
      <c r="GLA10" s="1265">
        <f t="shared" ref="GLA10" si="2519">SUM(GLA35-SUM(GLA4:GLA9))+GLA53+GLA54</f>
        <v>0</v>
      </c>
      <c r="GLC10" s="1265">
        <f t="shared" ref="GLC10" si="2520">SUM(GLC35-SUM(GLC4:GLC9))+GLC53+GLC54</f>
        <v>0</v>
      </c>
      <c r="GLE10" s="1265">
        <f t="shared" ref="GLE10" si="2521">SUM(GLE35-SUM(GLE4:GLE9))+GLE53+GLE54</f>
        <v>0</v>
      </c>
      <c r="GLG10" s="1265">
        <f t="shared" ref="GLG10" si="2522">SUM(GLG35-SUM(GLG4:GLG9))+GLG53+GLG54</f>
        <v>0</v>
      </c>
      <c r="GLI10" s="1265">
        <f t="shared" ref="GLI10" si="2523">SUM(GLI35-SUM(GLI4:GLI9))+GLI53+GLI54</f>
        <v>0</v>
      </c>
      <c r="GLK10" s="1265">
        <f t="shared" ref="GLK10" si="2524">SUM(GLK35-SUM(GLK4:GLK9))+GLK53+GLK54</f>
        <v>0</v>
      </c>
      <c r="GLM10" s="1265">
        <f t="shared" ref="GLM10" si="2525">SUM(GLM35-SUM(GLM4:GLM9))+GLM53+GLM54</f>
        <v>0</v>
      </c>
      <c r="GLO10" s="1265">
        <f t="shared" ref="GLO10" si="2526">SUM(GLO35-SUM(GLO4:GLO9))+GLO53+GLO54</f>
        <v>0</v>
      </c>
      <c r="GLQ10" s="1265">
        <f t="shared" ref="GLQ10" si="2527">SUM(GLQ35-SUM(GLQ4:GLQ9))+GLQ53+GLQ54</f>
        <v>0</v>
      </c>
      <c r="GLS10" s="1265">
        <f t="shared" ref="GLS10" si="2528">SUM(GLS35-SUM(GLS4:GLS9))+GLS53+GLS54</f>
        <v>0</v>
      </c>
      <c r="GLU10" s="1265">
        <f t="shared" ref="GLU10" si="2529">SUM(GLU35-SUM(GLU4:GLU9))+GLU53+GLU54</f>
        <v>0</v>
      </c>
      <c r="GLW10" s="1265">
        <f t="shared" ref="GLW10" si="2530">SUM(GLW35-SUM(GLW4:GLW9))+GLW53+GLW54</f>
        <v>0</v>
      </c>
      <c r="GLY10" s="1265">
        <f t="shared" ref="GLY10" si="2531">SUM(GLY35-SUM(GLY4:GLY9))+GLY53+GLY54</f>
        <v>0</v>
      </c>
      <c r="GMA10" s="1265">
        <f t="shared" ref="GMA10" si="2532">SUM(GMA35-SUM(GMA4:GMA9))+GMA53+GMA54</f>
        <v>0</v>
      </c>
      <c r="GMC10" s="1265">
        <f t="shared" ref="GMC10" si="2533">SUM(GMC35-SUM(GMC4:GMC9))+GMC53+GMC54</f>
        <v>0</v>
      </c>
      <c r="GME10" s="1265">
        <f t="shared" ref="GME10" si="2534">SUM(GME35-SUM(GME4:GME9))+GME53+GME54</f>
        <v>0</v>
      </c>
      <c r="GMG10" s="1265">
        <f t="shared" ref="GMG10" si="2535">SUM(GMG35-SUM(GMG4:GMG9))+GMG53+GMG54</f>
        <v>0</v>
      </c>
      <c r="GMI10" s="1265">
        <f t="shared" ref="GMI10" si="2536">SUM(GMI35-SUM(GMI4:GMI9))+GMI53+GMI54</f>
        <v>0</v>
      </c>
      <c r="GMK10" s="1265">
        <f t="shared" ref="GMK10" si="2537">SUM(GMK35-SUM(GMK4:GMK9))+GMK53+GMK54</f>
        <v>0</v>
      </c>
      <c r="GMM10" s="1265">
        <f t="shared" ref="GMM10" si="2538">SUM(GMM35-SUM(GMM4:GMM9))+GMM53+GMM54</f>
        <v>0</v>
      </c>
      <c r="GMO10" s="1265">
        <f t="shared" ref="GMO10" si="2539">SUM(GMO35-SUM(GMO4:GMO9))+GMO53+GMO54</f>
        <v>0</v>
      </c>
      <c r="GMQ10" s="1265">
        <f t="shared" ref="GMQ10" si="2540">SUM(GMQ35-SUM(GMQ4:GMQ9))+GMQ53+GMQ54</f>
        <v>0</v>
      </c>
      <c r="GMS10" s="1265">
        <f t="shared" ref="GMS10" si="2541">SUM(GMS35-SUM(GMS4:GMS9))+GMS53+GMS54</f>
        <v>0</v>
      </c>
      <c r="GMU10" s="1265">
        <f t="shared" ref="GMU10" si="2542">SUM(GMU35-SUM(GMU4:GMU9))+GMU53+GMU54</f>
        <v>0</v>
      </c>
      <c r="GMW10" s="1265">
        <f t="shared" ref="GMW10" si="2543">SUM(GMW35-SUM(GMW4:GMW9))+GMW53+GMW54</f>
        <v>0</v>
      </c>
      <c r="GMY10" s="1265">
        <f t="shared" ref="GMY10" si="2544">SUM(GMY35-SUM(GMY4:GMY9))+GMY53+GMY54</f>
        <v>0</v>
      </c>
      <c r="GNA10" s="1265">
        <f t="shared" ref="GNA10" si="2545">SUM(GNA35-SUM(GNA4:GNA9))+GNA53+GNA54</f>
        <v>0</v>
      </c>
      <c r="GNC10" s="1265">
        <f t="shared" ref="GNC10" si="2546">SUM(GNC35-SUM(GNC4:GNC9))+GNC53+GNC54</f>
        <v>0</v>
      </c>
      <c r="GNE10" s="1265">
        <f t="shared" ref="GNE10" si="2547">SUM(GNE35-SUM(GNE4:GNE9))+GNE53+GNE54</f>
        <v>0</v>
      </c>
      <c r="GNG10" s="1265">
        <f t="shared" ref="GNG10" si="2548">SUM(GNG35-SUM(GNG4:GNG9))+GNG53+GNG54</f>
        <v>0</v>
      </c>
      <c r="GNI10" s="1265">
        <f t="shared" ref="GNI10" si="2549">SUM(GNI35-SUM(GNI4:GNI9))+GNI53+GNI54</f>
        <v>0</v>
      </c>
      <c r="GNK10" s="1265">
        <f t="shared" ref="GNK10" si="2550">SUM(GNK35-SUM(GNK4:GNK9))+GNK53+GNK54</f>
        <v>0</v>
      </c>
      <c r="GNM10" s="1265">
        <f t="shared" ref="GNM10" si="2551">SUM(GNM35-SUM(GNM4:GNM9))+GNM53+GNM54</f>
        <v>0</v>
      </c>
      <c r="GNO10" s="1265">
        <f t="shared" ref="GNO10" si="2552">SUM(GNO35-SUM(GNO4:GNO9))+GNO53+GNO54</f>
        <v>0</v>
      </c>
      <c r="GNQ10" s="1265">
        <f t="shared" ref="GNQ10" si="2553">SUM(GNQ35-SUM(GNQ4:GNQ9))+GNQ53+GNQ54</f>
        <v>0</v>
      </c>
      <c r="GNS10" s="1265">
        <f t="shared" ref="GNS10" si="2554">SUM(GNS35-SUM(GNS4:GNS9))+GNS53+GNS54</f>
        <v>0</v>
      </c>
      <c r="GNU10" s="1265">
        <f t="shared" ref="GNU10" si="2555">SUM(GNU35-SUM(GNU4:GNU9))+GNU53+GNU54</f>
        <v>0</v>
      </c>
      <c r="GNW10" s="1265">
        <f t="shared" ref="GNW10" si="2556">SUM(GNW35-SUM(GNW4:GNW9))+GNW53+GNW54</f>
        <v>0</v>
      </c>
      <c r="GNY10" s="1265">
        <f t="shared" ref="GNY10" si="2557">SUM(GNY35-SUM(GNY4:GNY9))+GNY53+GNY54</f>
        <v>0</v>
      </c>
      <c r="GOA10" s="1265">
        <f t="shared" ref="GOA10" si="2558">SUM(GOA35-SUM(GOA4:GOA9))+GOA53+GOA54</f>
        <v>0</v>
      </c>
      <c r="GOC10" s="1265">
        <f t="shared" ref="GOC10" si="2559">SUM(GOC35-SUM(GOC4:GOC9))+GOC53+GOC54</f>
        <v>0</v>
      </c>
      <c r="GOE10" s="1265">
        <f t="shared" ref="GOE10" si="2560">SUM(GOE35-SUM(GOE4:GOE9))+GOE53+GOE54</f>
        <v>0</v>
      </c>
      <c r="GOG10" s="1265">
        <f t="shared" ref="GOG10" si="2561">SUM(GOG35-SUM(GOG4:GOG9))+GOG53+GOG54</f>
        <v>0</v>
      </c>
      <c r="GOI10" s="1265">
        <f t="shared" ref="GOI10" si="2562">SUM(GOI35-SUM(GOI4:GOI9))+GOI53+GOI54</f>
        <v>0</v>
      </c>
      <c r="GOK10" s="1265">
        <f t="shared" ref="GOK10" si="2563">SUM(GOK35-SUM(GOK4:GOK9))+GOK53+GOK54</f>
        <v>0</v>
      </c>
      <c r="GOM10" s="1265">
        <f t="shared" ref="GOM10" si="2564">SUM(GOM35-SUM(GOM4:GOM9))+GOM53+GOM54</f>
        <v>0</v>
      </c>
      <c r="GOO10" s="1265">
        <f t="shared" ref="GOO10" si="2565">SUM(GOO35-SUM(GOO4:GOO9))+GOO53+GOO54</f>
        <v>0</v>
      </c>
      <c r="GOQ10" s="1265">
        <f t="shared" ref="GOQ10" si="2566">SUM(GOQ35-SUM(GOQ4:GOQ9))+GOQ53+GOQ54</f>
        <v>0</v>
      </c>
      <c r="GOS10" s="1265">
        <f t="shared" ref="GOS10" si="2567">SUM(GOS35-SUM(GOS4:GOS9))+GOS53+GOS54</f>
        <v>0</v>
      </c>
      <c r="GOU10" s="1265">
        <f t="shared" ref="GOU10" si="2568">SUM(GOU35-SUM(GOU4:GOU9))+GOU53+GOU54</f>
        <v>0</v>
      </c>
      <c r="GOW10" s="1265">
        <f t="shared" ref="GOW10" si="2569">SUM(GOW35-SUM(GOW4:GOW9))+GOW53+GOW54</f>
        <v>0</v>
      </c>
      <c r="GOY10" s="1265">
        <f t="shared" ref="GOY10" si="2570">SUM(GOY35-SUM(GOY4:GOY9))+GOY53+GOY54</f>
        <v>0</v>
      </c>
      <c r="GPA10" s="1265">
        <f t="shared" ref="GPA10" si="2571">SUM(GPA35-SUM(GPA4:GPA9))+GPA53+GPA54</f>
        <v>0</v>
      </c>
      <c r="GPC10" s="1265">
        <f t="shared" ref="GPC10" si="2572">SUM(GPC35-SUM(GPC4:GPC9))+GPC53+GPC54</f>
        <v>0</v>
      </c>
      <c r="GPE10" s="1265">
        <f t="shared" ref="GPE10" si="2573">SUM(GPE35-SUM(GPE4:GPE9))+GPE53+GPE54</f>
        <v>0</v>
      </c>
      <c r="GPG10" s="1265">
        <f t="shared" ref="GPG10" si="2574">SUM(GPG35-SUM(GPG4:GPG9))+GPG53+GPG54</f>
        <v>0</v>
      </c>
      <c r="GPI10" s="1265">
        <f t="shared" ref="GPI10" si="2575">SUM(GPI35-SUM(GPI4:GPI9))+GPI53+GPI54</f>
        <v>0</v>
      </c>
      <c r="GPK10" s="1265">
        <f t="shared" ref="GPK10" si="2576">SUM(GPK35-SUM(GPK4:GPK9))+GPK53+GPK54</f>
        <v>0</v>
      </c>
      <c r="GPM10" s="1265">
        <f t="shared" ref="GPM10" si="2577">SUM(GPM35-SUM(GPM4:GPM9))+GPM53+GPM54</f>
        <v>0</v>
      </c>
      <c r="GPO10" s="1265">
        <f t="shared" ref="GPO10" si="2578">SUM(GPO35-SUM(GPO4:GPO9))+GPO53+GPO54</f>
        <v>0</v>
      </c>
      <c r="GPQ10" s="1265">
        <f t="shared" ref="GPQ10" si="2579">SUM(GPQ35-SUM(GPQ4:GPQ9))+GPQ53+GPQ54</f>
        <v>0</v>
      </c>
      <c r="GPS10" s="1265">
        <f t="shared" ref="GPS10" si="2580">SUM(GPS35-SUM(GPS4:GPS9))+GPS53+GPS54</f>
        <v>0</v>
      </c>
      <c r="GPU10" s="1265">
        <f t="shared" ref="GPU10" si="2581">SUM(GPU35-SUM(GPU4:GPU9))+GPU53+GPU54</f>
        <v>0</v>
      </c>
      <c r="GPW10" s="1265">
        <f t="shared" ref="GPW10" si="2582">SUM(GPW35-SUM(GPW4:GPW9))+GPW53+GPW54</f>
        <v>0</v>
      </c>
      <c r="GPY10" s="1265">
        <f t="shared" ref="GPY10" si="2583">SUM(GPY35-SUM(GPY4:GPY9))+GPY53+GPY54</f>
        <v>0</v>
      </c>
      <c r="GQA10" s="1265">
        <f t="shared" ref="GQA10" si="2584">SUM(GQA35-SUM(GQA4:GQA9))+GQA53+GQA54</f>
        <v>0</v>
      </c>
      <c r="GQC10" s="1265">
        <f t="shared" ref="GQC10" si="2585">SUM(GQC35-SUM(GQC4:GQC9))+GQC53+GQC54</f>
        <v>0</v>
      </c>
      <c r="GQE10" s="1265">
        <f t="shared" ref="GQE10" si="2586">SUM(GQE35-SUM(GQE4:GQE9))+GQE53+GQE54</f>
        <v>0</v>
      </c>
      <c r="GQG10" s="1265">
        <f t="shared" ref="GQG10" si="2587">SUM(GQG35-SUM(GQG4:GQG9))+GQG53+GQG54</f>
        <v>0</v>
      </c>
      <c r="GQI10" s="1265">
        <f t="shared" ref="GQI10" si="2588">SUM(GQI35-SUM(GQI4:GQI9))+GQI53+GQI54</f>
        <v>0</v>
      </c>
      <c r="GQK10" s="1265">
        <f t="shared" ref="GQK10" si="2589">SUM(GQK35-SUM(GQK4:GQK9))+GQK53+GQK54</f>
        <v>0</v>
      </c>
      <c r="GQM10" s="1265">
        <f t="shared" ref="GQM10" si="2590">SUM(GQM35-SUM(GQM4:GQM9))+GQM53+GQM54</f>
        <v>0</v>
      </c>
      <c r="GQO10" s="1265">
        <f t="shared" ref="GQO10" si="2591">SUM(GQO35-SUM(GQO4:GQO9))+GQO53+GQO54</f>
        <v>0</v>
      </c>
      <c r="GQQ10" s="1265">
        <f t="shared" ref="GQQ10" si="2592">SUM(GQQ35-SUM(GQQ4:GQQ9))+GQQ53+GQQ54</f>
        <v>0</v>
      </c>
      <c r="GQS10" s="1265">
        <f t="shared" ref="GQS10" si="2593">SUM(GQS35-SUM(GQS4:GQS9))+GQS53+GQS54</f>
        <v>0</v>
      </c>
      <c r="GQU10" s="1265">
        <f t="shared" ref="GQU10" si="2594">SUM(GQU35-SUM(GQU4:GQU9))+GQU53+GQU54</f>
        <v>0</v>
      </c>
      <c r="GQW10" s="1265">
        <f t="shared" ref="GQW10" si="2595">SUM(GQW35-SUM(GQW4:GQW9))+GQW53+GQW54</f>
        <v>0</v>
      </c>
      <c r="GQY10" s="1265">
        <f t="shared" ref="GQY10" si="2596">SUM(GQY35-SUM(GQY4:GQY9))+GQY53+GQY54</f>
        <v>0</v>
      </c>
      <c r="GRA10" s="1265">
        <f t="shared" ref="GRA10" si="2597">SUM(GRA35-SUM(GRA4:GRA9))+GRA53+GRA54</f>
        <v>0</v>
      </c>
      <c r="GRC10" s="1265">
        <f t="shared" ref="GRC10" si="2598">SUM(GRC35-SUM(GRC4:GRC9))+GRC53+GRC54</f>
        <v>0</v>
      </c>
      <c r="GRE10" s="1265">
        <f t="shared" ref="GRE10" si="2599">SUM(GRE35-SUM(GRE4:GRE9))+GRE53+GRE54</f>
        <v>0</v>
      </c>
      <c r="GRG10" s="1265">
        <f t="shared" ref="GRG10" si="2600">SUM(GRG35-SUM(GRG4:GRG9))+GRG53+GRG54</f>
        <v>0</v>
      </c>
      <c r="GRI10" s="1265">
        <f t="shared" ref="GRI10" si="2601">SUM(GRI35-SUM(GRI4:GRI9))+GRI53+GRI54</f>
        <v>0</v>
      </c>
      <c r="GRK10" s="1265">
        <f t="shared" ref="GRK10" si="2602">SUM(GRK35-SUM(GRK4:GRK9))+GRK53+GRK54</f>
        <v>0</v>
      </c>
      <c r="GRM10" s="1265">
        <f t="shared" ref="GRM10" si="2603">SUM(GRM35-SUM(GRM4:GRM9))+GRM53+GRM54</f>
        <v>0</v>
      </c>
      <c r="GRO10" s="1265">
        <f t="shared" ref="GRO10" si="2604">SUM(GRO35-SUM(GRO4:GRO9))+GRO53+GRO54</f>
        <v>0</v>
      </c>
      <c r="GRQ10" s="1265">
        <f t="shared" ref="GRQ10" si="2605">SUM(GRQ35-SUM(GRQ4:GRQ9))+GRQ53+GRQ54</f>
        <v>0</v>
      </c>
      <c r="GRS10" s="1265">
        <f t="shared" ref="GRS10" si="2606">SUM(GRS35-SUM(GRS4:GRS9))+GRS53+GRS54</f>
        <v>0</v>
      </c>
      <c r="GRU10" s="1265">
        <f t="shared" ref="GRU10" si="2607">SUM(GRU35-SUM(GRU4:GRU9))+GRU53+GRU54</f>
        <v>0</v>
      </c>
      <c r="GRW10" s="1265">
        <f t="shared" ref="GRW10" si="2608">SUM(GRW35-SUM(GRW4:GRW9))+GRW53+GRW54</f>
        <v>0</v>
      </c>
      <c r="GRY10" s="1265">
        <f t="shared" ref="GRY10" si="2609">SUM(GRY35-SUM(GRY4:GRY9))+GRY53+GRY54</f>
        <v>0</v>
      </c>
      <c r="GSA10" s="1265">
        <f t="shared" ref="GSA10" si="2610">SUM(GSA35-SUM(GSA4:GSA9))+GSA53+GSA54</f>
        <v>0</v>
      </c>
      <c r="GSC10" s="1265">
        <f t="shared" ref="GSC10" si="2611">SUM(GSC35-SUM(GSC4:GSC9))+GSC53+GSC54</f>
        <v>0</v>
      </c>
      <c r="GSE10" s="1265">
        <f t="shared" ref="GSE10" si="2612">SUM(GSE35-SUM(GSE4:GSE9))+GSE53+GSE54</f>
        <v>0</v>
      </c>
      <c r="GSG10" s="1265">
        <f t="shared" ref="GSG10" si="2613">SUM(GSG35-SUM(GSG4:GSG9))+GSG53+GSG54</f>
        <v>0</v>
      </c>
      <c r="GSI10" s="1265">
        <f t="shared" ref="GSI10" si="2614">SUM(GSI35-SUM(GSI4:GSI9))+GSI53+GSI54</f>
        <v>0</v>
      </c>
      <c r="GSK10" s="1265">
        <f t="shared" ref="GSK10" si="2615">SUM(GSK35-SUM(GSK4:GSK9))+GSK53+GSK54</f>
        <v>0</v>
      </c>
      <c r="GSM10" s="1265">
        <f t="shared" ref="GSM10" si="2616">SUM(GSM35-SUM(GSM4:GSM9))+GSM53+GSM54</f>
        <v>0</v>
      </c>
      <c r="GSO10" s="1265">
        <f t="shared" ref="GSO10" si="2617">SUM(GSO35-SUM(GSO4:GSO9))+GSO53+GSO54</f>
        <v>0</v>
      </c>
      <c r="GSQ10" s="1265">
        <f t="shared" ref="GSQ10" si="2618">SUM(GSQ35-SUM(GSQ4:GSQ9))+GSQ53+GSQ54</f>
        <v>0</v>
      </c>
      <c r="GSS10" s="1265">
        <f t="shared" ref="GSS10" si="2619">SUM(GSS35-SUM(GSS4:GSS9))+GSS53+GSS54</f>
        <v>0</v>
      </c>
      <c r="GSU10" s="1265">
        <f t="shared" ref="GSU10" si="2620">SUM(GSU35-SUM(GSU4:GSU9))+GSU53+GSU54</f>
        <v>0</v>
      </c>
      <c r="GSW10" s="1265">
        <f t="shared" ref="GSW10" si="2621">SUM(GSW35-SUM(GSW4:GSW9))+GSW53+GSW54</f>
        <v>0</v>
      </c>
      <c r="GSY10" s="1265">
        <f t="shared" ref="GSY10" si="2622">SUM(GSY35-SUM(GSY4:GSY9))+GSY53+GSY54</f>
        <v>0</v>
      </c>
      <c r="GTA10" s="1265">
        <f t="shared" ref="GTA10" si="2623">SUM(GTA35-SUM(GTA4:GTA9))+GTA53+GTA54</f>
        <v>0</v>
      </c>
      <c r="GTC10" s="1265">
        <f t="shared" ref="GTC10" si="2624">SUM(GTC35-SUM(GTC4:GTC9))+GTC53+GTC54</f>
        <v>0</v>
      </c>
      <c r="GTE10" s="1265">
        <f t="shared" ref="GTE10" si="2625">SUM(GTE35-SUM(GTE4:GTE9))+GTE53+GTE54</f>
        <v>0</v>
      </c>
      <c r="GTG10" s="1265">
        <f t="shared" ref="GTG10" si="2626">SUM(GTG35-SUM(GTG4:GTG9))+GTG53+GTG54</f>
        <v>0</v>
      </c>
      <c r="GTI10" s="1265">
        <f t="shared" ref="GTI10" si="2627">SUM(GTI35-SUM(GTI4:GTI9))+GTI53+GTI54</f>
        <v>0</v>
      </c>
      <c r="GTK10" s="1265">
        <f t="shared" ref="GTK10" si="2628">SUM(GTK35-SUM(GTK4:GTK9))+GTK53+GTK54</f>
        <v>0</v>
      </c>
      <c r="GTM10" s="1265">
        <f t="shared" ref="GTM10" si="2629">SUM(GTM35-SUM(GTM4:GTM9))+GTM53+GTM54</f>
        <v>0</v>
      </c>
      <c r="GTO10" s="1265">
        <f t="shared" ref="GTO10" si="2630">SUM(GTO35-SUM(GTO4:GTO9))+GTO53+GTO54</f>
        <v>0</v>
      </c>
      <c r="GTQ10" s="1265">
        <f t="shared" ref="GTQ10" si="2631">SUM(GTQ35-SUM(GTQ4:GTQ9))+GTQ53+GTQ54</f>
        <v>0</v>
      </c>
      <c r="GTS10" s="1265">
        <f t="shared" ref="GTS10" si="2632">SUM(GTS35-SUM(GTS4:GTS9))+GTS53+GTS54</f>
        <v>0</v>
      </c>
      <c r="GTU10" s="1265">
        <f t="shared" ref="GTU10" si="2633">SUM(GTU35-SUM(GTU4:GTU9))+GTU53+GTU54</f>
        <v>0</v>
      </c>
      <c r="GTW10" s="1265">
        <f t="shared" ref="GTW10" si="2634">SUM(GTW35-SUM(GTW4:GTW9))+GTW53+GTW54</f>
        <v>0</v>
      </c>
      <c r="GTY10" s="1265">
        <f t="shared" ref="GTY10" si="2635">SUM(GTY35-SUM(GTY4:GTY9))+GTY53+GTY54</f>
        <v>0</v>
      </c>
      <c r="GUA10" s="1265">
        <f t="shared" ref="GUA10" si="2636">SUM(GUA35-SUM(GUA4:GUA9))+GUA53+GUA54</f>
        <v>0</v>
      </c>
      <c r="GUC10" s="1265">
        <f t="shared" ref="GUC10" si="2637">SUM(GUC35-SUM(GUC4:GUC9))+GUC53+GUC54</f>
        <v>0</v>
      </c>
      <c r="GUE10" s="1265">
        <f t="shared" ref="GUE10" si="2638">SUM(GUE35-SUM(GUE4:GUE9))+GUE53+GUE54</f>
        <v>0</v>
      </c>
      <c r="GUG10" s="1265">
        <f t="shared" ref="GUG10" si="2639">SUM(GUG35-SUM(GUG4:GUG9))+GUG53+GUG54</f>
        <v>0</v>
      </c>
      <c r="GUI10" s="1265">
        <f t="shared" ref="GUI10" si="2640">SUM(GUI35-SUM(GUI4:GUI9))+GUI53+GUI54</f>
        <v>0</v>
      </c>
      <c r="GUK10" s="1265">
        <f t="shared" ref="GUK10" si="2641">SUM(GUK35-SUM(GUK4:GUK9))+GUK53+GUK54</f>
        <v>0</v>
      </c>
      <c r="GUM10" s="1265">
        <f t="shared" ref="GUM10" si="2642">SUM(GUM35-SUM(GUM4:GUM9))+GUM53+GUM54</f>
        <v>0</v>
      </c>
      <c r="GUO10" s="1265">
        <f t="shared" ref="GUO10" si="2643">SUM(GUO35-SUM(GUO4:GUO9))+GUO53+GUO54</f>
        <v>0</v>
      </c>
      <c r="GUQ10" s="1265">
        <f t="shared" ref="GUQ10" si="2644">SUM(GUQ35-SUM(GUQ4:GUQ9))+GUQ53+GUQ54</f>
        <v>0</v>
      </c>
      <c r="GUS10" s="1265">
        <f t="shared" ref="GUS10" si="2645">SUM(GUS35-SUM(GUS4:GUS9))+GUS53+GUS54</f>
        <v>0</v>
      </c>
      <c r="GUU10" s="1265">
        <f t="shared" ref="GUU10" si="2646">SUM(GUU35-SUM(GUU4:GUU9))+GUU53+GUU54</f>
        <v>0</v>
      </c>
      <c r="GUW10" s="1265">
        <f t="shared" ref="GUW10" si="2647">SUM(GUW35-SUM(GUW4:GUW9))+GUW53+GUW54</f>
        <v>0</v>
      </c>
      <c r="GUY10" s="1265">
        <f t="shared" ref="GUY10" si="2648">SUM(GUY35-SUM(GUY4:GUY9))+GUY53+GUY54</f>
        <v>0</v>
      </c>
      <c r="GVA10" s="1265">
        <f t="shared" ref="GVA10" si="2649">SUM(GVA35-SUM(GVA4:GVA9))+GVA53+GVA54</f>
        <v>0</v>
      </c>
      <c r="GVC10" s="1265">
        <f t="shared" ref="GVC10" si="2650">SUM(GVC35-SUM(GVC4:GVC9))+GVC53+GVC54</f>
        <v>0</v>
      </c>
      <c r="GVE10" s="1265">
        <f t="shared" ref="GVE10" si="2651">SUM(GVE35-SUM(GVE4:GVE9))+GVE53+GVE54</f>
        <v>0</v>
      </c>
      <c r="GVG10" s="1265">
        <f t="shared" ref="GVG10" si="2652">SUM(GVG35-SUM(GVG4:GVG9))+GVG53+GVG54</f>
        <v>0</v>
      </c>
      <c r="GVI10" s="1265">
        <f t="shared" ref="GVI10" si="2653">SUM(GVI35-SUM(GVI4:GVI9))+GVI53+GVI54</f>
        <v>0</v>
      </c>
      <c r="GVK10" s="1265">
        <f t="shared" ref="GVK10" si="2654">SUM(GVK35-SUM(GVK4:GVK9))+GVK53+GVK54</f>
        <v>0</v>
      </c>
      <c r="GVM10" s="1265">
        <f t="shared" ref="GVM10" si="2655">SUM(GVM35-SUM(GVM4:GVM9))+GVM53+GVM54</f>
        <v>0</v>
      </c>
      <c r="GVO10" s="1265">
        <f t="shared" ref="GVO10" si="2656">SUM(GVO35-SUM(GVO4:GVO9))+GVO53+GVO54</f>
        <v>0</v>
      </c>
      <c r="GVQ10" s="1265">
        <f t="shared" ref="GVQ10" si="2657">SUM(GVQ35-SUM(GVQ4:GVQ9))+GVQ53+GVQ54</f>
        <v>0</v>
      </c>
      <c r="GVS10" s="1265">
        <f t="shared" ref="GVS10" si="2658">SUM(GVS35-SUM(GVS4:GVS9))+GVS53+GVS54</f>
        <v>0</v>
      </c>
      <c r="GVU10" s="1265">
        <f t="shared" ref="GVU10" si="2659">SUM(GVU35-SUM(GVU4:GVU9))+GVU53+GVU54</f>
        <v>0</v>
      </c>
      <c r="GVW10" s="1265">
        <f t="shared" ref="GVW10" si="2660">SUM(GVW35-SUM(GVW4:GVW9))+GVW53+GVW54</f>
        <v>0</v>
      </c>
      <c r="GVY10" s="1265">
        <f t="shared" ref="GVY10" si="2661">SUM(GVY35-SUM(GVY4:GVY9))+GVY53+GVY54</f>
        <v>0</v>
      </c>
      <c r="GWA10" s="1265">
        <f t="shared" ref="GWA10" si="2662">SUM(GWA35-SUM(GWA4:GWA9))+GWA53+GWA54</f>
        <v>0</v>
      </c>
      <c r="GWC10" s="1265">
        <f t="shared" ref="GWC10" si="2663">SUM(GWC35-SUM(GWC4:GWC9))+GWC53+GWC54</f>
        <v>0</v>
      </c>
      <c r="GWE10" s="1265">
        <f t="shared" ref="GWE10" si="2664">SUM(GWE35-SUM(GWE4:GWE9))+GWE53+GWE54</f>
        <v>0</v>
      </c>
      <c r="GWG10" s="1265">
        <f t="shared" ref="GWG10" si="2665">SUM(GWG35-SUM(GWG4:GWG9))+GWG53+GWG54</f>
        <v>0</v>
      </c>
      <c r="GWI10" s="1265">
        <f t="shared" ref="GWI10" si="2666">SUM(GWI35-SUM(GWI4:GWI9))+GWI53+GWI54</f>
        <v>0</v>
      </c>
      <c r="GWK10" s="1265">
        <f t="shared" ref="GWK10" si="2667">SUM(GWK35-SUM(GWK4:GWK9))+GWK53+GWK54</f>
        <v>0</v>
      </c>
      <c r="GWM10" s="1265">
        <f t="shared" ref="GWM10" si="2668">SUM(GWM35-SUM(GWM4:GWM9))+GWM53+GWM54</f>
        <v>0</v>
      </c>
      <c r="GWO10" s="1265">
        <f t="shared" ref="GWO10" si="2669">SUM(GWO35-SUM(GWO4:GWO9))+GWO53+GWO54</f>
        <v>0</v>
      </c>
      <c r="GWQ10" s="1265">
        <f t="shared" ref="GWQ10" si="2670">SUM(GWQ35-SUM(GWQ4:GWQ9))+GWQ53+GWQ54</f>
        <v>0</v>
      </c>
      <c r="GWS10" s="1265">
        <f t="shared" ref="GWS10" si="2671">SUM(GWS35-SUM(GWS4:GWS9))+GWS53+GWS54</f>
        <v>0</v>
      </c>
      <c r="GWU10" s="1265">
        <f t="shared" ref="GWU10" si="2672">SUM(GWU35-SUM(GWU4:GWU9))+GWU53+GWU54</f>
        <v>0</v>
      </c>
      <c r="GWW10" s="1265">
        <f t="shared" ref="GWW10" si="2673">SUM(GWW35-SUM(GWW4:GWW9))+GWW53+GWW54</f>
        <v>0</v>
      </c>
      <c r="GWY10" s="1265">
        <f t="shared" ref="GWY10" si="2674">SUM(GWY35-SUM(GWY4:GWY9))+GWY53+GWY54</f>
        <v>0</v>
      </c>
      <c r="GXA10" s="1265">
        <f t="shared" ref="GXA10" si="2675">SUM(GXA35-SUM(GXA4:GXA9))+GXA53+GXA54</f>
        <v>0</v>
      </c>
      <c r="GXC10" s="1265">
        <f t="shared" ref="GXC10" si="2676">SUM(GXC35-SUM(GXC4:GXC9))+GXC53+GXC54</f>
        <v>0</v>
      </c>
      <c r="GXE10" s="1265">
        <f t="shared" ref="GXE10" si="2677">SUM(GXE35-SUM(GXE4:GXE9))+GXE53+GXE54</f>
        <v>0</v>
      </c>
      <c r="GXG10" s="1265">
        <f t="shared" ref="GXG10" si="2678">SUM(GXG35-SUM(GXG4:GXG9))+GXG53+GXG54</f>
        <v>0</v>
      </c>
      <c r="GXI10" s="1265">
        <f t="shared" ref="GXI10" si="2679">SUM(GXI35-SUM(GXI4:GXI9))+GXI53+GXI54</f>
        <v>0</v>
      </c>
      <c r="GXK10" s="1265">
        <f t="shared" ref="GXK10" si="2680">SUM(GXK35-SUM(GXK4:GXK9))+GXK53+GXK54</f>
        <v>0</v>
      </c>
      <c r="GXM10" s="1265">
        <f t="shared" ref="GXM10" si="2681">SUM(GXM35-SUM(GXM4:GXM9))+GXM53+GXM54</f>
        <v>0</v>
      </c>
      <c r="GXO10" s="1265">
        <f t="shared" ref="GXO10" si="2682">SUM(GXO35-SUM(GXO4:GXO9))+GXO53+GXO54</f>
        <v>0</v>
      </c>
      <c r="GXQ10" s="1265">
        <f t="shared" ref="GXQ10" si="2683">SUM(GXQ35-SUM(GXQ4:GXQ9))+GXQ53+GXQ54</f>
        <v>0</v>
      </c>
      <c r="GXS10" s="1265">
        <f t="shared" ref="GXS10" si="2684">SUM(GXS35-SUM(GXS4:GXS9))+GXS53+GXS54</f>
        <v>0</v>
      </c>
      <c r="GXU10" s="1265">
        <f t="shared" ref="GXU10" si="2685">SUM(GXU35-SUM(GXU4:GXU9))+GXU53+GXU54</f>
        <v>0</v>
      </c>
      <c r="GXW10" s="1265">
        <f t="shared" ref="GXW10" si="2686">SUM(GXW35-SUM(GXW4:GXW9))+GXW53+GXW54</f>
        <v>0</v>
      </c>
      <c r="GXY10" s="1265">
        <f t="shared" ref="GXY10" si="2687">SUM(GXY35-SUM(GXY4:GXY9))+GXY53+GXY54</f>
        <v>0</v>
      </c>
      <c r="GYA10" s="1265">
        <f t="shared" ref="GYA10" si="2688">SUM(GYA35-SUM(GYA4:GYA9))+GYA53+GYA54</f>
        <v>0</v>
      </c>
      <c r="GYC10" s="1265">
        <f t="shared" ref="GYC10" si="2689">SUM(GYC35-SUM(GYC4:GYC9))+GYC53+GYC54</f>
        <v>0</v>
      </c>
      <c r="GYE10" s="1265">
        <f t="shared" ref="GYE10" si="2690">SUM(GYE35-SUM(GYE4:GYE9))+GYE53+GYE54</f>
        <v>0</v>
      </c>
      <c r="GYG10" s="1265">
        <f t="shared" ref="GYG10" si="2691">SUM(GYG35-SUM(GYG4:GYG9))+GYG53+GYG54</f>
        <v>0</v>
      </c>
      <c r="GYI10" s="1265">
        <f t="shared" ref="GYI10" si="2692">SUM(GYI35-SUM(GYI4:GYI9))+GYI53+GYI54</f>
        <v>0</v>
      </c>
      <c r="GYK10" s="1265">
        <f t="shared" ref="GYK10" si="2693">SUM(GYK35-SUM(GYK4:GYK9))+GYK53+GYK54</f>
        <v>0</v>
      </c>
      <c r="GYM10" s="1265">
        <f t="shared" ref="GYM10" si="2694">SUM(GYM35-SUM(GYM4:GYM9))+GYM53+GYM54</f>
        <v>0</v>
      </c>
      <c r="GYO10" s="1265">
        <f t="shared" ref="GYO10" si="2695">SUM(GYO35-SUM(GYO4:GYO9))+GYO53+GYO54</f>
        <v>0</v>
      </c>
      <c r="GYQ10" s="1265">
        <f t="shared" ref="GYQ10" si="2696">SUM(GYQ35-SUM(GYQ4:GYQ9))+GYQ53+GYQ54</f>
        <v>0</v>
      </c>
      <c r="GYS10" s="1265">
        <f t="shared" ref="GYS10" si="2697">SUM(GYS35-SUM(GYS4:GYS9))+GYS53+GYS54</f>
        <v>0</v>
      </c>
      <c r="GYU10" s="1265">
        <f t="shared" ref="GYU10" si="2698">SUM(GYU35-SUM(GYU4:GYU9))+GYU53+GYU54</f>
        <v>0</v>
      </c>
      <c r="GYW10" s="1265">
        <f t="shared" ref="GYW10" si="2699">SUM(GYW35-SUM(GYW4:GYW9))+GYW53+GYW54</f>
        <v>0</v>
      </c>
      <c r="GYY10" s="1265">
        <f t="shared" ref="GYY10" si="2700">SUM(GYY35-SUM(GYY4:GYY9))+GYY53+GYY54</f>
        <v>0</v>
      </c>
      <c r="GZA10" s="1265">
        <f t="shared" ref="GZA10" si="2701">SUM(GZA35-SUM(GZA4:GZA9))+GZA53+GZA54</f>
        <v>0</v>
      </c>
      <c r="GZC10" s="1265">
        <f t="shared" ref="GZC10" si="2702">SUM(GZC35-SUM(GZC4:GZC9))+GZC53+GZC54</f>
        <v>0</v>
      </c>
      <c r="GZE10" s="1265">
        <f t="shared" ref="GZE10" si="2703">SUM(GZE35-SUM(GZE4:GZE9))+GZE53+GZE54</f>
        <v>0</v>
      </c>
      <c r="GZG10" s="1265">
        <f t="shared" ref="GZG10" si="2704">SUM(GZG35-SUM(GZG4:GZG9))+GZG53+GZG54</f>
        <v>0</v>
      </c>
      <c r="GZI10" s="1265">
        <f t="shared" ref="GZI10" si="2705">SUM(GZI35-SUM(GZI4:GZI9))+GZI53+GZI54</f>
        <v>0</v>
      </c>
      <c r="GZK10" s="1265">
        <f t="shared" ref="GZK10" si="2706">SUM(GZK35-SUM(GZK4:GZK9))+GZK53+GZK54</f>
        <v>0</v>
      </c>
      <c r="GZM10" s="1265">
        <f t="shared" ref="GZM10" si="2707">SUM(GZM35-SUM(GZM4:GZM9))+GZM53+GZM54</f>
        <v>0</v>
      </c>
      <c r="GZO10" s="1265">
        <f t="shared" ref="GZO10" si="2708">SUM(GZO35-SUM(GZO4:GZO9))+GZO53+GZO54</f>
        <v>0</v>
      </c>
      <c r="GZQ10" s="1265">
        <f t="shared" ref="GZQ10" si="2709">SUM(GZQ35-SUM(GZQ4:GZQ9))+GZQ53+GZQ54</f>
        <v>0</v>
      </c>
      <c r="GZS10" s="1265">
        <f t="shared" ref="GZS10" si="2710">SUM(GZS35-SUM(GZS4:GZS9))+GZS53+GZS54</f>
        <v>0</v>
      </c>
      <c r="GZU10" s="1265">
        <f t="shared" ref="GZU10" si="2711">SUM(GZU35-SUM(GZU4:GZU9))+GZU53+GZU54</f>
        <v>0</v>
      </c>
      <c r="GZW10" s="1265">
        <f t="shared" ref="GZW10" si="2712">SUM(GZW35-SUM(GZW4:GZW9))+GZW53+GZW54</f>
        <v>0</v>
      </c>
      <c r="GZY10" s="1265">
        <f t="shared" ref="GZY10" si="2713">SUM(GZY35-SUM(GZY4:GZY9))+GZY53+GZY54</f>
        <v>0</v>
      </c>
      <c r="HAA10" s="1265">
        <f t="shared" ref="HAA10" si="2714">SUM(HAA35-SUM(HAA4:HAA9))+HAA53+HAA54</f>
        <v>0</v>
      </c>
      <c r="HAC10" s="1265">
        <f t="shared" ref="HAC10" si="2715">SUM(HAC35-SUM(HAC4:HAC9))+HAC53+HAC54</f>
        <v>0</v>
      </c>
      <c r="HAE10" s="1265">
        <f t="shared" ref="HAE10" si="2716">SUM(HAE35-SUM(HAE4:HAE9))+HAE53+HAE54</f>
        <v>0</v>
      </c>
      <c r="HAG10" s="1265">
        <f t="shared" ref="HAG10" si="2717">SUM(HAG35-SUM(HAG4:HAG9))+HAG53+HAG54</f>
        <v>0</v>
      </c>
      <c r="HAI10" s="1265">
        <f t="shared" ref="HAI10" si="2718">SUM(HAI35-SUM(HAI4:HAI9))+HAI53+HAI54</f>
        <v>0</v>
      </c>
      <c r="HAK10" s="1265">
        <f t="shared" ref="HAK10" si="2719">SUM(HAK35-SUM(HAK4:HAK9))+HAK53+HAK54</f>
        <v>0</v>
      </c>
      <c r="HAM10" s="1265">
        <f t="shared" ref="HAM10" si="2720">SUM(HAM35-SUM(HAM4:HAM9))+HAM53+HAM54</f>
        <v>0</v>
      </c>
      <c r="HAO10" s="1265">
        <f t="shared" ref="HAO10" si="2721">SUM(HAO35-SUM(HAO4:HAO9))+HAO53+HAO54</f>
        <v>0</v>
      </c>
      <c r="HAQ10" s="1265">
        <f t="shared" ref="HAQ10" si="2722">SUM(HAQ35-SUM(HAQ4:HAQ9))+HAQ53+HAQ54</f>
        <v>0</v>
      </c>
      <c r="HAS10" s="1265">
        <f t="shared" ref="HAS10" si="2723">SUM(HAS35-SUM(HAS4:HAS9))+HAS53+HAS54</f>
        <v>0</v>
      </c>
      <c r="HAU10" s="1265">
        <f t="shared" ref="HAU10" si="2724">SUM(HAU35-SUM(HAU4:HAU9))+HAU53+HAU54</f>
        <v>0</v>
      </c>
      <c r="HAW10" s="1265">
        <f t="shared" ref="HAW10" si="2725">SUM(HAW35-SUM(HAW4:HAW9))+HAW53+HAW54</f>
        <v>0</v>
      </c>
      <c r="HAY10" s="1265">
        <f t="shared" ref="HAY10" si="2726">SUM(HAY35-SUM(HAY4:HAY9))+HAY53+HAY54</f>
        <v>0</v>
      </c>
      <c r="HBA10" s="1265">
        <f t="shared" ref="HBA10" si="2727">SUM(HBA35-SUM(HBA4:HBA9))+HBA53+HBA54</f>
        <v>0</v>
      </c>
      <c r="HBC10" s="1265">
        <f t="shared" ref="HBC10" si="2728">SUM(HBC35-SUM(HBC4:HBC9))+HBC53+HBC54</f>
        <v>0</v>
      </c>
      <c r="HBE10" s="1265">
        <f t="shared" ref="HBE10" si="2729">SUM(HBE35-SUM(HBE4:HBE9))+HBE53+HBE54</f>
        <v>0</v>
      </c>
      <c r="HBG10" s="1265">
        <f t="shared" ref="HBG10" si="2730">SUM(HBG35-SUM(HBG4:HBG9))+HBG53+HBG54</f>
        <v>0</v>
      </c>
      <c r="HBI10" s="1265">
        <f t="shared" ref="HBI10" si="2731">SUM(HBI35-SUM(HBI4:HBI9))+HBI53+HBI54</f>
        <v>0</v>
      </c>
      <c r="HBK10" s="1265">
        <f t="shared" ref="HBK10" si="2732">SUM(HBK35-SUM(HBK4:HBK9))+HBK53+HBK54</f>
        <v>0</v>
      </c>
      <c r="HBM10" s="1265">
        <f t="shared" ref="HBM10" si="2733">SUM(HBM35-SUM(HBM4:HBM9))+HBM53+HBM54</f>
        <v>0</v>
      </c>
      <c r="HBO10" s="1265">
        <f t="shared" ref="HBO10" si="2734">SUM(HBO35-SUM(HBO4:HBO9))+HBO53+HBO54</f>
        <v>0</v>
      </c>
      <c r="HBQ10" s="1265">
        <f t="shared" ref="HBQ10" si="2735">SUM(HBQ35-SUM(HBQ4:HBQ9))+HBQ53+HBQ54</f>
        <v>0</v>
      </c>
      <c r="HBS10" s="1265">
        <f t="shared" ref="HBS10" si="2736">SUM(HBS35-SUM(HBS4:HBS9))+HBS53+HBS54</f>
        <v>0</v>
      </c>
      <c r="HBU10" s="1265">
        <f t="shared" ref="HBU10" si="2737">SUM(HBU35-SUM(HBU4:HBU9))+HBU53+HBU54</f>
        <v>0</v>
      </c>
      <c r="HBW10" s="1265">
        <f t="shared" ref="HBW10" si="2738">SUM(HBW35-SUM(HBW4:HBW9))+HBW53+HBW54</f>
        <v>0</v>
      </c>
      <c r="HBY10" s="1265">
        <f t="shared" ref="HBY10" si="2739">SUM(HBY35-SUM(HBY4:HBY9))+HBY53+HBY54</f>
        <v>0</v>
      </c>
      <c r="HCA10" s="1265">
        <f t="shared" ref="HCA10" si="2740">SUM(HCA35-SUM(HCA4:HCA9))+HCA53+HCA54</f>
        <v>0</v>
      </c>
      <c r="HCC10" s="1265">
        <f t="shared" ref="HCC10" si="2741">SUM(HCC35-SUM(HCC4:HCC9))+HCC53+HCC54</f>
        <v>0</v>
      </c>
      <c r="HCE10" s="1265">
        <f t="shared" ref="HCE10" si="2742">SUM(HCE35-SUM(HCE4:HCE9))+HCE53+HCE54</f>
        <v>0</v>
      </c>
      <c r="HCG10" s="1265">
        <f t="shared" ref="HCG10" si="2743">SUM(HCG35-SUM(HCG4:HCG9))+HCG53+HCG54</f>
        <v>0</v>
      </c>
      <c r="HCI10" s="1265">
        <f t="shared" ref="HCI10" si="2744">SUM(HCI35-SUM(HCI4:HCI9))+HCI53+HCI54</f>
        <v>0</v>
      </c>
      <c r="HCK10" s="1265">
        <f t="shared" ref="HCK10" si="2745">SUM(HCK35-SUM(HCK4:HCK9))+HCK53+HCK54</f>
        <v>0</v>
      </c>
      <c r="HCM10" s="1265">
        <f t="shared" ref="HCM10" si="2746">SUM(HCM35-SUM(HCM4:HCM9))+HCM53+HCM54</f>
        <v>0</v>
      </c>
      <c r="HCO10" s="1265">
        <f t="shared" ref="HCO10" si="2747">SUM(HCO35-SUM(HCO4:HCO9))+HCO53+HCO54</f>
        <v>0</v>
      </c>
      <c r="HCQ10" s="1265">
        <f t="shared" ref="HCQ10" si="2748">SUM(HCQ35-SUM(HCQ4:HCQ9))+HCQ53+HCQ54</f>
        <v>0</v>
      </c>
      <c r="HCS10" s="1265">
        <f t="shared" ref="HCS10" si="2749">SUM(HCS35-SUM(HCS4:HCS9))+HCS53+HCS54</f>
        <v>0</v>
      </c>
      <c r="HCU10" s="1265">
        <f t="shared" ref="HCU10" si="2750">SUM(HCU35-SUM(HCU4:HCU9))+HCU53+HCU54</f>
        <v>0</v>
      </c>
      <c r="HCW10" s="1265">
        <f t="shared" ref="HCW10" si="2751">SUM(HCW35-SUM(HCW4:HCW9))+HCW53+HCW54</f>
        <v>0</v>
      </c>
      <c r="HCY10" s="1265">
        <f t="shared" ref="HCY10" si="2752">SUM(HCY35-SUM(HCY4:HCY9))+HCY53+HCY54</f>
        <v>0</v>
      </c>
      <c r="HDA10" s="1265">
        <f t="shared" ref="HDA10" si="2753">SUM(HDA35-SUM(HDA4:HDA9))+HDA53+HDA54</f>
        <v>0</v>
      </c>
      <c r="HDC10" s="1265">
        <f t="shared" ref="HDC10" si="2754">SUM(HDC35-SUM(HDC4:HDC9))+HDC53+HDC54</f>
        <v>0</v>
      </c>
      <c r="HDE10" s="1265">
        <f t="shared" ref="HDE10" si="2755">SUM(HDE35-SUM(HDE4:HDE9))+HDE53+HDE54</f>
        <v>0</v>
      </c>
      <c r="HDG10" s="1265">
        <f t="shared" ref="HDG10" si="2756">SUM(HDG35-SUM(HDG4:HDG9))+HDG53+HDG54</f>
        <v>0</v>
      </c>
      <c r="HDI10" s="1265">
        <f t="shared" ref="HDI10" si="2757">SUM(HDI35-SUM(HDI4:HDI9))+HDI53+HDI54</f>
        <v>0</v>
      </c>
      <c r="HDK10" s="1265">
        <f t="shared" ref="HDK10" si="2758">SUM(HDK35-SUM(HDK4:HDK9))+HDK53+HDK54</f>
        <v>0</v>
      </c>
      <c r="HDM10" s="1265">
        <f t="shared" ref="HDM10" si="2759">SUM(HDM35-SUM(HDM4:HDM9))+HDM53+HDM54</f>
        <v>0</v>
      </c>
      <c r="HDO10" s="1265">
        <f t="shared" ref="HDO10" si="2760">SUM(HDO35-SUM(HDO4:HDO9))+HDO53+HDO54</f>
        <v>0</v>
      </c>
      <c r="HDQ10" s="1265">
        <f t="shared" ref="HDQ10" si="2761">SUM(HDQ35-SUM(HDQ4:HDQ9))+HDQ53+HDQ54</f>
        <v>0</v>
      </c>
      <c r="HDS10" s="1265">
        <f t="shared" ref="HDS10" si="2762">SUM(HDS35-SUM(HDS4:HDS9))+HDS53+HDS54</f>
        <v>0</v>
      </c>
      <c r="HDU10" s="1265">
        <f t="shared" ref="HDU10" si="2763">SUM(HDU35-SUM(HDU4:HDU9))+HDU53+HDU54</f>
        <v>0</v>
      </c>
      <c r="HDW10" s="1265">
        <f t="shared" ref="HDW10" si="2764">SUM(HDW35-SUM(HDW4:HDW9))+HDW53+HDW54</f>
        <v>0</v>
      </c>
      <c r="HDY10" s="1265">
        <f t="shared" ref="HDY10" si="2765">SUM(HDY35-SUM(HDY4:HDY9))+HDY53+HDY54</f>
        <v>0</v>
      </c>
      <c r="HEA10" s="1265">
        <f t="shared" ref="HEA10" si="2766">SUM(HEA35-SUM(HEA4:HEA9))+HEA53+HEA54</f>
        <v>0</v>
      </c>
      <c r="HEC10" s="1265">
        <f t="shared" ref="HEC10" si="2767">SUM(HEC35-SUM(HEC4:HEC9))+HEC53+HEC54</f>
        <v>0</v>
      </c>
      <c r="HEE10" s="1265">
        <f t="shared" ref="HEE10" si="2768">SUM(HEE35-SUM(HEE4:HEE9))+HEE53+HEE54</f>
        <v>0</v>
      </c>
      <c r="HEG10" s="1265">
        <f t="shared" ref="HEG10" si="2769">SUM(HEG35-SUM(HEG4:HEG9))+HEG53+HEG54</f>
        <v>0</v>
      </c>
      <c r="HEI10" s="1265">
        <f t="shared" ref="HEI10" si="2770">SUM(HEI35-SUM(HEI4:HEI9))+HEI53+HEI54</f>
        <v>0</v>
      </c>
      <c r="HEK10" s="1265">
        <f t="shared" ref="HEK10" si="2771">SUM(HEK35-SUM(HEK4:HEK9))+HEK53+HEK54</f>
        <v>0</v>
      </c>
      <c r="HEM10" s="1265">
        <f t="shared" ref="HEM10" si="2772">SUM(HEM35-SUM(HEM4:HEM9))+HEM53+HEM54</f>
        <v>0</v>
      </c>
      <c r="HEO10" s="1265">
        <f t="shared" ref="HEO10" si="2773">SUM(HEO35-SUM(HEO4:HEO9))+HEO53+HEO54</f>
        <v>0</v>
      </c>
      <c r="HEQ10" s="1265">
        <f t="shared" ref="HEQ10" si="2774">SUM(HEQ35-SUM(HEQ4:HEQ9))+HEQ53+HEQ54</f>
        <v>0</v>
      </c>
      <c r="HES10" s="1265">
        <f t="shared" ref="HES10" si="2775">SUM(HES35-SUM(HES4:HES9))+HES53+HES54</f>
        <v>0</v>
      </c>
      <c r="HEU10" s="1265">
        <f t="shared" ref="HEU10" si="2776">SUM(HEU35-SUM(HEU4:HEU9))+HEU53+HEU54</f>
        <v>0</v>
      </c>
      <c r="HEW10" s="1265">
        <f t="shared" ref="HEW10" si="2777">SUM(HEW35-SUM(HEW4:HEW9))+HEW53+HEW54</f>
        <v>0</v>
      </c>
      <c r="HEY10" s="1265">
        <f t="shared" ref="HEY10" si="2778">SUM(HEY35-SUM(HEY4:HEY9))+HEY53+HEY54</f>
        <v>0</v>
      </c>
      <c r="HFA10" s="1265">
        <f t="shared" ref="HFA10" si="2779">SUM(HFA35-SUM(HFA4:HFA9))+HFA53+HFA54</f>
        <v>0</v>
      </c>
      <c r="HFC10" s="1265">
        <f t="shared" ref="HFC10" si="2780">SUM(HFC35-SUM(HFC4:HFC9))+HFC53+HFC54</f>
        <v>0</v>
      </c>
      <c r="HFE10" s="1265">
        <f t="shared" ref="HFE10" si="2781">SUM(HFE35-SUM(HFE4:HFE9))+HFE53+HFE54</f>
        <v>0</v>
      </c>
      <c r="HFG10" s="1265">
        <f t="shared" ref="HFG10" si="2782">SUM(HFG35-SUM(HFG4:HFG9))+HFG53+HFG54</f>
        <v>0</v>
      </c>
      <c r="HFI10" s="1265">
        <f t="shared" ref="HFI10" si="2783">SUM(HFI35-SUM(HFI4:HFI9))+HFI53+HFI54</f>
        <v>0</v>
      </c>
      <c r="HFK10" s="1265">
        <f t="shared" ref="HFK10" si="2784">SUM(HFK35-SUM(HFK4:HFK9))+HFK53+HFK54</f>
        <v>0</v>
      </c>
      <c r="HFM10" s="1265">
        <f t="shared" ref="HFM10" si="2785">SUM(HFM35-SUM(HFM4:HFM9))+HFM53+HFM54</f>
        <v>0</v>
      </c>
      <c r="HFO10" s="1265">
        <f t="shared" ref="HFO10" si="2786">SUM(HFO35-SUM(HFO4:HFO9))+HFO53+HFO54</f>
        <v>0</v>
      </c>
      <c r="HFQ10" s="1265">
        <f t="shared" ref="HFQ10" si="2787">SUM(HFQ35-SUM(HFQ4:HFQ9))+HFQ53+HFQ54</f>
        <v>0</v>
      </c>
      <c r="HFS10" s="1265">
        <f t="shared" ref="HFS10" si="2788">SUM(HFS35-SUM(HFS4:HFS9))+HFS53+HFS54</f>
        <v>0</v>
      </c>
      <c r="HFU10" s="1265">
        <f t="shared" ref="HFU10" si="2789">SUM(HFU35-SUM(HFU4:HFU9))+HFU53+HFU54</f>
        <v>0</v>
      </c>
      <c r="HFW10" s="1265">
        <f t="shared" ref="HFW10" si="2790">SUM(HFW35-SUM(HFW4:HFW9))+HFW53+HFW54</f>
        <v>0</v>
      </c>
      <c r="HFY10" s="1265">
        <f t="shared" ref="HFY10" si="2791">SUM(HFY35-SUM(HFY4:HFY9))+HFY53+HFY54</f>
        <v>0</v>
      </c>
      <c r="HGA10" s="1265">
        <f t="shared" ref="HGA10" si="2792">SUM(HGA35-SUM(HGA4:HGA9))+HGA53+HGA54</f>
        <v>0</v>
      </c>
      <c r="HGC10" s="1265">
        <f t="shared" ref="HGC10" si="2793">SUM(HGC35-SUM(HGC4:HGC9))+HGC53+HGC54</f>
        <v>0</v>
      </c>
      <c r="HGE10" s="1265">
        <f t="shared" ref="HGE10" si="2794">SUM(HGE35-SUM(HGE4:HGE9))+HGE53+HGE54</f>
        <v>0</v>
      </c>
      <c r="HGG10" s="1265">
        <f t="shared" ref="HGG10" si="2795">SUM(HGG35-SUM(HGG4:HGG9))+HGG53+HGG54</f>
        <v>0</v>
      </c>
      <c r="HGI10" s="1265">
        <f t="shared" ref="HGI10" si="2796">SUM(HGI35-SUM(HGI4:HGI9))+HGI53+HGI54</f>
        <v>0</v>
      </c>
      <c r="HGK10" s="1265">
        <f t="shared" ref="HGK10" si="2797">SUM(HGK35-SUM(HGK4:HGK9))+HGK53+HGK54</f>
        <v>0</v>
      </c>
      <c r="HGM10" s="1265">
        <f t="shared" ref="HGM10" si="2798">SUM(HGM35-SUM(HGM4:HGM9))+HGM53+HGM54</f>
        <v>0</v>
      </c>
      <c r="HGO10" s="1265">
        <f t="shared" ref="HGO10" si="2799">SUM(HGO35-SUM(HGO4:HGO9))+HGO53+HGO54</f>
        <v>0</v>
      </c>
      <c r="HGQ10" s="1265">
        <f t="shared" ref="HGQ10" si="2800">SUM(HGQ35-SUM(HGQ4:HGQ9))+HGQ53+HGQ54</f>
        <v>0</v>
      </c>
      <c r="HGS10" s="1265">
        <f t="shared" ref="HGS10" si="2801">SUM(HGS35-SUM(HGS4:HGS9))+HGS53+HGS54</f>
        <v>0</v>
      </c>
      <c r="HGU10" s="1265">
        <f t="shared" ref="HGU10" si="2802">SUM(HGU35-SUM(HGU4:HGU9))+HGU53+HGU54</f>
        <v>0</v>
      </c>
      <c r="HGW10" s="1265">
        <f t="shared" ref="HGW10" si="2803">SUM(HGW35-SUM(HGW4:HGW9))+HGW53+HGW54</f>
        <v>0</v>
      </c>
      <c r="HGY10" s="1265">
        <f t="shared" ref="HGY10" si="2804">SUM(HGY35-SUM(HGY4:HGY9))+HGY53+HGY54</f>
        <v>0</v>
      </c>
      <c r="HHA10" s="1265">
        <f t="shared" ref="HHA10" si="2805">SUM(HHA35-SUM(HHA4:HHA9))+HHA53+HHA54</f>
        <v>0</v>
      </c>
      <c r="HHC10" s="1265">
        <f t="shared" ref="HHC10" si="2806">SUM(HHC35-SUM(HHC4:HHC9))+HHC53+HHC54</f>
        <v>0</v>
      </c>
      <c r="HHE10" s="1265">
        <f t="shared" ref="HHE10" si="2807">SUM(HHE35-SUM(HHE4:HHE9))+HHE53+HHE54</f>
        <v>0</v>
      </c>
      <c r="HHG10" s="1265">
        <f t="shared" ref="HHG10" si="2808">SUM(HHG35-SUM(HHG4:HHG9))+HHG53+HHG54</f>
        <v>0</v>
      </c>
      <c r="HHI10" s="1265">
        <f t="shared" ref="HHI10" si="2809">SUM(HHI35-SUM(HHI4:HHI9))+HHI53+HHI54</f>
        <v>0</v>
      </c>
      <c r="HHK10" s="1265">
        <f t="shared" ref="HHK10" si="2810">SUM(HHK35-SUM(HHK4:HHK9))+HHK53+HHK54</f>
        <v>0</v>
      </c>
      <c r="HHM10" s="1265">
        <f t="shared" ref="HHM10" si="2811">SUM(HHM35-SUM(HHM4:HHM9))+HHM53+HHM54</f>
        <v>0</v>
      </c>
      <c r="HHO10" s="1265">
        <f t="shared" ref="HHO10" si="2812">SUM(HHO35-SUM(HHO4:HHO9))+HHO53+HHO54</f>
        <v>0</v>
      </c>
      <c r="HHQ10" s="1265">
        <f t="shared" ref="HHQ10" si="2813">SUM(HHQ35-SUM(HHQ4:HHQ9))+HHQ53+HHQ54</f>
        <v>0</v>
      </c>
      <c r="HHS10" s="1265">
        <f t="shared" ref="HHS10" si="2814">SUM(HHS35-SUM(HHS4:HHS9))+HHS53+HHS54</f>
        <v>0</v>
      </c>
      <c r="HHU10" s="1265">
        <f t="shared" ref="HHU10" si="2815">SUM(HHU35-SUM(HHU4:HHU9))+HHU53+HHU54</f>
        <v>0</v>
      </c>
      <c r="HHW10" s="1265">
        <f t="shared" ref="HHW10" si="2816">SUM(HHW35-SUM(HHW4:HHW9))+HHW53+HHW54</f>
        <v>0</v>
      </c>
      <c r="HHY10" s="1265">
        <f t="shared" ref="HHY10" si="2817">SUM(HHY35-SUM(HHY4:HHY9))+HHY53+HHY54</f>
        <v>0</v>
      </c>
      <c r="HIA10" s="1265">
        <f t="shared" ref="HIA10" si="2818">SUM(HIA35-SUM(HIA4:HIA9))+HIA53+HIA54</f>
        <v>0</v>
      </c>
      <c r="HIC10" s="1265">
        <f t="shared" ref="HIC10" si="2819">SUM(HIC35-SUM(HIC4:HIC9))+HIC53+HIC54</f>
        <v>0</v>
      </c>
      <c r="HIE10" s="1265">
        <f t="shared" ref="HIE10" si="2820">SUM(HIE35-SUM(HIE4:HIE9))+HIE53+HIE54</f>
        <v>0</v>
      </c>
      <c r="HIG10" s="1265">
        <f t="shared" ref="HIG10" si="2821">SUM(HIG35-SUM(HIG4:HIG9))+HIG53+HIG54</f>
        <v>0</v>
      </c>
      <c r="HII10" s="1265">
        <f t="shared" ref="HII10" si="2822">SUM(HII35-SUM(HII4:HII9))+HII53+HII54</f>
        <v>0</v>
      </c>
      <c r="HIK10" s="1265">
        <f t="shared" ref="HIK10" si="2823">SUM(HIK35-SUM(HIK4:HIK9))+HIK53+HIK54</f>
        <v>0</v>
      </c>
      <c r="HIM10" s="1265">
        <f t="shared" ref="HIM10" si="2824">SUM(HIM35-SUM(HIM4:HIM9))+HIM53+HIM54</f>
        <v>0</v>
      </c>
      <c r="HIO10" s="1265">
        <f t="shared" ref="HIO10" si="2825">SUM(HIO35-SUM(HIO4:HIO9))+HIO53+HIO54</f>
        <v>0</v>
      </c>
      <c r="HIQ10" s="1265">
        <f t="shared" ref="HIQ10" si="2826">SUM(HIQ35-SUM(HIQ4:HIQ9))+HIQ53+HIQ54</f>
        <v>0</v>
      </c>
      <c r="HIS10" s="1265">
        <f t="shared" ref="HIS10" si="2827">SUM(HIS35-SUM(HIS4:HIS9))+HIS53+HIS54</f>
        <v>0</v>
      </c>
      <c r="HIU10" s="1265">
        <f t="shared" ref="HIU10" si="2828">SUM(HIU35-SUM(HIU4:HIU9))+HIU53+HIU54</f>
        <v>0</v>
      </c>
      <c r="HIW10" s="1265">
        <f t="shared" ref="HIW10" si="2829">SUM(HIW35-SUM(HIW4:HIW9))+HIW53+HIW54</f>
        <v>0</v>
      </c>
      <c r="HIY10" s="1265">
        <f t="shared" ref="HIY10" si="2830">SUM(HIY35-SUM(HIY4:HIY9))+HIY53+HIY54</f>
        <v>0</v>
      </c>
      <c r="HJA10" s="1265">
        <f t="shared" ref="HJA10" si="2831">SUM(HJA35-SUM(HJA4:HJA9))+HJA53+HJA54</f>
        <v>0</v>
      </c>
      <c r="HJC10" s="1265">
        <f t="shared" ref="HJC10" si="2832">SUM(HJC35-SUM(HJC4:HJC9))+HJC53+HJC54</f>
        <v>0</v>
      </c>
      <c r="HJE10" s="1265">
        <f t="shared" ref="HJE10" si="2833">SUM(HJE35-SUM(HJE4:HJE9))+HJE53+HJE54</f>
        <v>0</v>
      </c>
      <c r="HJG10" s="1265">
        <f t="shared" ref="HJG10" si="2834">SUM(HJG35-SUM(HJG4:HJG9))+HJG53+HJG54</f>
        <v>0</v>
      </c>
      <c r="HJI10" s="1265">
        <f t="shared" ref="HJI10" si="2835">SUM(HJI35-SUM(HJI4:HJI9))+HJI53+HJI54</f>
        <v>0</v>
      </c>
      <c r="HJK10" s="1265">
        <f t="shared" ref="HJK10" si="2836">SUM(HJK35-SUM(HJK4:HJK9))+HJK53+HJK54</f>
        <v>0</v>
      </c>
      <c r="HJM10" s="1265">
        <f t="shared" ref="HJM10" si="2837">SUM(HJM35-SUM(HJM4:HJM9))+HJM53+HJM54</f>
        <v>0</v>
      </c>
      <c r="HJO10" s="1265">
        <f t="shared" ref="HJO10" si="2838">SUM(HJO35-SUM(HJO4:HJO9))+HJO53+HJO54</f>
        <v>0</v>
      </c>
      <c r="HJQ10" s="1265">
        <f t="shared" ref="HJQ10" si="2839">SUM(HJQ35-SUM(HJQ4:HJQ9))+HJQ53+HJQ54</f>
        <v>0</v>
      </c>
      <c r="HJS10" s="1265">
        <f t="shared" ref="HJS10" si="2840">SUM(HJS35-SUM(HJS4:HJS9))+HJS53+HJS54</f>
        <v>0</v>
      </c>
      <c r="HJU10" s="1265">
        <f t="shared" ref="HJU10" si="2841">SUM(HJU35-SUM(HJU4:HJU9))+HJU53+HJU54</f>
        <v>0</v>
      </c>
      <c r="HJW10" s="1265">
        <f t="shared" ref="HJW10" si="2842">SUM(HJW35-SUM(HJW4:HJW9))+HJW53+HJW54</f>
        <v>0</v>
      </c>
      <c r="HJY10" s="1265">
        <f t="shared" ref="HJY10" si="2843">SUM(HJY35-SUM(HJY4:HJY9))+HJY53+HJY54</f>
        <v>0</v>
      </c>
      <c r="HKA10" s="1265">
        <f t="shared" ref="HKA10" si="2844">SUM(HKA35-SUM(HKA4:HKA9))+HKA53+HKA54</f>
        <v>0</v>
      </c>
      <c r="HKC10" s="1265">
        <f t="shared" ref="HKC10" si="2845">SUM(HKC35-SUM(HKC4:HKC9))+HKC53+HKC54</f>
        <v>0</v>
      </c>
      <c r="HKE10" s="1265">
        <f t="shared" ref="HKE10" si="2846">SUM(HKE35-SUM(HKE4:HKE9))+HKE53+HKE54</f>
        <v>0</v>
      </c>
      <c r="HKG10" s="1265">
        <f t="shared" ref="HKG10" si="2847">SUM(HKG35-SUM(HKG4:HKG9))+HKG53+HKG54</f>
        <v>0</v>
      </c>
      <c r="HKI10" s="1265">
        <f t="shared" ref="HKI10" si="2848">SUM(HKI35-SUM(HKI4:HKI9))+HKI53+HKI54</f>
        <v>0</v>
      </c>
      <c r="HKK10" s="1265">
        <f t="shared" ref="HKK10" si="2849">SUM(HKK35-SUM(HKK4:HKK9))+HKK53+HKK54</f>
        <v>0</v>
      </c>
      <c r="HKM10" s="1265">
        <f t="shared" ref="HKM10" si="2850">SUM(HKM35-SUM(HKM4:HKM9))+HKM53+HKM54</f>
        <v>0</v>
      </c>
      <c r="HKO10" s="1265">
        <f t="shared" ref="HKO10" si="2851">SUM(HKO35-SUM(HKO4:HKO9))+HKO53+HKO54</f>
        <v>0</v>
      </c>
      <c r="HKQ10" s="1265">
        <f t="shared" ref="HKQ10" si="2852">SUM(HKQ35-SUM(HKQ4:HKQ9))+HKQ53+HKQ54</f>
        <v>0</v>
      </c>
      <c r="HKS10" s="1265">
        <f t="shared" ref="HKS10" si="2853">SUM(HKS35-SUM(HKS4:HKS9))+HKS53+HKS54</f>
        <v>0</v>
      </c>
      <c r="HKU10" s="1265">
        <f t="shared" ref="HKU10" si="2854">SUM(HKU35-SUM(HKU4:HKU9))+HKU53+HKU54</f>
        <v>0</v>
      </c>
      <c r="HKW10" s="1265">
        <f t="shared" ref="HKW10" si="2855">SUM(HKW35-SUM(HKW4:HKW9))+HKW53+HKW54</f>
        <v>0</v>
      </c>
      <c r="HKY10" s="1265">
        <f t="shared" ref="HKY10" si="2856">SUM(HKY35-SUM(HKY4:HKY9))+HKY53+HKY54</f>
        <v>0</v>
      </c>
      <c r="HLA10" s="1265">
        <f t="shared" ref="HLA10" si="2857">SUM(HLA35-SUM(HLA4:HLA9))+HLA53+HLA54</f>
        <v>0</v>
      </c>
      <c r="HLC10" s="1265">
        <f t="shared" ref="HLC10" si="2858">SUM(HLC35-SUM(HLC4:HLC9))+HLC53+HLC54</f>
        <v>0</v>
      </c>
      <c r="HLE10" s="1265">
        <f t="shared" ref="HLE10" si="2859">SUM(HLE35-SUM(HLE4:HLE9))+HLE53+HLE54</f>
        <v>0</v>
      </c>
      <c r="HLG10" s="1265">
        <f t="shared" ref="HLG10" si="2860">SUM(HLG35-SUM(HLG4:HLG9))+HLG53+HLG54</f>
        <v>0</v>
      </c>
      <c r="HLI10" s="1265">
        <f t="shared" ref="HLI10" si="2861">SUM(HLI35-SUM(HLI4:HLI9))+HLI53+HLI54</f>
        <v>0</v>
      </c>
      <c r="HLK10" s="1265">
        <f t="shared" ref="HLK10" si="2862">SUM(HLK35-SUM(HLK4:HLK9))+HLK53+HLK54</f>
        <v>0</v>
      </c>
      <c r="HLM10" s="1265">
        <f t="shared" ref="HLM10" si="2863">SUM(HLM35-SUM(HLM4:HLM9))+HLM53+HLM54</f>
        <v>0</v>
      </c>
      <c r="HLO10" s="1265">
        <f t="shared" ref="HLO10" si="2864">SUM(HLO35-SUM(HLO4:HLO9))+HLO53+HLO54</f>
        <v>0</v>
      </c>
      <c r="HLQ10" s="1265">
        <f t="shared" ref="HLQ10" si="2865">SUM(HLQ35-SUM(HLQ4:HLQ9))+HLQ53+HLQ54</f>
        <v>0</v>
      </c>
      <c r="HLS10" s="1265">
        <f t="shared" ref="HLS10" si="2866">SUM(HLS35-SUM(HLS4:HLS9))+HLS53+HLS54</f>
        <v>0</v>
      </c>
      <c r="HLU10" s="1265">
        <f t="shared" ref="HLU10" si="2867">SUM(HLU35-SUM(HLU4:HLU9))+HLU53+HLU54</f>
        <v>0</v>
      </c>
      <c r="HLW10" s="1265">
        <f t="shared" ref="HLW10" si="2868">SUM(HLW35-SUM(HLW4:HLW9))+HLW53+HLW54</f>
        <v>0</v>
      </c>
      <c r="HLY10" s="1265">
        <f t="shared" ref="HLY10" si="2869">SUM(HLY35-SUM(HLY4:HLY9))+HLY53+HLY54</f>
        <v>0</v>
      </c>
      <c r="HMA10" s="1265">
        <f t="shared" ref="HMA10" si="2870">SUM(HMA35-SUM(HMA4:HMA9))+HMA53+HMA54</f>
        <v>0</v>
      </c>
      <c r="HMC10" s="1265">
        <f t="shared" ref="HMC10" si="2871">SUM(HMC35-SUM(HMC4:HMC9))+HMC53+HMC54</f>
        <v>0</v>
      </c>
      <c r="HME10" s="1265">
        <f t="shared" ref="HME10" si="2872">SUM(HME35-SUM(HME4:HME9))+HME53+HME54</f>
        <v>0</v>
      </c>
      <c r="HMG10" s="1265">
        <f t="shared" ref="HMG10" si="2873">SUM(HMG35-SUM(HMG4:HMG9))+HMG53+HMG54</f>
        <v>0</v>
      </c>
      <c r="HMI10" s="1265">
        <f t="shared" ref="HMI10" si="2874">SUM(HMI35-SUM(HMI4:HMI9))+HMI53+HMI54</f>
        <v>0</v>
      </c>
      <c r="HMK10" s="1265">
        <f t="shared" ref="HMK10" si="2875">SUM(HMK35-SUM(HMK4:HMK9))+HMK53+HMK54</f>
        <v>0</v>
      </c>
      <c r="HMM10" s="1265">
        <f t="shared" ref="HMM10" si="2876">SUM(HMM35-SUM(HMM4:HMM9))+HMM53+HMM54</f>
        <v>0</v>
      </c>
      <c r="HMO10" s="1265">
        <f t="shared" ref="HMO10" si="2877">SUM(HMO35-SUM(HMO4:HMO9))+HMO53+HMO54</f>
        <v>0</v>
      </c>
      <c r="HMQ10" s="1265">
        <f t="shared" ref="HMQ10" si="2878">SUM(HMQ35-SUM(HMQ4:HMQ9))+HMQ53+HMQ54</f>
        <v>0</v>
      </c>
      <c r="HMS10" s="1265">
        <f t="shared" ref="HMS10" si="2879">SUM(HMS35-SUM(HMS4:HMS9))+HMS53+HMS54</f>
        <v>0</v>
      </c>
      <c r="HMU10" s="1265">
        <f t="shared" ref="HMU10" si="2880">SUM(HMU35-SUM(HMU4:HMU9))+HMU53+HMU54</f>
        <v>0</v>
      </c>
      <c r="HMW10" s="1265">
        <f t="shared" ref="HMW10" si="2881">SUM(HMW35-SUM(HMW4:HMW9))+HMW53+HMW54</f>
        <v>0</v>
      </c>
      <c r="HMY10" s="1265">
        <f t="shared" ref="HMY10" si="2882">SUM(HMY35-SUM(HMY4:HMY9))+HMY53+HMY54</f>
        <v>0</v>
      </c>
      <c r="HNA10" s="1265">
        <f t="shared" ref="HNA10" si="2883">SUM(HNA35-SUM(HNA4:HNA9))+HNA53+HNA54</f>
        <v>0</v>
      </c>
      <c r="HNC10" s="1265">
        <f t="shared" ref="HNC10" si="2884">SUM(HNC35-SUM(HNC4:HNC9))+HNC53+HNC54</f>
        <v>0</v>
      </c>
      <c r="HNE10" s="1265">
        <f t="shared" ref="HNE10" si="2885">SUM(HNE35-SUM(HNE4:HNE9))+HNE53+HNE54</f>
        <v>0</v>
      </c>
      <c r="HNG10" s="1265">
        <f t="shared" ref="HNG10" si="2886">SUM(HNG35-SUM(HNG4:HNG9))+HNG53+HNG54</f>
        <v>0</v>
      </c>
      <c r="HNI10" s="1265">
        <f t="shared" ref="HNI10" si="2887">SUM(HNI35-SUM(HNI4:HNI9))+HNI53+HNI54</f>
        <v>0</v>
      </c>
      <c r="HNK10" s="1265">
        <f t="shared" ref="HNK10" si="2888">SUM(HNK35-SUM(HNK4:HNK9))+HNK53+HNK54</f>
        <v>0</v>
      </c>
      <c r="HNM10" s="1265">
        <f t="shared" ref="HNM10" si="2889">SUM(HNM35-SUM(HNM4:HNM9))+HNM53+HNM54</f>
        <v>0</v>
      </c>
      <c r="HNO10" s="1265">
        <f t="shared" ref="HNO10" si="2890">SUM(HNO35-SUM(HNO4:HNO9))+HNO53+HNO54</f>
        <v>0</v>
      </c>
      <c r="HNQ10" s="1265">
        <f t="shared" ref="HNQ10" si="2891">SUM(HNQ35-SUM(HNQ4:HNQ9))+HNQ53+HNQ54</f>
        <v>0</v>
      </c>
      <c r="HNS10" s="1265">
        <f t="shared" ref="HNS10" si="2892">SUM(HNS35-SUM(HNS4:HNS9))+HNS53+HNS54</f>
        <v>0</v>
      </c>
      <c r="HNU10" s="1265">
        <f t="shared" ref="HNU10" si="2893">SUM(HNU35-SUM(HNU4:HNU9))+HNU53+HNU54</f>
        <v>0</v>
      </c>
      <c r="HNW10" s="1265">
        <f t="shared" ref="HNW10" si="2894">SUM(HNW35-SUM(HNW4:HNW9))+HNW53+HNW54</f>
        <v>0</v>
      </c>
      <c r="HNY10" s="1265">
        <f t="shared" ref="HNY10" si="2895">SUM(HNY35-SUM(HNY4:HNY9))+HNY53+HNY54</f>
        <v>0</v>
      </c>
      <c r="HOA10" s="1265">
        <f t="shared" ref="HOA10" si="2896">SUM(HOA35-SUM(HOA4:HOA9))+HOA53+HOA54</f>
        <v>0</v>
      </c>
      <c r="HOC10" s="1265">
        <f t="shared" ref="HOC10" si="2897">SUM(HOC35-SUM(HOC4:HOC9))+HOC53+HOC54</f>
        <v>0</v>
      </c>
      <c r="HOE10" s="1265">
        <f t="shared" ref="HOE10" si="2898">SUM(HOE35-SUM(HOE4:HOE9))+HOE53+HOE54</f>
        <v>0</v>
      </c>
      <c r="HOG10" s="1265">
        <f t="shared" ref="HOG10" si="2899">SUM(HOG35-SUM(HOG4:HOG9))+HOG53+HOG54</f>
        <v>0</v>
      </c>
      <c r="HOI10" s="1265">
        <f t="shared" ref="HOI10" si="2900">SUM(HOI35-SUM(HOI4:HOI9))+HOI53+HOI54</f>
        <v>0</v>
      </c>
      <c r="HOK10" s="1265">
        <f t="shared" ref="HOK10" si="2901">SUM(HOK35-SUM(HOK4:HOK9))+HOK53+HOK54</f>
        <v>0</v>
      </c>
      <c r="HOM10" s="1265">
        <f t="shared" ref="HOM10" si="2902">SUM(HOM35-SUM(HOM4:HOM9))+HOM53+HOM54</f>
        <v>0</v>
      </c>
      <c r="HOO10" s="1265">
        <f t="shared" ref="HOO10" si="2903">SUM(HOO35-SUM(HOO4:HOO9))+HOO53+HOO54</f>
        <v>0</v>
      </c>
      <c r="HOQ10" s="1265">
        <f t="shared" ref="HOQ10" si="2904">SUM(HOQ35-SUM(HOQ4:HOQ9))+HOQ53+HOQ54</f>
        <v>0</v>
      </c>
      <c r="HOS10" s="1265">
        <f t="shared" ref="HOS10" si="2905">SUM(HOS35-SUM(HOS4:HOS9))+HOS53+HOS54</f>
        <v>0</v>
      </c>
      <c r="HOU10" s="1265">
        <f t="shared" ref="HOU10" si="2906">SUM(HOU35-SUM(HOU4:HOU9))+HOU53+HOU54</f>
        <v>0</v>
      </c>
      <c r="HOW10" s="1265">
        <f t="shared" ref="HOW10" si="2907">SUM(HOW35-SUM(HOW4:HOW9))+HOW53+HOW54</f>
        <v>0</v>
      </c>
      <c r="HOY10" s="1265">
        <f t="shared" ref="HOY10" si="2908">SUM(HOY35-SUM(HOY4:HOY9))+HOY53+HOY54</f>
        <v>0</v>
      </c>
      <c r="HPA10" s="1265">
        <f t="shared" ref="HPA10" si="2909">SUM(HPA35-SUM(HPA4:HPA9))+HPA53+HPA54</f>
        <v>0</v>
      </c>
      <c r="HPC10" s="1265">
        <f t="shared" ref="HPC10" si="2910">SUM(HPC35-SUM(HPC4:HPC9))+HPC53+HPC54</f>
        <v>0</v>
      </c>
      <c r="HPE10" s="1265">
        <f t="shared" ref="HPE10" si="2911">SUM(HPE35-SUM(HPE4:HPE9))+HPE53+HPE54</f>
        <v>0</v>
      </c>
      <c r="HPG10" s="1265">
        <f t="shared" ref="HPG10" si="2912">SUM(HPG35-SUM(HPG4:HPG9))+HPG53+HPG54</f>
        <v>0</v>
      </c>
      <c r="HPI10" s="1265">
        <f t="shared" ref="HPI10" si="2913">SUM(HPI35-SUM(HPI4:HPI9))+HPI53+HPI54</f>
        <v>0</v>
      </c>
      <c r="HPK10" s="1265">
        <f t="shared" ref="HPK10" si="2914">SUM(HPK35-SUM(HPK4:HPK9))+HPK53+HPK54</f>
        <v>0</v>
      </c>
      <c r="HPM10" s="1265">
        <f t="shared" ref="HPM10" si="2915">SUM(HPM35-SUM(HPM4:HPM9))+HPM53+HPM54</f>
        <v>0</v>
      </c>
      <c r="HPO10" s="1265">
        <f t="shared" ref="HPO10" si="2916">SUM(HPO35-SUM(HPO4:HPO9))+HPO53+HPO54</f>
        <v>0</v>
      </c>
      <c r="HPQ10" s="1265">
        <f t="shared" ref="HPQ10" si="2917">SUM(HPQ35-SUM(HPQ4:HPQ9))+HPQ53+HPQ54</f>
        <v>0</v>
      </c>
      <c r="HPS10" s="1265">
        <f t="shared" ref="HPS10" si="2918">SUM(HPS35-SUM(HPS4:HPS9))+HPS53+HPS54</f>
        <v>0</v>
      </c>
      <c r="HPU10" s="1265">
        <f t="shared" ref="HPU10" si="2919">SUM(HPU35-SUM(HPU4:HPU9))+HPU53+HPU54</f>
        <v>0</v>
      </c>
      <c r="HPW10" s="1265">
        <f t="shared" ref="HPW10" si="2920">SUM(HPW35-SUM(HPW4:HPW9))+HPW53+HPW54</f>
        <v>0</v>
      </c>
      <c r="HPY10" s="1265">
        <f t="shared" ref="HPY10" si="2921">SUM(HPY35-SUM(HPY4:HPY9))+HPY53+HPY54</f>
        <v>0</v>
      </c>
      <c r="HQA10" s="1265">
        <f t="shared" ref="HQA10" si="2922">SUM(HQA35-SUM(HQA4:HQA9))+HQA53+HQA54</f>
        <v>0</v>
      </c>
      <c r="HQC10" s="1265">
        <f t="shared" ref="HQC10" si="2923">SUM(HQC35-SUM(HQC4:HQC9))+HQC53+HQC54</f>
        <v>0</v>
      </c>
      <c r="HQE10" s="1265">
        <f t="shared" ref="HQE10" si="2924">SUM(HQE35-SUM(HQE4:HQE9))+HQE53+HQE54</f>
        <v>0</v>
      </c>
      <c r="HQG10" s="1265">
        <f t="shared" ref="HQG10" si="2925">SUM(HQG35-SUM(HQG4:HQG9))+HQG53+HQG54</f>
        <v>0</v>
      </c>
      <c r="HQI10" s="1265">
        <f t="shared" ref="HQI10" si="2926">SUM(HQI35-SUM(HQI4:HQI9))+HQI53+HQI54</f>
        <v>0</v>
      </c>
      <c r="HQK10" s="1265">
        <f t="shared" ref="HQK10" si="2927">SUM(HQK35-SUM(HQK4:HQK9))+HQK53+HQK54</f>
        <v>0</v>
      </c>
      <c r="HQM10" s="1265">
        <f t="shared" ref="HQM10" si="2928">SUM(HQM35-SUM(HQM4:HQM9))+HQM53+HQM54</f>
        <v>0</v>
      </c>
      <c r="HQO10" s="1265">
        <f t="shared" ref="HQO10" si="2929">SUM(HQO35-SUM(HQO4:HQO9))+HQO53+HQO54</f>
        <v>0</v>
      </c>
      <c r="HQQ10" s="1265">
        <f t="shared" ref="HQQ10" si="2930">SUM(HQQ35-SUM(HQQ4:HQQ9))+HQQ53+HQQ54</f>
        <v>0</v>
      </c>
      <c r="HQS10" s="1265">
        <f t="shared" ref="HQS10" si="2931">SUM(HQS35-SUM(HQS4:HQS9))+HQS53+HQS54</f>
        <v>0</v>
      </c>
      <c r="HQU10" s="1265">
        <f t="shared" ref="HQU10" si="2932">SUM(HQU35-SUM(HQU4:HQU9))+HQU53+HQU54</f>
        <v>0</v>
      </c>
      <c r="HQW10" s="1265">
        <f t="shared" ref="HQW10" si="2933">SUM(HQW35-SUM(HQW4:HQW9))+HQW53+HQW54</f>
        <v>0</v>
      </c>
      <c r="HQY10" s="1265">
        <f t="shared" ref="HQY10" si="2934">SUM(HQY35-SUM(HQY4:HQY9))+HQY53+HQY54</f>
        <v>0</v>
      </c>
      <c r="HRA10" s="1265">
        <f t="shared" ref="HRA10" si="2935">SUM(HRA35-SUM(HRA4:HRA9))+HRA53+HRA54</f>
        <v>0</v>
      </c>
      <c r="HRC10" s="1265">
        <f t="shared" ref="HRC10" si="2936">SUM(HRC35-SUM(HRC4:HRC9))+HRC53+HRC54</f>
        <v>0</v>
      </c>
      <c r="HRE10" s="1265">
        <f t="shared" ref="HRE10" si="2937">SUM(HRE35-SUM(HRE4:HRE9))+HRE53+HRE54</f>
        <v>0</v>
      </c>
      <c r="HRG10" s="1265">
        <f t="shared" ref="HRG10" si="2938">SUM(HRG35-SUM(HRG4:HRG9))+HRG53+HRG54</f>
        <v>0</v>
      </c>
      <c r="HRI10" s="1265">
        <f t="shared" ref="HRI10" si="2939">SUM(HRI35-SUM(HRI4:HRI9))+HRI53+HRI54</f>
        <v>0</v>
      </c>
      <c r="HRK10" s="1265">
        <f t="shared" ref="HRK10" si="2940">SUM(HRK35-SUM(HRK4:HRK9))+HRK53+HRK54</f>
        <v>0</v>
      </c>
      <c r="HRM10" s="1265">
        <f t="shared" ref="HRM10" si="2941">SUM(HRM35-SUM(HRM4:HRM9))+HRM53+HRM54</f>
        <v>0</v>
      </c>
      <c r="HRO10" s="1265">
        <f t="shared" ref="HRO10" si="2942">SUM(HRO35-SUM(HRO4:HRO9))+HRO53+HRO54</f>
        <v>0</v>
      </c>
      <c r="HRQ10" s="1265">
        <f t="shared" ref="HRQ10" si="2943">SUM(HRQ35-SUM(HRQ4:HRQ9))+HRQ53+HRQ54</f>
        <v>0</v>
      </c>
      <c r="HRS10" s="1265">
        <f t="shared" ref="HRS10" si="2944">SUM(HRS35-SUM(HRS4:HRS9))+HRS53+HRS54</f>
        <v>0</v>
      </c>
      <c r="HRU10" s="1265">
        <f t="shared" ref="HRU10" si="2945">SUM(HRU35-SUM(HRU4:HRU9))+HRU53+HRU54</f>
        <v>0</v>
      </c>
      <c r="HRW10" s="1265">
        <f t="shared" ref="HRW10" si="2946">SUM(HRW35-SUM(HRW4:HRW9))+HRW53+HRW54</f>
        <v>0</v>
      </c>
      <c r="HRY10" s="1265">
        <f t="shared" ref="HRY10" si="2947">SUM(HRY35-SUM(HRY4:HRY9))+HRY53+HRY54</f>
        <v>0</v>
      </c>
      <c r="HSA10" s="1265">
        <f t="shared" ref="HSA10" si="2948">SUM(HSA35-SUM(HSA4:HSA9))+HSA53+HSA54</f>
        <v>0</v>
      </c>
      <c r="HSC10" s="1265">
        <f t="shared" ref="HSC10" si="2949">SUM(HSC35-SUM(HSC4:HSC9))+HSC53+HSC54</f>
        <v>0</v>
      </c>
      <c r="HSE10" s="1265">
        <f t="shared" ref="HSE10" si="2950">SUM(HSE35-SUM(HSE4:HSE9))+HSE53+HSE54</f>
        <v>0</v>
      </c>
      <c r="HSG10" s="1265">
        <f t="shared" ref="HSG10" si="2951">SUM(HSG35-SUM(HSG4:HSG9))+HSG53+HSG54</f>
        <v>0</v>
      </c>
      <c r="HSI10" s="1265">
        <f t="shared" ref="HSI10" si="2952">SUM(HSI35-SUM(HSI4:HSI9))+HSI53+HSI54</f>
        <v>0</v>
      </c>
      <c r="HSK10" s="1265">
        <f t="shared" ref="HSK10" si="2953">SUM(HSK35-SUM(HSK4:HSK9))+HSK53+HSK54</f>
        <v>0</v>
      </c>
      <c r="HSM10" s="1265">
        <f t="shared" ref="HSM10" si="2954">SUM(HSM35-SUM(HSM4:HSM9))+HSM53+HSM54</f>
        <v>0</v>
      </c>
      <c r="HSO10" s="1265">
        <f t="shared" ref="HSO10" si="2955">SUM(HSO35-SUM(HSO4:HSO9))+HSO53+HSO54</f>
        <v>0</v>
      </c>
      <c r="HSQ10" s="1265">
        <f t="shared" ref="HSQ10" si="2956">SUM(HSQ35-SUM(HSQ4:HSQ9))+HSQ53+HSQ54</f>
        <v>0</v>
      </c>
      <c r="HSS10" s="1265">
        <f t="shared" ref="HSS10" si="2957">SUM(HSS35-SUM(HSS4:HSS9))+HSS53+HSS54</f>
        <v>0</v>
      </c>
      <c r="HSU10" s="1265">
        <f t="shared" ref="HSU10" si="2958">SUM(HSU35-SUM(HSU4:HSU9))+HSU53+HSU54</f>
        <v>0</v>
      </c>
      <c r="HSW10" s="1265">
        <f t="shared" ref="HSW10" si="2959">SUM(HSW35-SUM(HSW4:HSW9))+HSW53+HSW54</f>
        <v>0</v>
      </c>
      <c r="HSY10" s="1265">
        <f t="shared" ref="HSY10" si="2960">SUM(HSY35-SUM(HSY4:HSY9))+HSY53+HSY54</f>
        <v>0</v>
      </c>
      <c r="HTA10" s="1265">
        <f t="shared" ref="HTA10" si="2961">SUM(HTA35-SUM(HTA4:HTA9))+HTA53+HTA54</f>
        <v>0</v>
      </c>
      <c r="HTC10" s="1265">
        <f t="shared" ref="HTC10" si="2962">SUM(HTC35-SUM(HTC4:HTC9))+HTC53+HTC54</f>
        <v>0</v>
      </c>
      <c r="HTE10" s="1265">
        <f t="shared" ref="HTE10" si="2963">SUM(HTE35-SUM(HTE4:HTE9))+HTE53+HTE54</f>
        <v>0</v>
      </c>
      <c r="HTG10" s="1265">
        <f t="shared" ref="HTG10" si="2964">SUM(HTG35-SUM(HTG4:HTG9))+HTG53+HTG54</f>
        <v>0</v>
      </c>
      <c r="HTI10" s="1265">
        <f t="shared" ref="HTI10" si="2965">SUM(HTI35-SUM(HTI4:HTI9))+HTI53+HTI54</f>
        <v>0</v>
      </c>
      <c r="HTK10" s="1265">
        <f t="shared" ref="HTK10" si="2966">SUM(HTK35-SUM(HTK4:HTK9))+HTK53+HTK54</f>
        <v>0</v>
      </c>
      <c r="HTM10" s="1265">
        <f t="shared" ref="HTM10" si="2967">SUM(HTM35-SUM(HTM4:HTM9))+HTM53+HTM54</f>
        <v>0</v>
      </c>
      <c r="HTO10" s="1265">
        <f t="shared" ref="HTO10" si="2968">SUM(HTO35-SUM(HTO4:HTO9))+HTO53+HTO54</f>
        <v>0</v>
      </c>
      <c r="HTQ10" s="1265">
        <f t="shared" ref="HTQ10" si="2969">SUM(HTQ35-SUM(HTQ4:HTQ9))+HTQ53+HTQ54</f>
        <v>0</v>
      </c>
      <c r="HTS10" s="1265">
        <f t="shared" ref="HTS10" si="2970">SUM(HTS35-SUM(HTS4:HTS9))+HTS53+HTS54</f>
        <v>0</v>
      </c>
      <c r="HTU10" s="1265">
        <f t="shared" ref="HTU10" si="2971">SUM(HTU35-SUM(HTU4:HTU9))+HTU53+HTU54</f>
        <v>0</v>
      </c>
      <c r="HTW10" s="1265">
        <f t="shared" ref="HTW10" si="2972">SUM(HTW35-SUM(HTW4:HTW9))+HTW53+HTW54</f>
        <v>0</v>
      </c>
      <c r="HTY10" s="1265">
        <f t="shared" ref="HTY10" si="2973">SUM(HTY35-SUM(HTY4:HTY9))+HTY53+HTY54</f>
        <v>0</v>
      </c>
      <c r="HUA10" s="1265">
        <f t="shared" ref="HUA10" si="2974">SUM(HUA35-SUM(HUA4:HUA9))+HUA53+HUA54</f>
        <v>0</v>
      </c>
      <c r="HUC10" s="1265">
        <f t="shared" ref="HUC10" si="2975">SUM(HUC35-SUM(HUC4:HUC9))+HUC53+HUC54</f>
        <v>0</v>
      </c>
      <c r="HUE10" s="1265">
        <f t="shared" ref="HUE10" si="2976">SUM(HUE35-SUM(HUE4:HUE9))+HUE53+HUE54</f>
        <v>0</v>
      </c>
      <c r="HUG10" s="1265">
        <f t="shared" ref="HUG10" si="2977">SUM(HUG35-SUM(HUG4:HUG9))+HUG53+HUG54</f>
        <v>0</v>
      </c>
      <c r="HUI10" s="1265">
        <f t="shared" ref="HUI10" si="2978">SUM(HUI35-SUM(HUI4:HUI9))+HUI53+HUI54</f>
        <v>0</v>
      </c>
      <c r="HUK10" s="1265">
        <f t="shared" ref="HUK10" si="2979">SUM(HUK35-SUM(HUK4:HUK9))+HUK53+HUK54</f>
        <v>0</v>
      </c>
      <c r="HUM10" s="1265">
        <f t="shared" ref="HUM10" si="2980">SUM(HUM35-SUM(HUM4:HUM9))+HUM53+HUM54</f>
        <v>0</v>
      </c>
      <c r="HUO10" s="1265">
        <f t="shared" ref="HUO10" si="2981">SUM(HUO35-SUM(HUO4:HUO9))+HUO53+HUO54</f>
        <v>0</v>
      </c>
      <c r="HUQ10" s="1265">
        <f t="shared" ref="HUQ10" si="2982">SUM(HUQ35-SUM(HUQ4:HUQ9))+HUQ53+HUQ54</f>
        <v>0</v>
      </c>
      <c r="HUS10" s="1265">
        <f t="shared" ref="HUS10" si="2983">SUM(HUS35-SUM(HUS4:HUS9))+HUS53+HUS54</f>
        <v>0</v>
      </c>
      <c r="HUU10" s="1265">
        <f t="shared" ref="HUU10" si="2984">SUM(HUU35-SUM(HUU4:HUU9))+HUU53+HUU54</f>
        <v>0</v>
      </c>
      <c r="HUW10" s="1265">
        <f t="shared" ref="HUW10" si="2985">SUM(HUW35-SUM(HUW4:HUW9))+HUW53+HUW54</f>
        <v>0</v>
      </c>
      <c r="HUY10" s="1265">
        <f t="shared" ref="HUY10" si="2986">SUM(HUY35-SUM(HUY4:HUY9))+HUY53+HUY54</f>
        <v>0</v>
      </c>
      <c r="HVA10" s="1265">
        <f t="shared" ref="HVA10" si="2987">SUM(HVA35-SUM(HVA4:HVA9))+HVA53+HVA54</f>
        <v>0</v>
      </c>
      <c r="HVC10" s="1265">
        <f t="shared" ref="HVC10" si="2988">SUM(HVC35-SUM(HVC4:HVC9))+HVC53+HVC54</f>
        <v>0</v>
      </c>
      <c r="HVE10" s="1265">
        <f t="shared" ref="HVE10" si="2989">SUM(HVE35-SUM(HVE4:HVE9))+HVE53+HVE54</f>
        <v>0</v>
      </c>
      <c r="HVG10" s="1265">
        <f t="shared" ref="HVG10" si="2990">SUM(HVG35-SUM(HVG4:HVG9))+HVG53+HVG54</f>
        <v>0</v>
      </c>
      <c r="HVI10" s="1265">
        <f t="shared" ref="HVI10" si="2991">SUM(HVI35-SUM(HVI4:HVI9))+HVI53+HVI54</f>
        <v>0</v>
      </c>
      <c r="HVK10" s="1265">
        <f t="shared" ref="HVK10" si="2992">SUM(HVK35-SUM(HVK4:HVK9))+HVK53+HVK54</f>
        <v>0</v>
      </c>
      <c r="HVM10" s="1265">
        <f t="shared" ref="HVM10" si="2993">SUM(HVM35-SUM(HVM4:HVM9))+HVM53+HVM54</f>
        <v>0</v>
      </c>
      <c r="HVO10" s="1265">
        <f t="shared" ref="HVO10" si="2994">SUM(HVO35-SUM(HVO4:HVO9))+HVO53+HVO54</f>
        <v>0</v>
      </c>
      <c r="HVQ10" s="1265">
        <f t="shared" ref="HVQ10" si="2995">SUM(HVQ35-SUM(HVQ4:HVQ9))+HVQ53+HVQ54</f>
        <v>0</v>
      </c>
      <c r="HVS10" s="1265">
        <f t="shared" ref="HVS10" si="2996">SUM(HVS35-SUM(HVS4:HVS9))+HVS53+HVS54</f>
        <v>0</v>
      </c>
      <c r="HVU10" s="1265">
        <f t="shared" ref="HVU10" si="2997">SUM(HVU35-SUM(HVU4:HVU9))+HVU53+HVU54</f>
        <v>0</v>
      </c>
      <c r="HVW10" s="1265">
        <f t="shared" ref="HVW10" si="2998">SUM(HVW35-SUM(HVW4:HVW9))+HVW53+HVW54</f>
        <v>0</v>
      </c>
      <c r="HVY10" s="1265">
        <f t="shared" ref="HVY10" si="2999">SUM(HVY35-SUM(HVY4:HVY9))+HVY53+HVY54</f>
        <v>0</v>
      </c>
      <c r="HWA10" s="1265">
        <f t="shared" ref="HWA10" si="3000">SUM(HWA35-SUM(HWA4:HWA9))+HWA53+HWA54</f>
        <v>0</v>
      </c>
      <c r="HWC10" s="1265">
        <f t="shared" ref="HWC10" si="3001">SUM(HWC35-SUM(HWC4:HWC9))+HWC53+HWC54</f>
        <v>0</v>
      </c>
      <c r="HWE10" s="1265">
        <f t="shared" ref="HWE10" si="3002">SUM(HWE35-SUM(HWE4:HWE9))+HWE53+HWE54</f>
        <v>0</v>
      </c>
      <c r="HWG10" s="1265">
        <f t="shared" ref="HWG10" si="3003">SUM(HWG35-SUM(HWG4:HWG9))+HWG53+HWG54</f>
        <v>0</v>
      </c>
      <c r="HWI10" s="1265">
        <f t="shared" ref="HWI10" si="3004">SUM(HWI35-SUM(HWI4:HWI9))+HWI53+HWI54</f>
        <v>0</v>
      </c>
      <c r="HWK10" s="1265">
        <f t="shared" ref="HWK10" si="3005">SUM(HWK35-SUM(HWK4:HWK9))+HWK53+HWK54</f>
        <v>0</v>
      </c>
      <c r="HWM10" s="1265">
        <f t="shared" ref="HWM10" si="3006">SUM(HWM35-SUM(HWM4:HWM9))+HWM53+HWM54</f>
        <v>0</v>
      </c>
      <c r="HWO10" s="1265">
        <f t="shared" ref="HWO10" si="3007">SUM(HWO35-SUM(HWO4:HWO9))+HWO53+HWO54</f>
        <v>0</v>
      </c>
      <c r="HWQ10" s="1265">
        <f t="shared" ref="HWQ10" si="3008">SUM(HWQ35-SUM(HWQ4:HWQ9))+HWQ53+HWQ54</f>
        <v>0</v>
      </c>
      <c r="HWS10" s="1265">
        <f t="shared" ref="HWS10" si="3009">SUM(HWS35-SUM(HWS4:HWS9))+HWS53+HWS54</f>
        <v>0</v>
      </c>
      <c r="HWU10" s="1265">
        <f t="shared" ref="HWU10" si="3010">SUM(HWU35-SUM(HWU4:HWU9))+HWU53+HWU54</f>
        <v>0</v>
      </c>
      <c r="HWW10" s="1265">
        <f t="shared" ref="HWW10" si="3011">SUM(HWW35-SUM(HWW4:HWW9))+HWW53+HWW54</f>
        <v>0</v>
      </c>
      <c r="HWY10" s="1265">
        <f t="shared" ref="HWY10" si="3012">SUM(HWY35-SUM(HWY4:HWY9))+HWY53+HWY54</f>
        <v>0</v>
      </c>
      <c r="HXA10" s="1265">
        <f t="shared" ref="HXA10" si="3013">SUM(HXA35-SUM(HXA4:HXA9))+HXA53+HXA54</f>
        <v>0</v>
      </c>
      <c r="HXC10" s="1265">
        <f t="shared" ref="HXC10" si="3014">SUM(HXC35-SUM(HXC4:HXC9))+HXC53+HXC54</f>
        <v>0</v>
      </c>
      <c r="HXE10" s="1265">
        <f t="shared" ref="HXE10" si="3015">SUM(HXE35-SUM(HXE4:HXE9))+HXE53+HXE54</f>
        <v>0</v>
      </c>
      <c r="HXG10" s="1265">
        <f t="shared" ref="HXG10" si="3016">SUM(HXG35-SUM(HXG4:HXG9))+HXG53+HXG54</f>
        <v>0</v>
      </c>
      <c r="HXI10" s="1265">
        <f t="shared" ref="HXI10" si="3017">SUM(HXI35-SUM(HXI4:HXI9))+HXI53+HXI54</f>
        <v>0</v>
      </c>
      <c r="HXK10" s="1265">
        <f t="shared" ref="HXK10" si="3018">SUM(HXK35-SUM(HXK4:HXK9))+HXK53+HXK54</f>
        <v>0</v>
      </c>
      <c r="HXM10" s="1265">
        <f t="shared" ref="HXM10" si="3019">SUM(HXM35-SUM(HXM4:HXM9))+HXM53+HXM54</f>
        <v>0</v>
      </c>
      <c r="HXO10" s="1265">
        <f t="shared" ref="HXO10" si="3020">SUM(HXO35-SUM(HXO4:HXO9))+HXO53+HXO54</f>
        <v>0</v>
      </c>
      <c r="HXQ10" s="1265">
        <f t="shared" ref="HXQ10" si="3021">SUM(HXQ35-SUM(HXQ4:HXQ9))+HXQ53+HXQ54</f>
        <v>0</v>
      </c>
      <c r="HXS10" s="1265">
        <f t="shared" ref="HXS10" si="3022">SUM(HXS35-SUM(HXS4:HXS9))+HXS53+HXS54</f>
        <v>0</v>
      </c>
      <c r="HXU10" s="1265">
        <f t="shared" ref="HXU10" si="3023">SUM(HXU35-SUM(HXU4:HXU9))+HXU53+HXU54</f>
        <v>0</v>
      </c>
      <c r="HXW10" s="1265">
        <f t="shared" ref="HXW10" si="3024">SUM(HXW35-SUM(HXW4:HXW9))+HXW53+HXW54</f>
        <v>0</v>
      </c>
      <c r="HXY10" s="1265">
        <f t="shared" ref="HXY10" si="3025">SUM(HXY35-SUM(HXY4:HXY9))+HXY53+HXY54</f>
        <v>0</v>
      </c>
      <c r="HYA10" s="1265">
        <f t="shared" ref="HYA10" si="3026">SUM(HYA35-SUM(HYA4:HYA9))+HYA53+HYA54</f>
        <v>0</v>
      </c>
      <c r="HYC10" s="1265">
        <f t="shared" ref="HYC10" si="3027">SUM(HYC35-SUM(HYC4:HYC9))+HYC53+HYC54</f>
        <v>0</v>
      </c>
      <c r="HYE10" s="1265">
        <f t="shared" ref="HYE10" si="3028">SUM(HYE35-SUM(HYE4:HYE9))+HYE53+HYE54</f>
        <v>0</v>
      </c>
      <c r="HYG10" s="1265">
        <f t="shared" ref="HYG10" si="3029">SUM(HYG35-SUM(HYG4:HYG9))+HYG53+HYG54</f>
        <v>0</v>
      </c>
      <c r="HYI10" s="1265">
        <f t="shared" ref="HYI10" si="3030">SUM(HYI35-SUM(HYI4:HYI9))+HYI53+HYI54</f>
        <v>0</v>
      </c>
      <c r="HYK10" s="1265">
        <f t="shared" ref="HYK10" si="3031">SUM(HYK35-SUM(HYK4:HYK9))+HYK53+HYK54</f>
        <v>0</v>
      </c>
      <c r="HYM10" s="1265">
        <f t="shared" ref="HYM10" si="3032">SUM(HYM35-SUM(HYM4:HYM9))+HYM53+HYM54</f>
        <v>0</v>
      </c>
      <c r="HYO10" s="1265">
        <f t="shared" ref="HYO10" si="3033">SUM(HYO35-SUM(HYO4:HYO9))+HYO53+HYO54</f>
        <v>0</v>
      </c>
      <c r="HYQ10" s="1265">
        <f t="shared" ref="HYQ10" si="3034">SUM(HYQ35-SUM(HYQ4:HYQ9))+HYQ53+HYQ54</f>
        <v>0</v>
      </c>
      <c r="HYS10" s="1265">
        <f t="shared" ref="HYS10" si="3035">SUM(HYS35-SUM(HYS4:HYS9))+HYS53+HYS54</f>
        <v>0</v>
      </c>
      <c r="HYU10" s="1265">
        <f t="shared" ref="HYU10" si="3036">SUM(HYU35-SUM(HYU4:HYU9))+HYU53+HYU54</f>
        <v>0</v>
      </c>
      <c r="HYW10" s="1265">
        <f t="shared" ref="HYW10" si="3037">SUM(HYW35-SUM(HYW4:HYW9))+HYW53+HYW54</f>
        <v>0</v>
      </c>
      <c r="HYY10" s="1265">
        <f t="shared" ref="HYY10" si="3038">SUM(HYY35-SUM(HYY4:HYY9))+HYY53+HYY54</f>
        <v>0</v>
      </c>
      <c r="HZA10" s="1265">
        <f t="shared" ref="HZA10" si="3039">SUM(HZA35-SUM(HZA4:HZA9))+HZA53+HZA54</f>
        <v>0</v>
      </c>
      <c r="HZC10" s="1265">
        <f t="shared" ref="HZC10" si="3040">SUM(HZC35-SUM(HZC4:HZC9))+HZC53+HZC54</f>
        <v>0</v>
      </c>
      <c r="HZE10" s="1265">
        <f t="shared" ref="HZE10" si="3041">SUM(HZE35-SUM(HZE4:HZE9))+HZE53+HZE54</f>
        <v>0</v>
      </c>
      <c r="HZG10" s="1265">
        <f t="shared" ref="HZG10" si="3042">SUM(HZG35-SUM(HZG4:HZG9))+HZG53+HZG54</f>
        <v>0</v>
      </c>
      <c r="HZI10" s="1265">
        <f t="shared" ref="HZI10" si="3043">SUM(HZI35-SUM(HZI4:HZI9))+HZI53+HZI54</f>
        <v>0</v>
      </c>
      <c r="HZK10" s="1265">
        <f t="shared" ref="HZK10" si="3044">SUM(HZK35-SUM(HZK4:HZK9))+HZK53+HZK54</f>
        <v>0</v>
      </c>
      <c r="HZM10" s="1265">
        <f t="shared" ref="HZM10" si="3045">SUM(HZM35-SUM(HZM4:HZM9))+HZM53+HZM54</f>
        <v>0</v>
      </c>
      <c r="HZO10" s="1265">
        <f t="shared" ref="HZO10" si="3046">SUM(HZO35-SUM(HZO4:HZO9))+HZO53+HZO54</f>
        <v>0</v>
      </c>
      <c r="HZQ10" s="1265">
        <f t="shared" ref="HZQ10" si="3047">SUM(HZQ35-SUM(HZQ4:HZQ9))+HZQ53+HZQ54</f>
        <v>0</v>
      </c>
      <c r="HZS10" s="1265">
        <f t="shared" ref="HZS10" si="3048">SUM(HZS35-SUM(HZS4:HZS9))+HZS53+HZS54</f>
        <v>0</v>
      </c>
      <c r="HZU10" s="1265">
        <f t="shared" ref="HZU10" si="3049">SUM(HZU35-SUM(HZU4:HZU9))+HZU53+HZU54</f>
        <v>0</v>
      </c>
      <c r="HZW10" s="1265">
        <f t="shared" ref="HZW10" si="3050">SUM(HZW35-SUM(HZW4:HZW9))+HZW53+HZW54</f>
        <v>0</v>
      </c>
      <c r="HZY10" s="1265">
        <f t="shared" ref="HZY10" si="3051">SUM(HZY35-SUM(HZY4:HZY9))+HZY53+HZY54</f>
        <v>0</v>
      </c>
      <c r="IAA10" s="1265">
        <f t="shared" ref="IAA10" si="3052">SUM(IAA35-SUM(IAA4:IAA9))+IAA53+IAA54</f>
        <v>0</v>
      </c>
      <c r="IAC10" s="1265">
        <f t="shared" ref="IAC10" si="3053">SUM(IAC35-SUM(IAC4:IAC9))+IAC53+IAC54</f>
        <v>0</v>
      </c>
      <c r="IAE10" s="1265">
        <f t="shared" ref="IAE10" si="3054">SUM(IAE35-SUM(IAE4:IAE9))+IAE53+IAE54</f>
        <v>0</v>
      </c>
      <c r="IAG10" s="1265">
        <f t="shared" ref="IAG10" si="3055">SUM(IAG35-SUM(IAG4:IAG9))+IAG53+IAG54</f>
        <v>0</v>
      </c>
      <c r="IAI10" s="1265">
        <f t="shared" ref="IAI10" si="3056">SUM(IAI35-SUM(IAI4:IAI9))+IAI53+IAI54</f>
        <v>0</v>
      </c>
      <c r="IAK10" s="1265">
        <f t="shared" ref="IAK10" si="3057">SUM(IAK35-SUM(IAK4:IAK9))+IAK53+IAK54</f>
        <v>0</v>
      </c>
      <c r="IAM10" s="1265">
        <f t="shared" ref="IAM10" si="3058">SUM(IAM35-SUM(IAM4:IAM9))+IAM53+IAM54</f>
        <v>0</v>
      </c>
      <c r="IAO10" s="1265">
        <f t="shared" ref="IAO10" si="3059">SUM(IAO35-SUM(IAO4:IAO9))+IAO53+IAO54</f>
        <v>0</v>
      </c>
      <c r="IAQ10" s="1265">
        <f t="shared" ref="IAQ10" si="3060">SUM(IAQ35-SUM(IAQ4:IAQ9))+IAQ53+IAQ54</f>
        <v>0</v>
      </c>
      <c r="IAS10" s="1265">
        <f t="shared" ref="IAS10" si="3061">SUM(IAS35-SUM(IAS4:IAS9))+IAS53+IAS54</f>
        <v>0</v>
      </c>
      <c r="IAU10" s="1265">
        <f t="shared" ref="IAU10" si="3062">SUM(IAU35-SUM(IAU4:IAU9))+IAU53+IAU54</f>
        <v>0</v>
      </c>
      <c r="IAW10" s="1265">
        <f t="shared" ref="IAW10" si="3063">SUM(IAW35-SUM(IAW4:IAW9))+IAW53+IAW54</f>
        <v>0</v>
      </c>
      <c r="IAY10" s="1265">
        <f t="shared" ref="IAY10" si="3064">SUM(IAY35-SUM(IAY4:IAY9))+IAY53+IAY54</f>
        <v>0</v>
      </c>
      <c r="IBA10" s="1265">
        <f t="shared" ref="IBA10" si="3065">SUM(IBA35-SUM(IBA4:IBA9))+IBA53+IBA54</f>
        <v>0</v>
      </c>
      <c r="IBC10" s="1265">
        <f t="shared" ref="IBC10" si="3066">SUM(IBC35-SUM(IBC4:IBC9))+IBC53+IBC54</f>
        <v>0</v>
      </c>
      <c r="IBE10" s="1265">
        <f t="shared" ref="IBE10" si="3067">SUM(IBE35-SUM(IBE4:IBE9))+IBE53+IBE54</f>
        <v>0</v>
      </c>
      <c r="IBG10" s="1265">
        <f t="shared" ref="IBG10" si="3068">SUM(IBG35-SUM(IBG4:IBG9))+IBG53+IBG54</f>
        <v>0</v>
      </c>
      <c r="IBI10" s="1265">
        <f t="shared" ref="IBI10" si="3069">SUM(IBI35-SUM(IBI4:IBI9))+IBI53+IBI54</f>
        <v>0</v>
      </c>
      <c r="IBK10" s="1265">
        <f t="shared" ref="IBK10" si="3070">SUM(IBK35-SUM(IBK4:IBK9))+IBK53+IBK54</f>
        <v>0</v>
      </c>
      <c r="IBM10" s="1265">
        <f t="shared" ref="IBM10" si="3071">SUM(IBM35-SUM(IBM4:IBM9))+IBM53+IBM54</f>
        <v>0</v>
      </c>
      <c r="IBO10" s="1265">
        <f t="shared" ref="IBO10" si="3072">SUM(IBO35-SUM(IBO4:IBO9))+IBO53+IBO54</f>
        <v>0</v>
      </c>
      <c r="IBQ10" s="1265">
        <f t="shared" ref="IBQ10" si="3073">SUM(IBQ35-SUM(IBQ4:IBQ9))+IBQ53+IBQ54</f>
        <v>0</v>
      </c>
      <c r="IBS10" s="1265">
        <f t="shared" ref="IBS10" si="3074">SUM(IBS35-SUM(IBS4:IBS9))+IBS53+IBS54</f>
        <v>0</v>
      </c>
      <c r="IBU10" s="1265">
        <f t="shared" ref="IBU10" si="3075">SUM(IBU35-SUM(IBU4:IBU9))+IBU53+IBU54</f>
        <v>0</v>
      </c>
      <c r="IBW10" s="1265">
        <f t="shared" ref="IBW10" si="3076">SUM(IBW35-SUM(IBW4:IBW9))+IBW53+IBW54</f>
        <v>0</v>
      </c>
      <c r="IBY10" s="1265">
        <f t="shared" ref="IBY10" si="3077">SUM(IBY35-SUM(IBY4:IBY9))+IBY53+IBY54</f>
        <v>0</v>
      </c>
      <c r="ICA10" s="1265">
        <f t="shared" ref="ICA10" si="3078">SUM(ICA35-SUM(ICA4:ICA9))+ICA53+ICA54</f>
        <v>0</v>
      </c>
      <c r="ICC10" s="1265">
        <f t="shared" ref="ICC10" si="3079">SUM(ICC35-SUM(ICC4:ICC9))+ICC53+ICC54</f>
        <v>0</v>
      </c>
      <c r="ICE10" s="1265">
        <f t="shared" ref="ICE10" si="3080">SUM(ICE35-SUM(ICE4:ICE9))+ICE53+ICE54</f>
        <v>0</v>
      </c>
      <c r="ICG10" s="1265">
        <f t="shared" ref="ICG10" si="3081">SUM(ICG35-SUM(ICG4:ICG9))+ICG53+ICG54</f>
        <v>0</v>
      </c>
      <c r="ICI10" s="1265">
        <f t="shared" ref="ICI10" si="3082">SUM(ICI35-SUM(ICI4:ICI9))+ICI53+ICI54</f>
        <v>0</v>
      </c>
      <c r="ICK10" s="1265">
        <f t="shared" ref="ICK10" si="3083">SUM(ICK35-SUM(ICK4:ICK9))+ICK53+ICK54</f>
        <v>0</v>
      </c>
      <c r="ICM10" s="1265">
        <f t="shared" ref="ICM10" si="3084">SUM(ICM35-SUM(ICM4:ICM9))+ICM53+ICM54</f>
        <v>0</v>
      </c>
      <c r="ICO10" s="1265">
        <f t="shared" ref="ICO10" si="3085">SUM(ICO35-SUM(ICO4:ICO9))+ICO53+ICO54</f>
        <v>0</v>
      </c>
      <c r="ICQ10" s="1265">
        <f t="shared" ref="ICQ10" si="3086">SUM(ICQ35-SUM(ICQ4:ICQ9))+ICQ53+ICQ54</f>
        <v>0</v>
      </c>
      <c r="ICS10" s="1265">
        <f t="shared" ref="ICS10" si="3087">SUM(ICS35-SUM(ICS4:ICS9))+ICS53+ICS54</f>
        <v>0</v>
      </c>
      <c r="ICU10" s="1265">
        <f t="shared" ref="ICU10" si="3088">SUM(ICU35-SUM(ICU4:ICU9))+ICU53+ICU54</f>
        <v>0</v>
      </c>
      <c r="ICW10" s="1265">
        <f t="shared" ref="ICW10" si="3089">SUM(ICW35-SUM(ICW4:ICW9))+ICW53+ICW54</f>
        <v>0</v>
      </c>
      <c r="ICY10" s="1265">
        <f t="shared" ref="ICY10" si="3090">SUM(ICY35-SUM(ICY4:ICY9))+ICY53+ICY54</f>
        <v>0</v>
      </c>
      <c r="IDA10" s="1265">
        <f t="shared" ref="IDA10" si="3091">SUM(IDA35-SUM(IDA4:IDA9))+IDA53+IDA54</f>
        <v>0</v>
      </c>
      <c r="IDC10" s="1265">
        <f t="shared" ref="IDC10" si="3092">SUM(IDC35-SUM(IDC4:IDC9))+IDC53+IDC54</f>
        <v>0</v>
      </c>
      <c r="IDE10" s="1265">
        <f t="shared" ref="IDE10" si="3093">SUM(IDE35-SUM(IDE4:IDE9))+IDE53+IDE54</f>
        <v>0</v>
      </c>
      <c r="IDG10" s="1265">
        <f t="shared" ref="IDG10" si="3094">SUM(IDG35-SUM(IDG4:IDG9))+IDG53+IDG54</f>
        <v>0</v>
      </c>
      <c r="IDI10" s="1265">
        <f t="shared" ref="IDI10" si="3095">SUM(IDI35-SUM(IDI4:IDI9))+IDI53+IDI54</f>
        <v>0</v>
      </c>
      <c r="IDK10" s="1265">
        <f t="shared" ref="IDK10" si="3096">SUM(IDK35-SUM(IDK4:IDK9))+IDK53+IDK54</f>
        <v>0</v>
      </c>
      <c r="IDM10" s="1265">
        <f t="shared" ref="IDM10" si="3097">SUM(IDM35-SUM(IDM4:IDM9))+IDM53+IDM54</f>
        <v>0</v>
      </c>
      <c r="IDO10" s="1265">
        <f t="shared" ref="IDO10" si="3098">SUM(IDO35-SUM(IDO4:IDO9))+IDO53+IDO54</f>
        <v>0</v>
      </c>
      <c r="IDQ10" s="1265">
        <f t="shared" ref="IDQ10" si="3099">SUM(IDQ35-SUM(IDQ4:IDQ9))+IDQ53+IDQ54</f>
        <v>0</v>
      </c>
      <c r="IDS10" s="1265">
        <f t="shared" ref="IDS10" si="3100">SUM(IDS35-SUM(IDS4:IDS9))+IDS53+IDS54</f>
        <v>0</v>
      </c>
      <c r="IDU10" s="1265">
        <f t="shared" ref="IDU10" si="3101">SUM(IDU35-SUM(IDU4:IDU9))+IDU53+IDU54</f>
        <v>0</v>
      </c>
      <c r="IDW10" s="1265">
        <f t="shared" ref="IDW10" si="3102">SUM(IDW35-SUM(IDW4:IDW9))+IDW53+IDW54</f>
        <v>0</v>
      </c>
      <c r="IDY10" s="1265">
        <f t="shared" ref="IDY10" si="3103">SUM(IDY35-SUM(IDY4:IDY9))+IDY53+IDY54</f>
        <v>0</v>
      </c>
      <c r="IEA10" s="1265">
        <f t="shared" ref="IEA10" si="3104">SUM(IEA35-SUM(IEA4:IEA9))+IEA53+IEA54</f>
        <v>0</v>
      </c>
      <c r="IEC10" s="1265">
        <f t="shared" ref="IEC10" si="3105">SUM(IEC35-SUM(IEC4:IEC9))+IEC53+IEC54</f>
        <v>0</v>
      </c>
      <c r="IEE10" s="1265">
        <f t="shared" ref="IEE10" si="3106">SUM(IEE35-SUM(IEE4:IEE9))+IEE53+IEE54</f>
        <v>0</v>
      </c>
      <c r="IEG10" s="1265">
        <f t="shared" ref="IEG10" si="3107">SUM(IEG35-SUM(IEG4:IEG9))+IEG53+IEG54</f>
        <v>0</v>
      </c>
      <c r="IEI10" s="1265">
        <f t="shared" ref="IEI10" si="3108">SUM(IEI35-SUM(IEI4:IEI9))+IEI53+IEI54</f>
        <v>0</v>
      </c>
      <c r="IEK10" s="1265">
        <f t="shared" ref="IEK10" si="3109">SUM(IEK35-SUM(IEK4:IEK9))+IEK53+IEK54</f>
        <v>0</v>
      </c>
      <c r="IEM10" s="1265">
        <f t="shared" ref="IEM10" si="3110">SUM(IEM35-SUM(IEM4:IEM9))+IEM53+IEM54</f>
        <v>0</v>
      </c>
      <c r="IEO10" s="1265">
        <f t="shared" ref="IEO10" si="3111">SUM(IEO35-SUM(IEO4:IEO9))+IEO53+IEO54</f>
        <v>0</v>
      </c>
      <c r="IEQ10" s="1265">
        <f t="shared" ref="IEQ10" si="3112">SUM(IEQ35-SUM(IEQ4:IEQ9))+IEQ53+IEQ54</f>
        <v>0</v>
      </c>
      <c r="IES10" s="1265">
        <f t="shared" ref="IES10" si="3113">SUM(IES35-SUM(IES4:IES9))+IES53+IES54</f>
        <v>0</v>
      </c>
      <c r="IEU10" s="1265">
        <f t="shared" ref="IEU10" si="3114">SUM(IEU35-SUM(IEU4:IEU9))+IEU53+IEU54</f>
        <v>0</v>
      </c>
      <c r="IEW10" s="1265">
        <f t="shared" ref="IEW10" si="3115">SUM(IEW35-SUM(IEW4:IEW9))+IEW53+IEW54</f>
        <v>0</v>
      </c>
      <c r="IEY10" s="1265">
        <f t="shared" ref="IEY10" si="3116">SUM(IEY35-SUM(IEY4:IEY9))+IEY53+IEY54</f>
        <v>0</v>
      </c>
      <c r="IFA10" s="1265">
        <f t="shared" ref="IFA10" si="3117">SUM(IFA35-SUM(IFA4:IFA9))+IFA53+IFA54</f>
        <v>0</v>
      </c>
      <c r="IFC10" s="1265">
        <f t="shared" ref="IFC10" si="3118">SUM(IFC35-SUM(IFC4:IFC9))+IFC53+IFC54</f>
        <v>0</v>
      </c>
      <c r="IFE10" s="1265">
        <f t="shared" ref="IFE10" si="3119">SUM(IFE35-SUM(IFE4:IFE9))+IFE53+IFE54</f>
        <v>0</v>
      </c>
      <c r="IFG10" s="1265">
        <f t="shared" ref="IFG10" si="3120">SUM(IFG35-SUM(IFG4:IFG9))+IFG53+IFG54</f>
        <v>0</v>
      </c>
      <c r="IFI10" s="1265">
        <f t="shared" ref="IFI10" si="3121">SUM(IFI35-SUM(IFI4:IFI9))+IFI53+IFI54</f>
        <v>0</v>
      </c>
      <c r="IFK10" s="1265">
        <f t="shared" ref="IFK10" si="3122">SUM(IFK35-SUM(IFK4:IFK9))+IFK53+IFK54</f>
        <v>0</v>
      </c>
      <c r="IFM10" s="1265">
        <f t="shared" ref="IFM10" si="3123">SUM(IFM35-SUM(IFM4:IFM9))+IFM53+IFM54</f>
        <v>0</v>
      </c>
      <c r="IFO10" s="1265">
        <f t="shared" ref="IFO10" si="3124">SUM(IFO35-SUM(IFO4:IFO9))+IFO53+IFO54</f>
        <v>0</v>
      </c>
      <c r="IFQ10" s="1265">
        <f t="shared" ref="IFQ10" si="3125">SUM(IFQ35-SUM(IFQ4:IFQ9))+IFQ53+IFQ54</f>
        <v>0</v>
      </c>
      <c r="IFS10" s="1265">
        <f t="shared" ref="IFS10" si="3126">SUM(IFS35-SUM(IFS4:IFS9))+IFS53+IFS54</f>
        <v>0</v>
      </c>
      <c r="IFU10" s="1265">
        <f t="shared" ref="IFU10" si="3127">SUM(IFU35-SUM(IFU4:IFU9))+IFU53+IFU54</f>
        <v>0</v>
      </c>
      <c r="IFW10" s="1265">
        <f t="shared" ref="IFW10" si="3128">SUM(IFW35-SUM(IFW4:IFW9))+IFW53+IFW54</f>
        <v>0</v>
      </c>
      <c r="IFY10" s="1265">
        <f t="shared" ref="IFY10" si="3129">SUM(IFY35-SUM(IFY4:IFY9))+IFY53+IFY54</f>
        <v>0</v>
      </c>
      <c r="IGA10" s="1265">
        <f t="shared" ref="IGA10" si="3130">SUM(IGA35-SUM(IGA4:IGA9))+IGA53+IGA54</f>
        <v>0</v>
      </c>
      <c r="IGC10" s="1265">
        <f t="shared" ref="IGC10" si="3131">SUM(IGC35-SUM(IGC4:IGC9))+IGC53+IGC54</f>
        <v>0</v>
      </c>
      <c r="IGE10" s="1265">
        <f t="shared" ref="IGE10" si="3132">SUM(IGE35-SUM(IGE4:IGE9))+IGE53+IGE54</f>
        <v>0</v>
      </c>
      <c r="IGG10" s="1265">
        <f t="shared" ref="IGG10" si="3133">SUM(IGG35-SUM(IGG4:IGG9))+IGG53+IGG54</f>
        <v>0</v>
      </c>
      <c r="IGI10" s="1265">
        <f t="shared" ref="IGI10" si="3134">SUM(IGI35-SUM(IGI4:IGI9))+IGI53+IGI54</f>
        <v>0</v>
      </c>
      <c r="IGK10" s="1265">
        <f t="shared" ref="IGK10" si="3135">SUM(IGK35-SUM(IGK4:IGK9))+IGK53+IGK54</f>
        <v>0</v>
      </c>
      <c r="IGM10" s="1265">
        <f t="shared" ref="IGM10" si="3136">SUM(IGM35-SUM(IGM4:IGM9))+IGM53+IGM54</f>
        <v>0</v>
      </c>
      <c r="IGO10" s="1265">
        <f t="shared" ref="IGO10" si="3137">SUM(IGO35-SUM(IGO4:IGO9))+IGO53+IGO54</f>
        <v>0</v>
      </c>
      <c r="IGQ10" s="1265">
        <f t="shared" ref="IGQ10" si="3138">SUM(IGQ35-SUM(IGQ4:IGQ9))+IGQ53+IGQ54</f>
        <v>0</v>
      </c>
      <c r="IGS10" s="1265">
        <f t="shared" ref="IGS10" si="3139">SUM(IGS35-SUM(IGS4:IGS9))+IGS53+IGS54</f>
        <v>0</v>
      </c>
      <c r="IGU10" s="1265">
        <f t="shared" ref="IGU10" si="3140">SUM(IGU35-SUM(IGU4:IGU9))+IGU53+IGU54</f>
        <v>0</v>
      </c>
      <c r="IGW10" s="1265">
        <f t="shared" ref="IGW10" si="3141">SUM(IGW35-SUM(IGW4:IGW9))+IGW53+IGW54</f>
        <v>0</v>
      </c>
      <c r="IGY10" s="1265">
        <f t="shared" ref="IGY10" si="3142">SUM(IGY35-SUM(IGY4:IGY9))+IGY53+IGY54</f>
        <v>0</v>
      </c>
      <c r="IHA10" s="1265">
        <f t="shared" ref="IHA10" si="3143">SUM(IHA35-SUM(IHA4:IHA9))+IHA53+IHA54</f>
        <v>0</v>
      </c>
      <c r="IHC10" s="1265">
        <f t="shared" ref="IHC10" si="3144">SUM(IHC35-SUM(IHC4:IHC9))+IHC53+IHC54</f>
        <v>0</v>
      </c>
      <c r="IHE10" s="1265">
        <f t="shared" ref="IHE10" si="3145">SUM(IHE35-SUM(IHE4:IHE9))+IHE53+IHE54</f>
        <v>0</v>
      </c>
      <c r="IHG10" s="1265">
        <f t="shared" ref="IHG10" si="3146">SUM(IHG35-SUM(IHG4:IHG9))+IHG53+IHG54</f>
        <v>0</v>
      </c>
      <c r="IHI10" s="1265">
        <f t="shared" ref="IHI10" si="3147">SUM(IHI35-SUM(IHI4:IHI9))+IHI53+IHI54</f>
        <v>0</v>
      </c>
      <c r="IHK10" s="1265">
        <f t="shared" ref="IHK10" si="3148">SUM(IHK35-SUM(IHK4:IHK9))+IHK53+IHK54</f>
        <v>0</v>
      </c>
      <c r="IHM10" s="1265">
        <f t="shared" ref="IHM10" si="3149">SUM(IHM35-SUM(IHM4:IHM9))+IHM53+IHM54</f>
        <v>0</v>
      </c>
      <c r="IHO10" s="1265">
        <f t="shared" ref="IHO10" si="3150">SUM(IHO35-SUM(IHO4:IHO9))+IHO53+IHO54</f>
        <v>0</v>
      </c>
      <c r="IHQ10" s="1265">
        <f t="shared" ref="IHQ10" si="3151">SUM(IHQ35-SUM(IHQ4:IHQ9))+IHQ53+IHQ54</f>
        <v>0</v>
      </c>
      <c r="IHS10" s="1265">
        <f t="shared" ref="IHS10" si="3152">SUM(IHS35-SUM(IHS4:IHS9))+IHS53+IHS54</f>
        <v>0</v>
      </c>
      <c r="IHU10" s="1265">
        <f t="shared" ref="IHU10" si="3153">SUM(IHU35-SUM(IHU4:IHU9))+IHU53+IHU54</f>
        <v>0</v>
      </c>
      <c r="IHW10" s="1265">
        <f t="shared" ref="IHW10" si="3154">SUM(IHW35-SUM(IHW4:IHW9))+IHW53+IHW54</f>
        <v>0</v>
      </c>
      <c r="IHY10" s="1265">
        <f t="shared" ref="IHY10" si="3155">SUM(IHY35-SUM(IHY4:IHY9))+IHY53+IHY54</f>
        <v>0</v>
      </c>
      <c r="IIA10" s="1265">
        <f t="shared" ref="IIA10" si="3156">SUM(IIA35-SUM(IIA4:IIA9))+IIA53+IIA54</f>
        <v>0</v>
      </c>
      <c r="IIC10" s="1265">
        <f t="shared" ref="IIC10" si="3157">SUM(IIC35-SUM(IIC4:IIC9))+IIC53+IIC54</f>
        <v>0</v>
      </c>
      <c r="IIE10" s="1265">
        <f t="shared" ref="IIE10" si="3158">SUM(IIE35-SUM(IIE4:IIE9))+IIE53+IIE54</f>
        <v>0</v>
      </c>
      <c r="IIG10" s="1265">
        <f t="shared" ref="IIG10" si="3159">SUM(IIG35-SUM(IIG4:IIG9))+IIG53+IIG54</f>
        <v>0</v>
      </c>
      <c r="III10" s="1265">
        <f t="shared" ref="III10" si="3160">SUM(III35-SUM(III4:III9))+III53+III54</f>
        <v>0</v>
      </c>
      <c r="IIK10" s="1265">
        <f t="shared" ref="IIK10" si="3161">SUM(IIK35-SUM(IIK4:IIK9))+IIK53+IIK54</f>
        <v>0</v>
      </c>
      <c r="IIM10" s="1265">
        <f t="shared" ref="IIM10" si="3162">SUM(IIM35-SUM(IIM4:IIM9))+IIM53+IIM54</f>
        <v>0</v>
      </c>
      <c r="IIO10" s="1265">
        <f t="shared" ref="IIO10" si="3163">SUM(IIO35-SUM(IIO4:IIO9))+IIO53+IIO54</f>
        <v>0</v>
      </c>
      <c r="IIQ10" s="1265">
        <f t="shared" ref="IIQ10" si="3164">SUM(IIQ35-SUM(IIQ4:IIQ9))+IIQ53+IIQ54</f>
        <v>0</v>
      </c>
      <c r="IIS10" s="1265">
        <f t="shared" ref="IIS10" si="3165">SUM(IIS35-SUM(IIS4:IIS9))+IIS53+IIS54</f>
        <v>0</v>
      </c>
      <c r="IIU10" s="1265">
        <f t="shared" ref="IIU10" si="3166">SUM(IIU35-SUM(IIU4:IIU9))+IIU53+IIU54</f>
        <v>0</v>
      </c>
      <c r="IIW10" s="1265">
        <f t="shared" ref="IIW10" si="3167">SUM(IIW35-SUM(IIW4:IIW9))+IIW53+IIW54</f>
        <v>0</v>
      </c>
      <c r="IIY10" s="1265">
        <f t="shared" ref="IIY10" si="3168">SUM(IIY35-SUM(IIY4:IIY9))+IIY53+IIY54</f>
        <v>0</v>
      </c>
      <c r="IJA10" s="1265">
        <f t="shared" ref="IJA10" si="3169">SUM(IJA35-SUM(IJA4:IJA9))+IJA53+IJA54</f>
        <v>0</v>
      </c>
      <c r="IJC10" s="1265">
        <f t="shared" ref="IJC10" si="3170">SUM(IJC35-SUM(IJC4:IJC9))+IJC53+IJC54</f>
        <v>0</v>
      </c>
      <c r="IJE10" s="1265">
        <f t="shared" ref="IJE10" si="3171">SUM(IJE35-SUM(IJE4:IJE9))+IJE53+IJE54</f>
        <v>0</v>
      </c>
      <c r="IJG10" s="1265">
        <f t="shared" ref="IJG10" si="3172">SUM(IJG35-SUM(IJG4:IJG9))+IJG53+IJG54</f>
        <v>0</v>
      </c>
      <c r="IJI10" s="1265">
        <f t="shared" ref="IJI10" si="3173">SUM(IJI35-SUM(IJI4:IJI9))+IJI53+IJI54</f>
        <v>0</v>
      </c>
      <c r="IJK10" s="1265">
        <f t="shared" ref="IJK10" si="3174">SUM(IJK35-SUM(IJK4:IJK9))+IJK53+IJK54</f>
        <v>0</v>
      </c>
      <c r="IJM10" s="1265">
        <f t="shared" ref="IJM10" si="3175">SUM(IJM35-SUM(IJM4:IJM9))+IJM53+IJM54</f>
        <v>0</v>
      </c>
      <c r="IJO10" s="1265">
        <f t="shared" ref="IJO10" si="3176">SUM(IJO35-SUM(IJO4:IJO9))+IJO53+IJO54</f>
        <v>0</v>
      </c>
      <c r="IJQ10" s="1265">
        <f t="shared" ref="IJQ10" si="3177">SUM(IJQ35-SUM(IJQ4:IJQ9))+IJQ53+IJQ54</f>
        <v>0</v>
      </c>
      <c r="IJS10" s="1265">
        <f t="shared" ref="IJS10" si="3178">SUM(IJS35-SUM(IJS4:IJS9))+IJS53+IJS54</f>
        <v>0</v>
      </c>
      <c r="IJU10" s="1265">
        <f t="shared" ref="IJU10" si="3179">SUM(IJU35-SUM(IJU4:IJU9))+IJU53+IJU54</f>
        <v>0</v>
      </c>
      <c r="IJW10" s="1265">
        <f t="shared" ref="IJW10" si="3180">SUM(IJW35-SUM(IJW4:IJW9))+IJW53+IJW54</f>
        <v>0</v>
      </c>
      <c r="IJY10" s="1265">
        <f t="shared" ref="IJY10" si="3181">SUM(IJY35-SUM(IJY4:IJY9))+IJY53+IJY54</f>
        <v>0</v>
      </c>
      <c r="IKA10" s="1265">
        <f t="shared" ref="IKA10" si="3182">SUM(IKA35-SUM(IKA4:IKA9))+IKA53+IKA54</f>
        <v>0</v>
      </c>
      <c r="IKC10" s="1265">
        <f t="shared" ref="IKC10" si="3183">SUM(IKC35-SUM(IKC4:IKC9))+IKC53+IKC54</f>
        <v>0</v>
      </c>
      <c r="IKE10" s="1265">
        <f t="shared" ref="IKE10" si="3184">SUM(IKE35-SUM(IKE4:IKE9))+IKE53+IKE54</f>
        <v>0</v>
      </c>
      <c r="IKG10" s="1265">
        <f t="shared" ref="IKG10" si="3185">SUM(IKG35-SUM(IKG4:IKG9))+IKG53+IKG54</f>
        <v>0</v>
      </c>
      <c r="IKI10" s="1265">
        <f t="shared" ref="IKI10" si="3186">SUM(IKI35-SUM(IKI4:IKI9))+IKI53+IKI54</f>
        <v>0</v>
      </c>
      <c r="IKK10" s="1265">
        <f t="shared" ref="IKK10" si="3187">SUM(IKK35-SUM(IKK4:IKK9))+IKK53+IKK54</f>
        <v>0</v>
      </c>
      <c r="IKM10" s="1265">
        <f t="shared" ref="IKM10" si="3188">SUM(IKM35-SUM(IKM4:IKM9))+IKM53+IKM54</f>
        <v>0</v>
      </c>
      <c r="IKO10" s="1265">
        <f t="shared" ref="IKO10" si="3189">SUM(IKO35-SUM(IKO4:IKO9))+IKO53+IKO54</f>
        <v>0</v>
      </c>
      <c r="IKQ10" s="1265">
        <f t="shared" ref="IKQ10" si="3190">SUM(IKQ35-SUM(IKQ4:IKQ9))+IKQ53+IKQ54</f>
        <v>0</v>
      </c>
      <c r="IKS10" s="1265">
        <f t="shared" ref="IKS10" si="3191">SUM(IKS35-SUM(IKS4:IKS9))+IKS53+IKS54</f>
        <v>0</v>
      </c>
      <c r="IKU10" s="1265">
        <f t="shared" ref="IKU10" si="3192">SUM(IKU35-SUM(IKU4:IKU9))+IKU53+IKU54</f>
        <v>0</v>
      </c>
      <c r="IKW10" s="1265">
        <f t="shared" ref="IKW10" si="3193">SUM(IKW35-SUM(IKW4:IKW9))+IKW53+IKW54</f>
        <v>0</v>
      </c>
      <c r="IKY10" s="1265">
        <f t="shared" ref="IKY10" si="3194">SUM(IKY35-SUM(IKY4:IKY9))+IKY53+IKY54</f>
        <v>0</v>
      </c>
      <c r="ILA10" s="1265">
        <f t="shared" ref="ILA10" si="3195">SUM(ILA35-SUM(ILA4:ILA9))+ILA53+ILA54</f>
        <v>0</v>
      </c>
      <c r="ILC10" s="1265">
        <f t="shared" ref="ILC10" si="3196">SUM(ILC35-SUM(ILC4:ILC9))+ILC53+ILC54</f>
        <v>0</v>
      </c>
      <c r="ILE10" s="1265">
        <f t="shared" ref="ILE10" si="3197">SUM(ILE35-SUM(ILE4:ILE9))+ILE53+ILE54</f>
        <v>0</v>
      </c>
      <c r="ILG10" s="1265">
        <f t="shared" ref="ILG10" si="3198">SUM(ILG35-SUM(ILG4:ILG9))+ILG53+ILG54</f>
        <v>0</v>
      </c>
      <c r="ILI10" s="1265">
        <f t="shared" ref="ILI10" si="3199">SUM(ILI35-SUM(ILI4:ILI9))+ILI53+ILI54</f>
        <v>0</v>
      </c>
      <c r="ILK10" s="1265">
        <f t="shared" ref="ILK10" si="3200">SUM(ILK35-SUM(ILK4:ILK9))+ILK53+ILK54</f>
        <v>0</v>
      </c>
      <c r="ILM10" s="1265">
        <f t="shared" ref="ILM10" si="3201">SUM(ILM35-SUM(ILM4:ILM9))+ILM53+ILM54</f>
        <v>0</v>
      </c>
      <c r="ILO10" s="1265">
        <f t="shared" ref="ILO10" si="3202">SUM(ILO35-SUM(ILO4:ILO9))+ILO53+ILO54</f>
        <v>0</v>
      </c>
      <c r="ILQ10" s="1265">
        <f t="shared" ref="ILQ10" si="3203">SUM(ILQ35-SUM(ILQ4:ILQ9))+ILQ53+ILQ54</f>
        <v>0</v>
      </c>
      <c r="ILS10" s="1265">
        <f t="shared" ref="ILS10" si="3204">SUM(ILS35-SUM(ILS4:ILS9))+ILS53+ILS54</f>
        <v>0</v>
      </c>
      <c r="ILU10" s="1265">
        <f t="shared" ref="ILU10" si="3205">SUM(ILU35-SUM(ILU4:ILU9))+ILU53+ILU54</f>
        <v>0</v>
      </c>
      <c r="ILW10" s="1265">
        <f t="shared" ref="ILW10" si="3206">SUM(ILW35-SUM(ILW4:ILW9))+ILW53+ILW54</f>
        <v>0</v>
      </c>
      <c r="ILY10" s="1265">
        <f t="shared" ref="ILY10" si="3207">SUM(ILY35-SUM(ILY4:ILY9))+ILY53+ILY54</f>
        <v>0</v>
      </c>
      <c r="IMA10" s="1265">
        <f t="shared" ref="IMA10" si="3208">SUM(IMA35-SUM(IMA4:IMA9))+IMA53+IMA54</f>
        <v>0</v>
      </c>
      <c r="IMC10" s="1265">
        <f t="shared" ref="IMC10" si="3209">SUM(IMC35-SUM(IMC4:IMC9))+IMC53+IMC54</f>
        <v>0</v>
      </c>
      <c r="IME10" s="1265">
        <f t="shared" ref="IME10" si="3210">SUM(IME35-SUM(IME4:IME9))+IME53+IME54</f>
        <v>0</v>
      </c>
      <c r="IMG10" s="1265">
        <f t="shared" ref="IMG10" si="3211">SUM(IMG35-SUM(IMG4:IMG9))+IMG53+IMG54</f>
        <v>0</v>
      </c>
      <c r="IMI10" s="1265">
        <f t="shared" ref="IMI10" si="3212">SUM(IMI35-SUM(IMI4:IMI9))+IMI53+IMI54</f>
        <v>0</v>
      </c>
      <c r="IMK10" s="1265">
        <f t="shared" ref="IMK10" si="3213">SUM(IMK35-SUM(IMK4:IMK9))+IMK53+IMK54</f>
        <v>0</v>
      </c>
      <c r="IMM10" s="1265">
        <f t="shared" ref="IMM10" si="3214">SUM(IMM35-SUM(IMM4:IMM9))+IMM53+IMM54</f>
        <v>0</v>
      </c>
      <c r="IMO10" s="1265">
        <f t="shared" ref="IMO10" si="3215">SUM(IMO35-SUM(IMO4:IMO9))+IMO53+IMO54</f>
        <v>0</v>
      </c>
      <c r="IMQ10" s="1265">
        <f t="shared" ref="IMQ10" si="3216">SUM(IMQ35-SUM(IMQ4:IMQ9))+IMQ53+IMQ54</f>
        <v>0</v>
      </c>
      <c r="IMS10" s="1265">
        <f t="shared" ref="IMS10" si="3217">SUM(IMS35-SUM(IMS4:IMS9))+IMS53+IMS54</f>
        <v>0</v>
      </c>
      <c r="IMU10" s="1265">
        <f t="shared" ref="IMU10" si="3218">SUM(IMU35-SUM(IMU4:IMU9))+IMU53+IMU54</f>
        <v>0</v>
      </c>
      <c r="IMW10" s="1265">
        <f t="shared" ref="IMW10" si="3219">SUM(IMW35-SUM(IMW4:IMW9))+IMW53+IMW54</f>
        <v>0</v>
      </c>
      <c r="IMY10" s="1265">
        <f t="shared" ref="IMY10" si="3220">SUM(IMY35-SUM(IMY4:IMY9))+IMY53+IMY54</f>
        <v>0</v>
      </c>
      <c r="INA10" s="1265">
        <f t="shared" ref="INA10" si="3221">SUM(INA35-SUM(INA4:INA9))+INA53+INA54</f>
        <v>0</v>
      </c>
      <c r="INC10" s="1265">
        <f t="shared" ref="INC10" si="3222">SUM(INC35-SUM(INC4:INC9))+INC53+INC54</f>
        <v>0</v>
      </c>
      <c r="INE10" s="1265">
        <f t="shared" ref="INE10" si="3223">SUM(INE35-SUM(INE4:INE9))+INE53+INE54</f>
        <v>0</v>
      </c>
      <c r="ING10" s="1265">
        <f t="shared" ref="ING10" si="3224">SUM(ING35-SUM(ING4:ING9))+ING53+ING54</f>
        <v>0</v>
      </c>
      <c r="INI10" s="1265">
        <f t="shared" ref="INI10" si="3225">SUM(INI35-SUM(INI4:INI9))+INI53+INI54</f>
        <v>0</v>
      </c>
      <c r="INK10" s="1265">
        <f t="shared" ref="INK10" si="3226">SUM(INK35-SUM(INK4:INK9))+INK53+INK54</f>
        <v>0</v>
      </c>
      <c r="INM10" s="1265">
        <f t="shared" ref="INM10" si="3227">SUM(INM35-SUM(INM4:INM9))+INM53+INM54</f>
        <v>0</v>
      </c>
      <c r="INO10" s="1265">
        <f t="shared" ref="INO10" si="3228">SUM(INO35-SUM(INO4:INO9))+INO53+INO54</f>
        <v>0</v>
      </c>
      <c r="INQ10" s="1265">
        <f t="shared" ref="INQ10" si="3229">SUM(INQ35-SUM(INQ4:INQ9))+INQ53+INQ54</f>
        <v>0</v>
      </c>
      <c r="INS10" s="1265">
        <f t="shared" ref="INS10" si="3230">SUM(INS35-SUM(INS4:INS9))+INS53+INS54</f>
        <v>0</v>
      </c>
      <c r="INU10" s="1265">
        <f t="shared" ref="INU10" si="3231">SUM(INU35-SUM(INU4:INU9))+INU53+INU54</f>
        <v>0</v>
      </c>
      <c r="INW10" s="1265">
        <f t="shared" ref="INW10" si="3232">SUM(INW35-SUM(INW4:INW9))+INW53+INW54</f>
        <v>0</v>
      </c>
      <c r="INY10" s="1265">
        <f t="shared" ref="INY10" si="3233">SUM(INY35-SUM(INY4:INY9))+INY53+INY54</f>
        <v>0</v>
      </c>
      <c r="IOA10" s="1265">
        <f t="shared" ref="IOA10" si="3234">SUM(IOA35-SUM(IOA4:IOA9))+IOA53+IOA54</f>
        <v>0</v>
      </c>
      <c r="IOC10" s="1265">
        <f t="shared" ref="IOC10" si="3235">SUM(IOC35-SUM(IOC4:IOC9))+IOC53+IOC54</f>
        <v>0</v>
      </c>
      <c r="IOE10" s="1265">
        <f t="shared" ref="IOE10" si="3236">SUM(IOE35-SUM(IOE4:IOE9))+IOE53+IOE54</f>
        <v>0</v>
      </c>
      <c r="IOG10" s="1265">
        <f t="shared" ref="IOG10" si="3237">SUM(IOG35-SUM(IOG4:IOG9))+IOG53+IOG54</f>
        <v>0</v>
      </c>
      <c r="IOI10" s="1265">
        <f t="shared" ref="IOI10" si="3238">SUM(IOI35-SUM(IOI4:IOI9))+IOI53+IOI54</f>
        <v>0</v>
      </c>
      <c r="IOK10" s="1265">
        <f t="shared" ref="IOK10" si="3239">SUM(IOK35-SUM(IOK4:IOK9))+IOK53+IOK54</f>
        <v>0</v>
      </c>
      <c r="IOM10" s="1265">
        <f t="shared" ref="IOM10" si="3240">SUM(IOM35-SUM(IOM4:IOM9))+IOM53+IOM54</f>
        <v>0</v>
      </c>
      <c r="IOO10" s="1265">
        <f t="shared" ref="IOO10" si="3241">SUM(IOO35-SUM(IOO4:IOO9))+IOO53+IOO54</f>
        <v>0</v>
      </c>
      <c r="IOQ10" s="1265">
        <f t="shared" ref="IOQ10" si="3242">SUM(IOQ35-SUM(IOQ4:IOQ9))+IOQ53+IOQ54</f>
        <v>0</v>
      </c>
      <c r="IOS10" s="1265">
        <f t="shared" ref="IOS10" si="3243">SUM(IOS35-SUM(IOS4:IOS9))+IOS53+IOS54</f>
        <v>0</v>
      </c>
      <c r="IOU10" s="1265">
        <f t="shared" ref="IOU10" si="3244">SUM(IOU35-SUM(IOU4:IOU9))+IOU53+IOU54</f>
        <v>0</v>
      </c>
      <c r="IOW10" s="1265">
        <f t="shared" ref="IOW10" si="3245">SUM(IOW35-SUM(IOW4:IOW9))+IOW53+IOW54</f>
        <v>0</v>
      </c>
      <c r="IOY10" s="1265">
        <f t="shared" ref="IOY10" si="3246">SUM(IOY35-SUM(IOY4:IOY9))+IOY53+IOY54</f>
        <v>0</v>
      </c>
      <c r="IPA10" s="1265">
        <f t="shared" ref="IPA10" si="3247">SUM(IPA35-SUM(IPA4:IPA9))+IPA53+IPA54</f>
        <v>0</v>
      </c>
      <c r="IPC10" s="1265">
        <f t="shared" ref="IPC10" si="3248">SUM(IPC35-SUM(IPC4:IPC9))+IPC53+IPC54</f>
        <v>0</v>
      </c>
      <c r="IPE10" s="1265">
        <f t="shared" ref="IPE10" si="3249">SUM(IPE35-SUM(IPE4:IPE9))+IPE53+IPE54</f>
        <v>0</v>
      </c>
      <c r="IPG10" s="1265">
        <f t="shared" ref="IPG10" si="3250">SUM(IPG35-SUM(IPG4:IPG9))+IPG53+IPG54</f>
        <v>0</v>
      </c>
      <c r="IPI10" s="1265">
        <f t="shared" ref="IPI10" si="3251">SUM(IPI35-SUM(IPI4:IPI9))+IPI53+IPI54</f>
        <v>0</v>
      </c>
      <c r="IPK10" s="1265">
        <f t="shared" ref="IPK10" si="3252">SUM(IPK35-SUM(IPK4:IPK9))+IPK53+IPK54</f>
        <v>0</v>
      </c>
      <c r="IPM10" s="1265">
        <f t="shared" ref="IPM10" si="3253">SUM(IPM35-SUM(IPM4:IPM9))+IPM53+IPM54</f>
        <v>0</v>
      </c>
      <c r="IPO10" s="1265">
        <f t="shared" ref="IPO10" si="3254">SUM(IPO35-SUM(IPO4:IPO9))+IPO53+IPO54</f>
        <v>0</v>
      </c>
      <c r="IPQ10" s="1265">
        <f t="shared" ref="IPQ10" si="3255">SUM(IPQ35-SUM(IPQ4:IPQ9))+IPQ53+IPQ54</f>
        <v>0</v>
      </c>
      <c r="IPS10" s="1265">
        <f t="shared" ref="IPS10" si="3256">SUM(IPS35-SUM(IPS4:IPS9))+IPS53+IPS54</f>
        <v>0</v>
      </c>
      <c r="IPU10" s="1265">
        <f t="shared" ref="IPU10" si="3257">SUM(IPU35-SUM(IPU4:IPU9))+IPU53+IPU54</f>
        <v>0</v>
      </c>
      <c r="IPW10" s="1265">
        <f t="shared" ref="IPW10" si="3258">SUM(IPW35-SUM(IPW4:IPW9))+IPW53+IPW54</f>
        <v>0</v>
      </c>
      <c r="IPY10" s="1265">
        <f t="shared" ref="IPY10" si="3259">SUM(IPY35-SUM(IPY4:IPY9))+IPY53+IPY54</f>
        <v>0</v>
      </c>
      <c r="IQA10" s="1265">
        <f t="shared" ref="IQA10" si="3260">SUM(IQA35-SUM(IQA4:IQA9))+IQA53+IQA54</f>
        <v>0</v>
      </c>
      <c r="IQC10" s="1265">
        <f t="shared" ref="IQC10" si="3261">SUM(IQC35-SUM(IQC4:IQC9))+IQC53+IQC54</f>
        <v>0</v>
      </c>
      <c r="IQE10" s="1265">
        <f t="shared" ref="IQE10" si="3262">SUM(IQE35-SUM(IQE4:IQE9))+IQE53+IQE54</f>
        <v>0</v>
      </c>
      <c r="IQG10" s="1265">
        <f t="shared" ref="IQG10" si="3263">SUM(IQG35-SUM(IQG4:IQG9))+IQG53+IQG54</f>
        <v>0</v>
      </c>
      <c r="IQI10" s="1265">
        <f t="shared" ref="IQI10" si="3264">SUM(IQI35-SUM(IQI4:IQI9))+IQI53+IQI54</f>
        <v>0</v>
      </c>
      <c r="IQK10" s="1265">
        <f t="shared" ref="IQK10" si="3265">SUM(IQK35-SUM(IQK4:IQK9))+IQK53+IQK54</f>
        <v>0</v>
      </c>
      <c r="IQM10" s="1265">
        <f t="shared" ref="IQM10" si="3266">SUM(IQM35-SUM(IQM4:IQM9))+IQM53+IQM54</f>
        <v>0</v>
      </c>
      <c r="IQO10" s="1265">
        <f t="shared" ref="IQO10" si="3267">SUM(IQO35-SUM(IQO4:IQO9))+IQO53+IQO54</f>
        <v>0</v>
      </c>
      <c r="IQQ10" s="1265">
        <f t="shared" ref="IQQ10" si="3268">SUM(IQQ35-SUM(IQQ4:IQQ9))+IQQ53+IQQ54</f>
        <v>0</v>
      </c>
      <c r="IQS10" s="1265">
        <f t="shared" ref="IQS10" si="3269">SUM(IQS35-SUM(IQS4:IQS9))+IQS53+IQS54</f>
        <v>0</v>
      </c>
      <c r="IQU10" s="1265">
        <f t="shared" ref="IQU10" si="3270">SUM(IQU35-SUM(IQU4:IQU9))+IQU53+IQU54</f>
        <v>0</v>
      </c>
      <c r="IQW10" s="1265">
        <f t="shared" ref="IQW10" si="3271">SUM(IQW35-SUM(IQW4:IQW9))+IQW53+IQW54</f>
        <v>0</v>
      </c>
      <c r="IQY10" s="1265">
        <f t="shared" ref="IQY10" si="3272">SUM(IQY35-SUM(IQY4:IQY9))+IQY53+IQY54</f>
        <v>0</v>
      </c>
      <c r="IRA10" s="1265">
        <f t="shared" ref="IRA10" si="3273">SUM(IRA35-SUM(IRA4:IRA9))+IRA53+IRA54</f>
        <v>0</v>
      </c>
      <c r="IRC10" s="1265">
        <f t="shared" ref="IRC10" si="3274">SUM(IRC35-SUM(IRC4:IRC9))+IRC53+IRC54</f>
        <v>0</v>
      </c>
      <c r="IRE10" s="1265">
        <f t="shared" ref="IRE10" si="3275">SUM(IRE35-SUM(IRE4:IRE9))+IRE53+IRE54</f>
        <v>0</v>
      </c>
      <c r="IRG10" s="1265">
        <f t="shared" ref="IRG10" si="3276">SUM(IRG35-SUM(IRG4:IRG9))+IRG53+IRG54</f>
        <v>0</v>
      </c>
      <c r="IRI10" s="1265">
        <f t="shared" ref="IRI10" si="3277">SUM(IRI35-SUM(IRI4:IRI9))+IRI53+IRI54</f>
        <v>0</v>
      </c>
      <c r="IRK10" s="1265">
        <f t="shared" ref="IRK10" si="3278">SUM(IRK35-SUM(IRK4:IRK9))+IRK53+IRK54</f>
        <v>0</v>
      </c>
      <c r="IRM10" s="1265">
        <f t="shared" ref="IRM10" si="3279">SUM(IRM35-SUM(IRM4:IRM9))+IRM53+IRM54</f>
        <v>0</v>
      </c>
      <c r="IRO10" s="1265">
        <f t="shared" ref="IRO10" si="3280">SUM(IRO35-SUM(IRO4:IRO9))+IRO53+IRO54</f>
        <v>0</v>
      </c>
      <c r="IRQ10" s="1265">
        <f t="shared" ref="IRQ10" si="3281">SUM(IRQ35-SUM(IRQ4:IRQ9))+IRQ53+IRQ54</f>
        <v>0</v>
      </c>
      <c r="IRS10" s="1265">
        <f t="shared" ref="IRS10" si="3282">SUM(IRS35-SUM(IRS4:IRS9))+IRS53+IRS54</f>
        <v>0</v>
      </c>
      <c r="IRU10" s="1265">
        <f t="shared" ref="IRU10" si="3283">SUM(IRU35-SUM(IRU4:IRU9))+IRU53+IRU54</f>
        <v>0</v>
      </c>
      <c r="IRW10" s="1265">
        <f t="shared" ref="IRW10" si="3284">SUM(IRW35-SUM(IRW4:IRW9))+IRW53+IRW54</f>
        <v>0</v>
      </c>
      <c r="IRY10" s="1265">
        <f t="shared" ref="IRY10" si="3285">SUM(IRY35-SUM(IRY4:IRY9))+IRY53+IRY54</f>
        <v>0</v>
      </c>
      <c r="ISA10" s="1265">
        <f t="shared" ref="ISA10" si="3286">SUM(ISA35-SUM(ISA4:ISA9))+ISA53+ISA54</f>
        <v>0</v>
      </c>
      <c r="ISC10" s="1265">
        <f t="shared" ref="ISC10" si="3287">SUM(ISC35-SUM(ISC4:ISC9))+ISC53+ISC54</f>
        <v>0</v>
      </c>
      <c r="ISE10" s="1265">
        <f t="shared" ref="ISE10" si="3288">SUM(ISE35-SUM(ISE4:ISE9))+ISE53+ISE54</f>
        <v>0</v>
      </c>
      <c r="ISG10" s="1265">
        <f t="shared" ref="ISG10" si="3289">SUM(ISG35-SUM(ISG4:ISG9))+ISG53+ISG54</f>
        <v>0</v>
      </c>
      <c r="ISI10" s="1265">
        <f t="shared" ref="ISI10" si="3290">SUM(ISI35-SUM(ISI4:ISI9))+ISI53+ISI54</f>
        <v>0</v>
      </c>
      <c r="ISK10" s="1265">
        <f t="shared" ref="ISK10" si="3291">SUM(ISK35-SUM(ISK4:ISK9))+ISK53+ISK54</f>
        <v>0</v>
      </c>
      <c r="ISM10" s="1265">
        <f t="shared" ref="ISM10" si="3292">SUM(ISM35-SUM(ISM4:ISM9))+ISM53+ISM54</f>
        <v>0</v>
      </c>
      <c r="ISO10" s="1265">
        <f t="shared" ref="ISO10" si="3293">SUM(ISO35-SUM(ISO4:ISO9))+ISO53+ISO54</f>
        <v>0</v>
      </c>
      <c r="ISQ10" s="1265">
        <f t="shared" ref="ISQ10" si="3294">SUM(ISQ35-SUM(ISQ4:ISQ9))+ISQ53+ISQ54</f>
        <v>0</v>
      </c>
      <c r="ISS10" s="1265">
        <f t="shared" ref="ISS10" si="3295">SUM(ISS35-SUM(ISS4:ISS9))+ISS53+ISS54</f>
        <v>0</v>
      </c>
      <c r="ISU10" s="1265">
        <f t="shared" ref="ISU10" si="3296">SUM(ISU35-SUM(ISU4:ISU9))+ISU53+ISU54</f>
        <v>0</v>
      </c>
      <c r="ISW10" s="1265">
        <f t="shared" ref="ISW10" si="3297">SUM(ISW35-SUM(ISW4:ISW9))+ISW53+ISW54</f>
        <v>0</v>
      </c>
      <c r="ISY10" s="1265">
        <f t="shared" ref="ISY10" si="3298">SUM(ISY35-SUM(ISY4:ISY9))+ISY53+ISY54</f>
        <v>0</v>
      </c>
      <c r="ITA10" s="1265">
        <f t="shared" ref="ITA10" si="3299">SUM(ITA35-SUM(ITA4:ITA9))+ITA53+ITA54</f>
        <v>0</v>
      </c>
      <c r="ITC10" s="1265">
        <f t="shared" ref="ITC10" si="3300">SUM(ITC35-SUM(ITC4:ITC9))+ITC53+ITC54</f>
        <v>0</v>
      </c>
      <c r="ITE10" s="1265">
        <f t="shared" ref="ITE10" si="3301">SUM(ITE35-SUM(ITE4:ITE9))+ITE53+ITE54</f>
        <v>0</v>
      </c>
      <c r="ITG10" s="1265">
        <f t="shared" ref="ITG10" si="3302">SUM(ITG35-SUM(ITG4:ITG9))+ITG53+ITG54</f>
        <v>0</v>
      </c>
      <c r="ITI10" s="1265">
        <f t="shared" ref="ITI10" si="3303">SUM(ITI35-SUM(ITI4:ITI9))+ITI53+ITI54</f>
        <v>0</v>
      </c>
      <c r="ITK10" s="1265">
        <f t="shared" ref="ITK10" si="3304">SUM(ITK35-SUM(ITK4:ITK9))+ITK53+ITK54</f>
        <v>0</v>
      </c>
      <c r="ITM10" s="1265">
        <f t="shared" ref="ITM10" si="3305">SUM(ITM35-SUM(ITM4:ITM9))+ITM53+ITM54</f>
        <v>0</v>
      </c>
      <c r="ITO10" s="1265">
        <f t="shared" ref="ITO10" si="3306">SUM(ITO35-SUM(ITO4:ITO9))+ITO53+ITO54</f>
        <v>0</v>
      </c>
      <c r="ITQ10" s="1265">
        <f t="shared" ref="ITQ10" si="3307">SUM(ITQ35-SUM(ITQ4:ITQ9))+ITQ53+ITQ54</f>
        <v>0</v>
      </c>
      <c r="ITS10" s="1265">
        <f t="shared" ref="ITS10" si="3308">SUM(ITS35-SUM(ITS4:ITS9))+ITS53+ITS54</f>
        <v>0</v>
      </c>
      <c r="ITU10" s="1265">
        <f t="shared" ref="ITU10" si="3309">SUM(ITU35-SUM(ITU4:ITU9))+ITU53+ITU54</f>
        <v>0</v>
      </c>
      <c r="ITW10" s="1265">
        <f t="shared" ref="ITW10" si="3310">SUM(ITW35-SUM(ITW4:ITW9))+ITW53+ITW54</f>
        <v>0</v>
      </c>
      <c r="ITY10" s="1265">
        <f t="shared" ref="ITY10" si="3311">SUM(ITY35-SUM(ITY4:ITY9))+ITY53+ITY54</f>
        <v>0</v>
      </c>
      <c r="IUA10" s="1265">
        <f t="shared" ref="IUA10" si="3312">SUM(IUA35-SUM(IUA4:IUA9))+IUA53+IUA54</f>
        <v>0</v>
      </c>
      <c r="IUC10" s="1265">
        <f t="shared" ref="IUC10" si="3313">SUM(IUC35-SUM(IUC4:IUC9))+IUC53+IUC54</f>
        <v>0</v>
      </c>
      <c r="IUE10" s="1265">
        <f t="shared" ref="IUE10" si="3314">SUM(IUE35-SUM(IUE4:IUE9))+IUE53+IUE54</f>
        <v>0</v>
      </c>
      <c r="IUG10" s="1265">
        <f t="shared" ref="IUG10" si="3315">SUM(IUG35-SUM(IUG4:IUG9))+IUG53+IUG54</f>
        <v>0</v>
      </c>
      <c r="IUI10" s="1265">
        <f t="shared" ref="IUI10" si="3316">SUM(IUI35-SUM(IUI4:IUI9))+IUI53+IUI54</f>
        <v>0</v>
      </c>
      <c r="IUK10" s="1265">
        <f t="shared" ref="IUK10" si="3317">SUM(IUK35-SUM(IUK4:IUK9))+IUK53+IUK54</f>
        <v>0</v>
      </c>
      <c r="IUM10" s="1265">
        <f t="shared" ref="IUM10" si="3318">SUM(IUM35-SUM(IUM4:IUM9))+IUM53+IUM54</f>
        <v>0</v>
      </c>
      <c r="IUO10" s="1265">
        <f t="shared" ref="IUO10" si="3319">SUM(IUO35-SUM(IUO4:IUO9))+IUO53+IUO54</f>
        <v>0</v>
      </c>
      <c r="IUQ10" s="1265">
        <f t="shared" ref="IUQ10" si="3320">SUM(IUQ35-SUM(IUQ4:IUQ9))+IUQ53+IUQ54</f>
        <v>0</v>
      </c>
      <c r="IUS10" s="1265">
        <f t="shared" ref="IUS10" si="3321">SUM(IUS35-SUM(IUS4:IUS9))+IUS53+IUS54</f>
        <v>0</v>
      </c>
      <c r="IUU10" s="1265">
        <f t="shared" ref="IUU10" si="3322">SUM(IUU35-SUM(IUU4:IUU9))+IUU53+IUU54</f>
        <v>0</v>
      </c>
      <c r="IUW10" s="1265">
        <f t="shared" ref="IUW10" si="3323">SUM(IUW35-SUM(IUW4:IUW9))+IUW53+IUW54</f>
        <v>0</v>
      </c>
      <c r="IUY10" s="1265">
        <f t="shared" ref="IUY10" si="3324">SUM(IUY35-SUM(IUY4:IUY9))+IUY53+IUY54</f>
        <v>0</v>
      </c>
      <c r="IVA10" s="1265">
        <f t="shared" ref="IVA10" si="3325">SUM(IVA35-SUM(IVA4:IVA9))+IVA53+IVA54</f>
        <v>0</v>
      </c>
      <c r="IVC10" s="1265">
        <f t="shared" ref="IVC10" si="3326">SUM(IVC35-SUM(IVC4:IVC9))+IVC53+IVC54</f>
        <v>0</v>
      </c>
      <c r="IVE10" s="1265">
        <f t="shared" ref="IVE10" si="3327">SUM(IVE35-SUM(IVE4:IVE9))+IVE53+IVE54</f>
        <v>0</v>
      </c>
      <c r="IVG10" s="1265">
        <f t="shared" ref="IVG10" si="3328">SUM(IVG35-SUM(IVG4:IVG9))+IVG53+IVG54</f>
        <v>0</v>
      </c>
      <c r="IVI10" s="1265">
        <f t="shared" ref="IVI10" si="3329">SUM(IVI35-SUM(IVI4:IVI9))+IVI53+IVI54</f>
        <v>0</v>
      </c>
      <c r="IVK10" s="1265">
        <f t="shared" ref="IVK10" si="3330">SUM(IVK35-SUM(IVK4:IVK9))+IVK53+IVK54</f>
        <v>0</v>
      </c>
      <c r="IVM10" s="1265">
        <f t="shared" ref="IVM10" si="3331">SUM(IVM35-SUM(IVM4:IVM9))+IVM53+IVM54</f>
        <v>0</v>
      </c>
      <c r="IVO10" s="1265">
        <f t="shared" ref="IVO10" si="3332">SUM(IVO35-SUM(IVO4:IVO9))+IVO53+IVO54</f>
        <v>0</v>
      </c>
      <c r="IVQ10" s="1265">
        <f t="shared" ref="IVQ10" si="3333">SUM(IVQ35-SUM(IVQ4:IVQ9))+IVQ53+IVQ54</f>
        <v>0</v>
      </c>
      <c r="IVS10" s="1265">
        <f t="shared" ref="IVS10" si="3334">SUM(IVS35-SUM(IVS4:IVS9))+IVS53+IVS54</f>
        <v>0</v>
      </c>
      <c r="IVU10" s="1265">
        <f t="shared" ref="IVU10" si="3335">SUM(IVU35-SUM(IVU4:IVU9))+IVU53+IVU54</f>
        <v>0</v>
      </c>
      <c r="IVW10" s="1265">
        <f t="shared" ref="IVW10" si="3336">SUM(IVW35-SUM(IVW4:IVW9))+IVW53+IVW54</f>
        <v>0</v>
      </c>
      <c r="IVY10" s="1265">
        <f t="shared" ref="IVY10" si="3337">SUM(IVY35-SUM(IVY4:IVY9))+IVY53+IVY54</f>
        <v>0</v>
      </c>
      <c r="IWA10" s="1265">
        <f t="shared" ref="IWA10" si="3338">SUM(IWA35-SUM(IWA4:IWA9))+IWA53+IWA54</f>
        <v>0</v>
      </c>
      <c r="IWC10" s="1265">
        <f t="shared" ref="IWC10" si="3339">SUM(IWC35-SUM(IWC4:IWC9))+IWC53+IWC54</f>
        <v>0</v>
      </c>
      <c r="IWE10" s="1265">
        <f t="shared" ref="IWE10" si="3340">SUM(IWE35-SUM(IWE4:IWE9))+IWE53+IWE54</f>
        <v>0</v>
      </c>
      <c r="IWG10" s="1265">
        <f t="shared" ref="IWG10" si="3341">SUM(IWG35-SUM(IWG4:IWG9))+IWG53+IWG54</f>
        <v>0</v>
      </c>
      <c r="IWI10" s="1265">
        <f t="shared" ref="IWI10" si="3342">SUM(IWI35-SUM(IWI4:IWI9))+IWI53+IWI54</f>
        <v>0</v>
      </c>
      <c r="IWK10" s="1265">
        <f t="shared" ref="IWK10" si="3343">SUM(IWK35-SUM(IWK4:IWK9))+IWK53+IWK54</f>
        <v>0</v>
      </c>
      <c r="IWM10" s="1265">
        <f t="shared" ref="IWM10" si="3344">SUM(IWM35-SUM(IWM4:IWM9))+IWM53+IWM54</f>
        <v>0</v>
      </c>
      <c r="IWO10" s="1265">
        <f t="shared" ref="IWO10" si="3345">SUM(IWO35-SUM(IWO4:IWO9))+IWO53+IWO54</f>
        <v>0</v>
      </c>
      <c r="IWQ10" s="1265">
        <f t="shared" ref="IWQ10" si="3346">SUM(IWQ35-SUM(IWQ4:IWQ9))+IWQ53+IWQ54</f>
        <v>0</v>
      </c>
      <c r="IWS10" s="1265">
        <f t="shared" ref="IWS10" si="3347">SUM(IWS35-SUM(IWS4:IWS9))+IWS53+IWS54</f>
        <v>0</v>
      </c>
      <c r="IWU10" s="1265">
        <f t="shared" ref="IWU10" si="3348">SUM(IWU35-SUM(IWU4:IWU9))+IWU53+IWU54</f>
        <v>0</v>
      </c>
      <c r="IWW10" s="1265">
        <f t="shared" ref="IWW10" si="3349">SUM(IWW35-SUM(IWW4:IWW9))+IWW53+IWW54</f>
        <v>0</v>
      </c>
      <c r="IWY10" s="1265">
        <f t="shared" ref="IWY10" si="3350">SUM(IWY35-SUM(IWY4:IWY9))+IWY53+IWY54</f>
        <v>0</v>
      </c>
      <c r="IXA10" s="1265">
        <f t="shared" ref="IXA10" si="3351">SUM(IXA35-SUM(IXA4:IXA9))+IXA53+IXA54</f>
        <v>0</v>
      </c>
      <c r="IXC10" s="1265">
        <f t="shared" ref="IXC10" si="3352">SUM(IXC35-SUM(IXC4:IXC9))+IXC53+IXC54</f>
        <v>0</v>
      </c>
      <c r="IXE10" s="1265">
        <f t="shared" ref="IXE10" si="3353">SUM(IXE35-SUM(IXE4:IXE9))+IXE53+IXE54</f>
        <v>0</v>
      </c>
      <c r="IXG10" s="1265">
        <f t="shared" ref="IXG10" si="3354">SUM(IXG35-SUM(IXG4:IXG9))+IXG53+IXG54</f>
        <v>0</v>
      </c>
      <c r="IXI10" s="1265">
        <f t="shared" ref="IXI10" si="3355">SUM(IXI35-SUM(IXI4:IXI9))+IXI53+IXI54</f>
        <v>0</v>
      </c>
      <c r="IXK10" s="1265">
        <f t="shared" ref="IXK10" si="3356">SUM(IXK35-SUM(IXK4:IXK9))+IXK53+IXK54</f>
        <v>0</v>
      </c>
      <c r="IXM10" s="1265">
        <f t="shared" ref="IXM10" si="3357">SUM(IXM35-SUM(IXM4:IXM9))+IXM53+IXM54</f>
        <v>0</v>
      </c>
      <c r="IXO10" s="1265">
        <f t="shared" ref="IXO10" si="3358">SUM(IXO35-SUM(IXO4:IXO9))+IXO53+IXO54</f>
        <v>0</v>
      </c>
      <c r="IXQ10" s="1265">
        <f t="shared" ref="IXQ10" si="3359">SUM(IXQ35-SUM(IXQ4:IXQ9))+IXQ53+IXQ54</f>
        <v>0</v>
      </c>
      <c r="IXS10" s="1265">
        <f t="shared" ref="IXS10" si="3360">SUM(IXS35-SUM(IXS4:IXS9))+IXS53+IXS54</f>
        <v>0</v>
      </c>
      <c r="IXU10" s="1265">
        <f t="shared" ref="IXU10" si="3361">SUM(IXU35-SUM(IXU4:IXU9))+IXU53+IXU54</f>
        <v>0</v>
      </c>
      <c r="IXW10" s="1265">
        <f t="shared" ref="IXW10" si="3362">SUM(IXW35-SUM(IXW4:IXW9))+IXW53+IXW54</f>
        <v>0</v>
      </c>
      <c r="IXY10" s="1265">
        <f t="shared" ref="IXY10" si="3363">SUM(IXY35-SUM(IXY4:IXY9))+IXY53+IXY54</f>
        <v>0</v>
      </c>
      <c r="IYA10" s="1265">
        <f t="shared" ref="IYA10" si="3364">SUM(IYA35-SUM(IYA4:IYA9))+IYA53+IYA54</f>
        <v>0</v>
      </c>
      <c r="IYC10" s="1265">
        <f t="shared" ref="IYC10" si="3365">SUM(IYC35-SUM(IYC4:IYC9))+IYC53+IYC54</f>
        <v>0</v>
      </c>
      <c r="IYE10" s="1265">
        <f t="shared" ref="IYE10" si="3366">SUM(IYE35-SUM(IYE4:IYE9))+IYE53+IYE54</f>
        <v>0</v>
      </c>
      <c r="IYG10" s="1265">
        <f t="shared" ref="IYG10" si="3367">SUM(IYG35-SUM(IYG4:IYG9))+IYG53+IYG54</f>
        <v>0</v>
      </c>
      <c r="IYI10" s="1265">
        <f t="shared" ref="IYI10" si="3368">SUM(IYI35-SUM(IYI4:IYI9))+IYI53+IYI54</f>
        <v>0</v>
      </c>
      <c r="IYK10" s="1265">
        <f t="shared" ref="IYK10" si="3369">SUM(IYK35-SUM(IYK4:IYK9))+IYK53+IYK54</f>
        <v>0</v>
      </c>
      <c r="IYM10" s="1265">
        <f t="shared" ref="IYM10" si="3370">SUM(IYM35-SUM(IYM4:IYM9))+IYM53+IYM54</f>
        <v>0</v>
      </c>
      <c r="IYO10" s="1265">
        <f t="shared" ref="IYO10" si="3371">SUM(IYO35-SUM(IYO4:IYO9))+IYO53+IYO54</f>
        <v>0</v>
      </c>
      <c r="IYQ10" s="1265">
        <f t="shared" ref="IYQ10" si="3372">SUM(IYQ35-SUM(IYQ4:IYQ9))+IYQ53+IYQ54</f>
        <v>0</v>
      </c>
      <c r="IYS10" s="1265">
        <f t="shared" ref="IYS10" si="3373">SUM(IYS35-SUM(IYS4:IYS9))+IYS53+IYS54</f>
        <v>0</v>
      </c>
      <c r="IYU10" s="1265">
        <f t="shared" ref="IYU10" si="3374">SUM(IYU35-SUM(IYU4:IYU9))+IYU53+IYU54</f>
        <v>0</v>
      </c>
      <c r="IYW10" s="1265">
        <f t="shared" ref="IYW10" si="3375">SUM(IYW35-SUM(IYW4:IYW9))+IYW53+IYW54</f>
        <v>0</v>
      </c>
      <c r="IYY10" s="1265">
        <f t="shared" ref="IYY10" si="3376">SUM(IYY35-SUM(IYY4:IYY9))+IYY53+IYY54</f>
        <v>0</v>
      </c>
      <c r="IZA10" s="1265">
        <f t="shared" ref="IZA10" si="3377">SUM(IZA35-SUM(IZA4:IZA9))+IZA53+IZA54</f>
        <v>0</v>
      </c>
      <c r="IZC10" s="1265">
        <f t="shared" ref="IZC10" si="3378">SUM(IZC35-SUM(IZC4:IZC9))+IZC53+IZC54</f>
        <v>0</v>
      </c>
      <c r="IZE10" s="1265">
        <f t="shared" ref="IZE10" si="3379">SUM(IZE35-SUM(IZE4:IZE9))+IZE53+IZE54</f>
        <v>0</v>
      </c>
      <c r="IZG10" s="1265">
        <f t="shared" ref="IZG10" si="3380">SUM(IZG35-SUM(IZG4:IZG9))+IZG53+IZG54</f>
        <v>0</v>
      </c>
      <c r="IZI10" s="1265">
        <f t="shared" ref="IZI10" si="3381">SUM(IZI35-SUM(IZI4:IZI9))+IZI53+IZI54</f>
        <v>0</v>
      </c>
      <c r="IZK10" s="1265">
        <f t="shared" ref="IZK10" si="3382">SUM(IZK35-SUM(IZK4:IZK9))+IZK53+IZK54</f>
        <v>0</v>
      </c>
      <c r="IZM10" s="1265">
        <f t="shared" ref="IZM10" si="3383">SUM(IZM35-SUM(IZM4:IZM9))+IZM53+IZM54</f>
        <v>0</v>
      </c>
      <c r="IZO10" s="1265">
        <f t="shared" ref="IZO10" si="3384">SUM(IZO35-SUM(IZO4:IZO9))+IZO53+IZO54</f>
        <v>0</v>
      </c>
      <c r="IZQ10" s="1265">
        <f t="shared" ref="IZQ10" si="3385">SUM(IZQ35-SUM(IZQ4:IZQ9))+IZQ53+IZQ54</f>
        <v>0</v>
      </c>
      <c r="IZS10" s="1265">
        <f t="shared" ref="IZS10" si="3386">SUM(IZS35-SUM(IZS4:IZS9))+IZS53+IZS54</f>
        <v>0</v>
      </c>
      <c r="IZU10" s="1265">
        <f t="shared" ref="IZU10" si="3387">SUM(IZU35-SUM(IZU4:IZU9))+IZU53+IZU54</f>
        <v>0</v>
      </c>
      <c r="IZW10" s="1265">
        <f t="shared" ref="IZW10" si="3388">SUM(IZW35-SUM(IZW4:IZW9))+IZW53+IZW54</f>
        <v>0</v>
      </c>
      <c r="IZY10" s="1265">
        <f t="shared" ref="IZY10" si="3389">SUM(IZY35-SUM(IZY4:IZY9))+IZY53+IZY54</f>
        <v>0</v>
      </c>
      <c r="JAA10" s="1265">
        <f t="shared" ref="JAA10" si="3390">SUM(JAA35-SUM(JAA4:JAA9))+JAA53+JAA54</f>
        <v>0</v>
      </c>
      <c r="JAC10" s="1265">
        <f t="shared" ref="JAC10" si="3391">SUM(JAC35-SUM(JAC4:JAC9))+JAC53+JAC54</f>
        <v>0</v>
      </c>
      <c r="JAE10" s="1265">
        <f t="shared" ref="JAE10" si="3392">SUM(JAE35-SUM(JAE4:JAE9))+JAE53+JAE54</f>
        <v>0</v>
      </c>
      <c r="JAG10" s="1265">
        <f t="shared" ref="JAG10" si="3393">SUM(JAG35-SUM(JAG4:JAG9))+JAG53+JAG54</f>
        <v>0</v>
      </c>
      <c r="JAI10" s="1265">
        <f t="shared" ref="JAI10" si="3394">SUM(JAI35-SUM(JAI4:JAI9))+JAI53+JAI54</f>
        <v>0</v>
      </c>
      <c r="JAK10" s="1265">
        <f t="shared" ref="JAK10" si="3395">SUM(JAK35-SUM(JAK4:JAK9))+JAK53+JAK54</f>
        <v>0</v>
      </c>
      <c r="JAM10" s="1265">
        <f t="shared" ref="JAM10" si="3396">SUM(JAM35-SUM(JAM4:JAM9))+JAM53+JAM54</f>
        <v>0</v>
      </c>
      <c r="JAO10" s="1265">
        <f t="shared" ref="JAO10" si="3397">SUM(JAO35-SUM(JAO4:JAO9))+JAO53+JAO54</f>
        <v>0</v>
      </c>
      <c r="JAQ10" s="1265">
        <f t="shared" ref="JAQ10" si="3398">SUM(JAQ35-SUM(JAQ4:JAQ9))+JAQ53+JAQ54</f>
        <v>0</v>
      </c>
      <c r="JAS10" s="1265">
        <f t="shared" ref="JAS10" si="3399">SUM(JAS35-SUM(JAS4:JAS9))+JAS53+JAS54</f>
        <v>0</v>
      </c>
      <c r="JAU10" s="1265">
        <f t="shared" ref="JAU10" si="3400">SUM(JAU35-SUM(JAU4:JAU9))+JAU53+JAU54</f>
        <v>0</v>
      </c>
      <c r="JAW10" s="1265">
        <f t="shared" ref="JAW10" si="3401">SUM(JAW35-SUM(JAW4:JAW9))+JAW53+JAW54</f>
        <v>0</v>
      </c>
      <c r="JAY10" s="1265">
        <f t="shared" ref="JAY10" si="3402">SUM(JAY35-SUM(JAY4:JAY9))+JAY53+JAY54</f>
        <v>0</v>
      </c>
      <c r="JBA10" s="1265">
        <f t="shared" ref="JBA10" si="3403">SUM(JBA35-SUM(JBA4:JBA9))+JBA53+JBA54</f>
        <v>0</v>
      </c>
      <c r="JBC10" s="1265">
        <f t="shared" ref="JBC10" si="3404">SUM(JBC35-SUM(JBC4:JBC9))+JBC53+JBC54</f>
        <v>0</v>
      </c>
      <c r="JBE10" s="1265">
        <f t="shared" ref="JBE10" si="3405">SUM(JBE35-SUM(JBE4:JBE9))+JBE53+JBE54</f>
        <v>0</v>
      </c>
      <c r="JBG10" s="1265">
        <f t="shared" ref="JBG10" si="3406">SUM(JBG35-SUM(JBG4:JBG9))+JBG53+JBG54</f>
        <v>0</v>
      </c>
      <c r="JBI10" s="1265">
        <f t="shared" ref="JBI10" si="3407">SUM(JBI35-SUM(JBI4:JBI9))+JBI53+JBI54</f>
        <v>0</v>
      </c>
      <c r="JBK10" s="1265">
        <f t="shared" ref="JBK10" si="3408">SUM(JBK35-SUM(JBK4:JBK9))+JBK53+JBK54</f>
        <v>0</v>
      </c>
      <c r="JBM10" s="1265">
        <f t="shared" ref="JBM10" si="3409">SUM(JBM35-SUM(JBM4:JBM9))+JBM53+JBM54</f>
        <v>0</v>
      </c>
      <c r="JBO10" s="1265">
        <f t="shared" ref="JBO10" si="3410">SUM(JBO35-SUM(JBO4:JBO9))+JBO53+JBO54</f>
        <v>0</v>
      </c>
      <c r="JBQ10" s="1265">
        <f t="shared" ref="JBQ10" si="3411">SUM(JBQ35-SUM(JBQ4:JBQ9))+JBQ53+JBQ54</f>
        <v>0</v>
      </c>
      <c r="JBS10" s="1265">
        <f t="shared" ref="JBS10" si="3412">SUM(JBS35-SUM(JBS4:JBS9))+JBS53+JBS54</f>
        <v>0</v>
      </c>
      <c r="JBU10" s="1265">
        <f t="shared" ref="JBU10" si="3413">SUM(JBU35-SUM(JBU4:JBU9))+JBU53+JBU54</f>
        <v>0</v>
      </c>
      <c r="JBW10" s="1265">
        <f t="shared" ref="JBW10" si="3414">SUM(JBW35-SUM(JBW4:JBW9))+JBW53+JBW54</f>
        <v>0</v>
      </c>
      <c r="JBY10" s="1265">
        <f t="shared" ref="JBY10" si="3415">SUM(JBY35-SUM(JBY4:JBY9))+JBY53+JBY54</f>
        <v>0</v>
      </c>
      <c r="JCA10" s="1265">
        <f t="shared" ref="JCA10" si="3416">SUM(JCA35-SUM(JCA4:JCA9))+JCA53+JCA54</f>
        <v>0</v>
      </c>
      <c r="JCC10" s="1265">
        <f t="shared" ref="JCC10" si="3417">SUM(JCC35-SUM(JCC4:JCC9))+JCC53+JCC54</f>
        <v>0</v>
      </c>
      <c r="JCE10" s="1265">
        <f t="shared" ref="JCE10" si="3418">SUM(JCE35-SUM(JCE4:JCE9))+JCE53+JCE54</f>
        <v>0</v>
      </c>
      <c r="JCG10" s="1265">
        <f t="shared" ref="JCG10" si="3419">SUM(JCG35-SUM(JCG4:JCG9))+JCG53+JCG54</f>
        <v>0</v>
      </c>
      <c r="JCI10" s="1265">
        <f t="shared" ref="JCI10" si="3420">SUM(JCI35-SUM(JCI4:JCI9))+JCI53+JCI54</f>
        <v>0</v>
      </c>
      <c r="JCK10" s="1265">
        <f t="shared" ref="JCK10" si="3421">SUM(JCK35-SUM(JCK4:JCK9))+JCK53+JCK54</f>
        <v>0</v>
      </c>
      <c r="JCM10" s="1265">
        <f t="shared" ref="JCM10" si="3422">SUM(JCM35-SUM(JCM4:JCM9))+JCM53+JCM54</f>
        <v>0</v>
      </c>
      <c r="JCO10" s="1265">
        <f t="shared" ref="JCO10" si="3423">SUM(JCO35-SUM(JCO4:JCO9))+JCO53+JCO54</f>
        <v>0</v>
      </c>
      <c r="JCQ10" s="1265">
        <f t="shared" ref="JCQ10" si="3424">SUM(JCQ35-SUM(JCQ4:JCQ9))+JCQ53+JCQ54</f>
        <v>0</v>
      </c>
      <c r="JCS10" s="1265">
        <f t="shared" ref="JCS10" si="3425">SUM(JCS35-SUM(JCS4:JCS9))+JCS53+JCS54</f>
        <v>0</v>
      </c>
      <c r="JCU10" s="1265">
        <f t="shared" ref="JCU10" si="3426">SUM(JCU35-SUM(JCU4:JCU9))+JCU53+JCU54</f>
        <v>0</v>
      </c>
      <c r="JCW10" s="1265">
        <f t="shared" ref="JCW10" si="3427">SUM(JCW35-SUM(JCW4:JCW9))+JCW53+JCW54</f>
        <v>0</v>
      </c>
      <c r="JCY10" s="1265">
        <f t="shared" ref="JCY10" si="3428">SUM(JCY35-SUM(JCY4:JCY9))+JCY53+JCY54</f>
        <v>0</v>
      </c>
      <c r="JDA10" s="1265">
        <f t="shared" ref="JDA10" si="3429">SUM(JDA35-SUM(JDA4:JDA9))+JDA53+JDA54</f>
        <v>0</v>
      </c>
      <c r="JDC10" s="1265">
        <f t="shared" ref="JDC10" si="3430">SUM(JDC35-SUM(JDC4:JDC9))+JDC53+JDC54</f>
        <v>0</v>
      </c>
      <c r="JDE10" s="1265">
        <f t="shared" ref="JDE10" si="3431">SUM(JDE35-SUM(JDE4:JDE9))+JDE53+JDE54</f>
        <v>0</v>
      </c>
      <c r="JDG10" s="1265">
        <f t="shared" ref="JDG10" si="3432">SUM(JDG35-SUM(JDG4:JDG9))+JDG53+JDG54</f>
        <v>0</v>
      </c>
      <c r="JDI10" s="1265">
        <f t="shared" ref="JDI10" si="3433">SUM(JDI35-SUM(JDI4:JDI9))+JDI53+JDI54</f>
        <v>0</v>
      </c>
      <c r="JDK10" s="1265">
        <f t="shared" ref="JDK10" si="3434">SUM(JDK35-SUM(JDK4:JDK9))+JDK53+JDK54</f>
        <v>0</v>
      </c>
      <c r="JDM10" s="1265">
        <f t="shared" ref="JDM10" si="3435">SUM(JDM35-SUM(JDM4:JDM9))+JDM53+JDM54</f>
        <v>0</v>
      </c>
      <c r="JDO10" s="1265">
        <f t="shared" ref="JDO10" si="3436">SUM(JDO35-SUM(JDO4:JDO9))+JDO53+JDO54</f>
        <v>0</v>
      </c>
      <c r="JDQ10" s="1265">
        <f t="shared" ref="JDQ10" si="3437">SUM(JDQ35-SUM(JDQ4:JDQ9))+JDQ53+JDQ54</f>
        <v>0</v>
      </c>
      <c r="JDS10" s="1265">
        <f t="shared" ref="JDS10" si="3438">SUM(JDS35-SUM(JDS4:JDS9))+JDS53+JDS54</f>
        <v>0</v>
      </c>
      <c r="JDU10" s="1265">
        <f t="shared" ref="JDU10" si="3439">SUM(JDU35-SUM(JDU4:JDU9))+JDU53+JDU54</f>
        <v>0</v>
      </c>
      <c r="JDW10" s="1265">
        <f t="shared" ref="JDW10" si="3440">SUM(JDW35-SUM(JDW4:JDW9))+JDW53+JDW54</f>
        <v>0</v>
      </c>
      <c r="JDY10" s="1265">
        <f t="shared" ref="JDY10" si="3441">SUM(JDY35-SUM(JDY4:JDY9))+JDY53+JDY54</f>
        <v>0</v>
      </c>
      <c r="JEA10" s="1265">
        <f t="shared" ref="JEA10" si="3442">SUM(JEA35-SUM(JEA4:JEA9))+JEA53+JEA54</f>
        <v>0</v>
      </c>
      <c r="JEC10" s="1265">
        <f t="shared" ref="JEC10" si="3443">SUM(JEC35-SUM(JEC4:JEC9))+JEC53+JEC54</f>
        <v>0</v>
      </c>
      <c r="JEE10" s="1265">
        <f t="shared" ref="JEE10" si="3444">SUM(JEE35-SUM(JEE4:JEE9))+JEE53+JEE54</f>
        <v>0</v>
      </c>
      <c r="JEG10" s="1265">
        <f t="shared" ref="JEG10" si="3445">SUM(JEG35-SUM(JEG4:JEG9))+JEG53+JEG54</f>
        <v>0</v>
      </c>
      <c r="JEI10" s="1265">
        <f t="shared" ref="JEI10" si="3446">SUM(JEI35-SUM(JEI4:JEI9))+JEI53+JEI54</f>
        <v>0</v>
      </c>
      <c r="JEK10" s="1265">
        <f t="shared" ref="JEK10" si="3447">SUM(JEK35-SUM(JEK4:JEK9))+JEK53+JEK54</f>
        <v>0</v>
      </c>
      <c r="JEM10" s="1265">
        <f t="shared" ref="JEM10" si="3448">SUM(JEM35-SUM(JEM4:JEM9))+JEM53+JEM54</f>
        <v>0</v>
      </c>
      <c r="JEO10" s="1265">
        <f t="shared" ref="JEO10" si="3449">SUM(JEO35-SUM(JEO4:JEO9))+JEO53+JEO54</f>
        <v>0</v>
      </c>
      <c r="JEQ10" s="1265">
        <f t="shared" ref="JEQ10" si="3450">SUM(JEQ35-SUM(JEQ4:JEQ9))+JEQ53+JEQ54</f>
        <v>0</v>
      </c>
      <c r="JES10" s="1265">
        <f t="shared" ref="JES10" si="3451">SUM(JES35-SUM(JES4:JES9))+JES53+JES54</f>
        <v>0</v>
      </c>
      <c r="JEU10" s="1265">
        <f t="shared" ref="JEU10" si="3452">SUM(JEU35-SUM(JEU4:JEU9))+JEU53+JEU54</f>
        <v>0</v>
      </c>
      <c r="JEW10" s="1265">
        <f t="shared" ref="JEW10" si="3453">SUM(JEW35-SUM(JEW4:JEW9))+JEW53+JEW54</f>
        <v>0</v>
      </c>
      <c r="JEY10" s="1265">
        <f t="shared" ref="JEY10" si="3454">SUM(JEY35-SUM(JEY4:JEY9))+JEY53+JEY54</f>
        <v>0</v>
      </c>
      <c r="JFA10" s="1265">
        <f t="shared" ref="JFA10" si="3455">SUM(JFA35-SUM(JFA4:JFA9))+JFA53+JFA54</f>
        <v>0</v>
      </c>
      <c r="JFC10" s="1265">
        <f t="shared" ref="JFC10" si="3456">SUM(JFC35-SUM(JFC4:JFC9))+JFC53+JFC54</f>
        <v>0</v>
      </c>
      <c r="JFE10" s="1265">
        <f t="shared" ref="JFE10" si="3457">SUM(JFE35-SUM(JFE4:JFE9))+JFE53+JFE54</f>
        <v>0</v>
      </c>
      <c r="JFG10" s="1265">
        <f t="shared" ref="JFG10" si="3458">SUM(JFG35-SUM(JFG4:JFG9))+JFG53+JFG54</f>
        <v>0</v>
      </c>
      <c r="JFI10" s="1265">
        <f t="shared" ref="JFI10" si="3459">SUM(JFI35-SUM(JFI4:JFI9))+JFI53+JFI54</f>
        <v>0</v>
      </c>
      <c r="JFK10" s="1265">
        <f t="shared" ref="JFK10" si="3460">SUM(JFK35-SUM(JFK4:JFK9))+JFK53+JFK54</f>
        <v>0</v>
      </c>
      <c r="JFM10" s="1265">
        <f t="shared" ref="JFM10" si="3461">SUM(JFM35-SUM(JFM4:JFM9))+JFM53+JFM54</f>
        <v>0</v>
      </c>
      <c r="JFO10" s="1265">
        <f t="shared" ref="JFO10" si="3462">SUM(JFO35-SUM(JFO4:JFO9))+JFO53+JFO54</f>
        <v>0</v>
      </c>
      <c r="JFQ10" s="1265">
        <f t="shared" ref="JFQ10" si="3463">SUM(JFQ35-SUM(JFQ4:JFQ9))+JFQ53+JFQ54</f>
        <v>0</v>
      </c>
      <c r="JFS10" s="1265">
        <f t="shared" ref="JFS10" si="3464">SUM(JFS35-SUM(JFS4:JFS9))+JFS53+JFS54</f>
        <v>0</v>
      </c>
      <c r="JFU10" s="1265">
        <f t="shared" ref="JFU10" si="3465">SUM(JFU35-SUM(JFU4:JFU9))+JFU53+JFU54</f>
        <v>0</v>
      </c>
      <c r="JFW10" s="1265">
        <f t="shared" ref="JFW10" si="3466">SUM(JFW35-SUM(JFW4:JFW9))+JFW53+JFW54</f>
        <v>0</v>
      </c>
      <c r="JFY10" s="1265">
        <f t="shared" ref="JFY10" si="3467">SUM(JFY35-SUM(JFY4:JFY9))+JFY53+JFY54</f>
        <v>0</v>
      </c>
      <c r="JGA10" s="1265">
        <f t="shared" ref="JGA10" si="3468">SUM(JGA35-SUM(JGA4:JGA9))+JGA53+JGA54</f>
        <v>0</v>
      </c>
      <c r="JGC10" s="1265">
        <f t="shared" ref="JGC10" si="3469">SUM(JGC35-SUM(JGC4:JGC9))+JGC53+JGC54</f>
        <v>0</v>
      </c>
      <c r="JGE10" s="1265">
        <f t="shared" ref="JGE10" si="3470">SUM(JGE35-SUM(JGE4:JGE9))+JGE53+JGE54</f>
        <v>0</v>
      </c>
      <c r="JGG10" s="1265">
        <f t="shared" ref="JGG10" si="3471">SUM(JGG35-SUM(JGG4:JGG9))+JGG53+JGG54</f>
        <v>0</v>
      </c>
      <c r="JGI10" s="1265">
        <f t="shared" ref="JGI10" si="3472">SUM(JGI35-SUM(JGI4:JGI9))+JGI53+JGI54</f>
        <v>0</v>
      </c>
      <c r="JGK10" s="1265">
        <f t="shared" ref="JGK10" si="3473">SUM(JGK35-SUM(JGK4:JGK9))+JGK53+JGK54</f>
        <v>0</v>
      </c>
      <c r="JGM10" s="1265">
        <f t="shared" ref="JGM10" si="3474">SUM(JGM35-SUM(JGM4:JGM9))+JGM53+JGM54</f>
        <v>0</v>
      </c>
      <c r="JGO10" s="1265">
        <f t="shared" ref="JGO10" si="3475">SUM(JGO35-SUM(JGO4:JGO9))+JGO53+JGO54</f>
        <v>0</v>
      </c>
      <c r="JGQ10" s="1265">
        <f t="shared" ref="JGQ10" si="3476">SUM(JGQ35-SUM(JGQ4:JGQ9))+JGQ53+JGQ54</f>
        <v>0</v>
      </c>
      <c r="JGS10" s="1265">
        <f t="shared" ref="JGS10" si="3477">SUM(JGS35-SUM(JGS4:JGS9))+JGS53+JGS54</f>
        <v>0</v>
      </c>
      <c r="JGU10" s="1265">
        <f t="shared" ref="JGU10" si="3478">SUM(JGU35-SUM(JGU4:JGU9))+JGU53+JGU54</f>
        <v>0</v>
      </c>
      <c r="JGW10" s="1265">
        <f t="shared" ref="JGW10" si="3479">SUM(JGW35-SUM(JGW4:JGW9))+JGW53+JGW54</f>
        <v>0</v>
      </c>
      <c r="JGY10" s="1265">
        <f t="shared" ref="JGY10" si="3480">SUM(JGY35-SUM(JGY4:JGY9))+JGY53+JGY54</f>
        <v>0</v>
      </c>
      <c r="JHA10" s="1265">
        <f t="shared" ref="JHA10" si="3481">SUM(JHA35-SUM(JHA4:JHA9))+JHA53+JHA54</f>
        <v>0</v>
      </c>
      <c r="JHC10" s="1265">
        <f t="shared" ref="JHC10" si="3482">SUM(JHC35-SUM(JHC4:JHC9))+JHC53+JHC54</f>
        <v>0</v>
      </c>
      <c r="JHE10" s="1265">
        <f t="shared" ref="JHE10" si="3483">SUM(JHE35-SUM(JHE4:JHE9))+JHE53+JHE54</f>
        <v>0</v>
      </c>
      <c r="JHG10" s="1265">
        <f t="shared" ref="JHG10" si="3484">SUM(JHG35-SUM(JHG4:JHG9))+JHG53+JHG54</f>
        <v>0</v>
      </c>
      <c r="JHI10" s="1265">
        <f t="shared" ref="JHI10" si="3485">SUM(JHI35-SUM(JHI4:JHI9))+JHI53+JHI54</f>
        <v>0</v>
      </c>
      <c r="JHK10" s="1265">
        <f t="shared" ref="JHK10" si="3486">SUM(JHK35-SUM(JHK4:JHK9))+JHK53+JHK54</f>
        <v>0</v>
      </c>
      <c r="JHM10" s="1265">
        <f t="shared" ref="JHM10" si="3487">SUM(JHM35-SUM(JHM4:JHM9))+JHM53+JHM54</f>
        <v>0</v>
      </c>
      <c r="JHO10" s="1265">
        <f t="shared" ref="JHO10" si="3488">SUM(JHO35-SUM(JHO4:JHO9))+JHO53+JHO54</f>
        <v>0</v>
      </c>
      <c r="JHQ10" s="1265">
        <f t="shared" ref="JHQ10" si="3489">SUM(JHQ35-SUM(JHQ4:JHQ9))+JHQ53+JHQ54</f>
        <v>0</v>
      </c>
      <c r="JHS10" s="1265">
        <f t="shared" ref="JHS10" si="3490">SUM(JHS35-SUM(JHS4:JHS9))+JHS53+JHS54</f>
        <v>0</v>
      </c>
      <c r="JHU10" s="1265">
        <f t="shared" ref="JHU10" si="3491">SUM(JHU35-SUM(JHU4:JHU9))+JHU53+JHU54</f>
        <v>0</v>
      </c>
      <c r="JHW10" s="1265">
        <f t="shared" ref="JHW10" si="3492">SUM(JHW35-SUM(JHW4:JHW9))+JHW53+JHW54</f>
        <v>0</v>
      </c>
      <c r="JHY10" s="1265">
        <f t="shared" ref="JHY10" si="3493">SUM(JHY35-SUM(JHY4:JHY9))+JHY53+JHY54</f>
        <v>0</v>
      </c>
      <c r="JIA10" s="1265">
        <f t="shared" ref="JIA10" si="3494">SUM(JIA35-SUM(JIA4:JIA9))+JIA53+JIA54</f>
        <v>0</v>
      </c>
      <c r="JIC10" s="1265">
        <f t="shared" ref="JIC10" si="3495">SUM(JIC35-SUM(JIC4:JIC9))+JIC53+JIC54</f>
        <v>0</v>
      </c>
      <c r="JIE10" s="1265">
        <f t="shared" ref="JIE10" si="3496">SUM(JIE35-SUM(JIE4:JIE9))+JIE53+JIE54</f>
        <v>0</v>
      </c>
      <c r="JIG10" s="1265">
        <f t="shared" ref="JIG10" si="3497">SUM(JIG35-SUM(JIG4:JIG9))+JIG53+JIG54</f>
        <v>0</v>
      </c>
      <c r="JII10" s="1265">
        <f t="shared" ref="JII10" si="3498">SUM(JII35-SUM(JII4:JII9))+JII53+JII54</f>
        <v>0</v>
      </c>
      <c r="JIK10" s="1265">
        <f t="shared" ref="JIK10" si="3499">SUM(JIK35-SUM(JIK4:JIK9))+JIK53+JIK54</f>
        <v>0</v>
      </c>
      <c r="JIM10" s="1265">
        <f t="shared" ref="JIM10" si="3500">SUM(JIM35-SUM(JIM4:JIM9))+JIM53+JIM54</f>
        <v>0</v>
      </c>
      <c r="JIO10" s="1265">
        <f t="shared" ref="JIO10" si="3501">SUM(JIO35-SUM(JIO4:JIO9))+JIO53+JIO54</f>
        <v>0</v>
      </c>
      <c r="JIQ10" s="1265">
        <f t="shared" ref="JIQ10" si="3502">SUM(JIQ35-SUM(JIQ4:JIQ9))+JIQ53+JIQ54</f>
        <v>0</v>
      </c>
      <c r="JIS10" s="1265">
        <f t="shared" ref="JIS10" si="3503">SUM(JIS35-SUM(JIS4:JIS9))+JIS53+JIS54</f>
        <v>0</v>
      </c>
      <c r="JIU10" s="1265">
        <f t="shared" ref="JIU10" si="3504">SUM(JIU35-SUM(JIU4:JIU9))+JIU53+JIU54</f>
        <v>0</v>
      </c>
      <c r="JIW10" s="1265">
        <f t="shared" ref="JIW10" si="3505">SUM(JIW35-SUM(JIW4:JIW9))+JIW53+JIW54</f>
        <v>0</v>
      </c>
      <c r="JIY10" s="1265">
        <f t="shared" ref="JIY10" si="3506">SUM(JIY35-SUM(JIY4:JIY9))+JIY53+JIY54</f>
        <v>0</v>
      </c>
      <c r="JJA10" s="1265">
        <f t="shared" ref="JJA10" si="3507">SUM(JJA35-SUM(JJA4:JJA9))+JJA53+JJA54</f>
        <v>0</v>
      </c>
      <c r="JJC10" s="1265">
        <f t="shared" ref="JJC10" si="3508">SUM(JJC35-SUM(JJC4:JJC9))+JJC53+JJC54</f>
        <v>0</v>
      </c>
      <c r="JJE10" s="1265">
        <f t="shared" ref="JJE10" si="3509">SUM(JJE35-SUM(JJE4:JJE9))+JJE53+JJE54</f>
        <v>0</v>
      </c>
      <c r="JJG10" s="1265">
        <f t="shared" ref="JJG10" si="3510">SUM(JJG35-SUM(JJG4:JJG9))+JJG53+JJG54</f>
        <v>0</v>
      </c>
      <c r="JJI10" s="1265">
        <f t="shared" ref="JJI10" si="3511">SUM(JJI35-SUM(JJI4:JJI9))+JJI53+JJI54</f>
        <v>0</v>
      </c>
      <c r="JJK10" s="1265">
        <f t="shared" ref="JJK10" si="3512">SUM(JJK35-SUM(JJK4:JJK9))+JJK53+JJK54</f>
        <v>0</v>
      </c>
      <c r="JJM10" s="1265">
        <f t="shared" ref="JJM10" si="3513">SUM(JJM35-SUM(JJM4:JJM9))+JJM53+JJM54</f>
        <v>0</v>
      </c>
      <c r="JJO10" s="1265">
        <f t="shared" ref="JJO10" si="3514">SUM(JJO35-SUM(JJO4:JJO9))+JJO53+JJO54</f>
        <v>0</v>
      </c>
      <c r="JJQ10" s="1265">
        <f t="shared" ref="JJQ10" si="3515">SUM(JJQ35-SUM(JJQ4:JJQ9))+JJQ53+JJQ54</f>
        <v>0</v>
      </c>
      <c r="JJS10" s="1265">
        <f t="shared" ref="JJS10" si="3516">SUM(JJS35-SUM(JJS4:JJS9))+JJS53+JJS54</f>
        <v>0</v>
      </c>
      <c r="JJU10" s="1265">
        <f t="shared" ref="JJU10" si="3517">SUM(JJU35-SUM(JJU4:JJU9))+JJU53+JJU54</f>
        <v>0</v>
      </c>
      <c r="JJW10" s="1265">
        <f t="shared" ref="JJW10" si="3518">SUM(JJW35-SUM(JJW4:JJW9))+JJW53+JJW54</f>
        <v>0</v>
      </c>
      <c r="JJY10" s="1265">
        <f t="shared" ref="JJY10" si="3519">SUM(JJY35-SUM(JJY4:JJY9))+JJY53+JJY54</f>
        <v>0</v>
      </c>
      <c r="JKA10" s="1265">
        <f t="shared" ref="JKA10" si="3520">SUM(JKA35-SUM(JKA4:JKA9))+JKA53+JKA54</f>
        <v>0</v>
      </c>
      <c r="JKC10" s="1265">
        <f t="shared" ref="JKC10" si="3521">SUM(JKC35-SUM(JKC4:JKC9))+JKC53+JKC54</f>
        <v>0</v>
      </c>
      <c r="JKE10" s="1265">
        <f t="shared" ref="JKE10" si="3522">SUM(JKE35-SUM(JKE4:JKE9))+JKE53+JKE54</f>
        <v>0</v>
      </c>
      <c r="JKG10" s="1265">
        <f t="shared" ref="JKG10" si="3523">SUM(JKG35-SUM(JKG4:JKG9))+JKG53+JKG54</f>
        <v>0</v>
      </c>
      <c r="JKI10" s="1265">
        <f t="shared" ref="JKI10" si="3524">SUM(JKI35-SUM(JKI4:JKI9))+JKI53+JKI54</f>
        <v>0</v>
      </c>
      <c r="JKK10" s="1265">
        <f t="shared" ref="JKK10" si="3525">SUM(JKK35-SUM(JKK4:JKK9))+JKK53+JKK54</f>
        <v>0</v>
      </c>
      <c r="JKM10" s="1265">
        <f t="shared" ref="JKM10" si="3526">SUM(JKM35-SUM(JKM4:JKM9))+JKM53+JKM54</f>
        <v>0</v>
      </c>
      <c r="JKO10" s="1265">
        <f t="shared" ref="JKO10" si="3527">SUM(JKO35-SUM(JKO4:JKO9))+JKO53+JKO54</f>
        <v>0</v>
      </c>
      <c r="JKQ10" s="1265">
        <f t="shared" ref="JKQ10" si="3528">SUM(JKQ35-SUM(JKQ4:JKQ9))+JKQ53+JKQ54</f>
        <v>0</v>
      </c>
      <c r="JKS10" s="1265">
        <f t="shared" ref="JKS10" si="3529">SUM(JKS35-SUM(JKS4:JKS9))+JKS53+JKS54</f>
        <v>0</v>
      </c>
      <c r="JKU10" s="1265">
        <f t="shared" ref="JKU10" si="3530">SUM(JKU35-SUM(JKU4:JKU9))+JKU53+JKU54</f>
        <v>0</v>
      </c>
      <c r="JKW10" s="1265">
        <f t="shared" ref="JKW10" si="3531">SUM(JKW35-SUM(JKW4:JKW9))+JKW53+JKW54</f>
        <v>0</v>
      </c>
      <c r="JKY10" s="1265">
        <f t="shared" ref="JKY10" si="3532">SUM(JKY35-SUM(JKY4:JKY9))+JKY53+JKY54</f>
        <v>0</v>
      </c>
      <c r="JLA10" s="1265">
        <f t="shared" ref="JLA10" si="3533">SUM(JLA35-SUM(JLA4:JLA9))+JLA53+JLA54</f>
        <v>0</v>
      </c>
      <c r="JLC10" s="1265">
        <f t="shared" ref="JLC10" si="3534">SUM(JLC35-SUM(JLC4:JLC9))+JLC53+JLC54</f>
        <v>0</v>
      </c>
      <c r="JLE10" s="1265">
        <f t="shared" ref="JLE10" si="3535">SUM(JLE35-SUM(JLE4:JLE9))+JLE53+JLE54</f>
        <v>0</v>
      </c>
      <c r="JLG10" s="1265">
        <f t="shared" ref="JLG10" si="3536">SUM(JLG35-SUM(JLG4:JLG9))+JLG53+JLG54</f>
        <v>0</v>
      </c>
      <c r="JLI10" s="1265">
        <f t="shared" ref="JLI10" si="3537">SUM(JLI35-SUM(JLI4:JLI9))+JLI53+JLI54</f>
        <v>0</v>
      </c>
      <c r="JLK10" s="1265">
        <f t="shared" ref="JLK10" si="3538">SUM(JLK35-SUM(JLK4:JLK9))+JLK53+JLK54</f>
        <v>0</v>
      </c>
      <c r="JLM10" s="1265">
        <f t="shared" ref="JLM10" si="3539">SUM(JLM35-SUM(JLM4:JLM9))+JLM53+JLM54</f>
        <v>0</v>
      </c>
      <c r="JLO10" s="1265">
        <f t="shared" ref="JLO10" si="3540">SUM(JLO35-SUM(JLO4:JLO9))+JLO53+JLO54</f>
        <v>0</v>
      </c>
      <c r="JLQ10" s="1265">
        <f t="shared" ref="JLQ10" si="3541">SUM(JLQ35-SUM(JLQ4:JLQ9))+JLQ53+JLQ54</f>
        <v>0</v>
      </c>
      <c r="JLS10" s="1265">
        <f t="shared" ref="JLS10" si="3542">SUM(JLS35-SUM(JLS4:JLS9))+JLS53+JLS54</f>
        <v>0</v>
      </c>
      <c r="JLU10" s="1265">
        <f t="shared" ref="JLU10" si="3543">SUM(JLU35-SUM(JLU4:JLU9))+JLU53+JLU54</f>
        <v>0</v>
      </c>
      <c r="JLW10" s="1265">
        <f t="shared" ref="JLW10" si="3544">SUM(JLW35-SUM(JLW4:JLW9))+JLW53+JLW54</f>
        <v>0</v>
      </c>
      <c r="JLY10" s="1265">
        <f t="shared" ref="JLY10" si="3545">SUM(JLY35-SUM(JLY4:JLY9))+JLY53+JLY54</f>
        <v>0</v>
      </c>
      <c r="JMA10" s="1265">
        <f t="shared" ref="JMA10" si="3546">SUM(JMA35-SUM(JMA4:JMA9))+JMA53+JMA54</f>
        <v>0</v>
      </c>
      <c r="JMC10" s="1265">
        <f t="shared" ref="JMC10" si="3547">SUM(JMC35-SUM(JMC4:JMC9))+JMC53+JMC54</f>
        <v>0</v>
      </c>
      <c r="JME10" s="1265">
        <f t="shared" ref="JME10" si="3548">SUM(JME35-SUM(JME4:JME9))+JME53+JME54</f>
        <v>0</v>
      </c>
      <c r="JMG10" s="1265">
        <f t="shared" ref="JMG10" si="3549">SUM(JMG35-SUM(JMG4:JMG9))+JMG53+JMG54</f>
        <v>0</v>
      </c>
      <c r="JMI10" s="1265">
        <f t="shared" ref="JMI10" si="3550">SUM(JMI35-SUM(JMI4:JMI9))+JMI53+JMI54</f>
        <v>0</v>
      </c>
      <c r="JMK10" s="1265">
        <f t="shared" ref="JMK10" si="3551">SUM(JMK35-SUM(JMK4:JMK9))+JMK53+JMK54</f>
        <v>0</v>
      </c>
      <c r="JMM10" s="1265">
        <f t="shared" ref="JMM10" si="3552">SUM(JMM35-SUM(JMM4:JMM9))+JMM53+JMM54</f>
        <v>0</v>
      </c>
      <c r="JMO10" s="1265">
        <f t="shared" ref="JMO10" si="3553">SUM(JMO35-SUM(JMO4:JMO9))+JMO53+JMO54</f>
        <v>0</v>
      </c>
      <c r="JMQ10" s="1265">
        <f t="shared" ref="JMQ10" si="3554">SUM(JMQ35-SUM(JMQ4:JMQ9))+JMQ53+JMQ54</f>
        <v>0</v>
      </c>
      <c r="JMS10" s="1265">
        <f t="shared" ref="JMS10" si="3555">SUM(JMS35-SUM(JMS4:JMS9))+JMS53+JMS54</f>
        <v>0</v>
      </c>
      <c r="JMU10" s="1265">
        <f t="shared" ref="JMU10" si="3556">SUM(JMU35-SUM(JMU4:JMU9))+JMU53+JMU54</f>
        <v>0</v>
      </c>
      <c r="JMW10" s="1265">
        <f t="shared" ref="JMW10" si="3557">SUM(JMW35-SUM(JMW4:JMW9))+JMW53+JMW54</f>
        <v>0</v>
      </c>
      <c r="JMY10" s="1265">
        <f t="shared" ref="JMY10" si="3558">SUM(JMY35-SUM(JMY4:JMY9))+JMY53+JMY54</f>
        <v>0</v>
      </c>
      <c r="JNA10" s="1265">
        <f t="shared" ref="JNA10" si="3559">SUM(JNA35-SUM(JNA4:JNA9))+JNA53+JNA54</f>
        <v>0</v>
      </c>
      <c r="JNC10" s="1265">
        <f t="shared" ref="JNC10" si="3560">SUM(JNC35-SUM(JNC4:JNC9))+JNC53+JNC54</f>
        <v>0</v>
      </c>
      <c r="JNE10" s="1265">
        <f t="shared" ref="JNE10" si="3561">SUM(JNE35-SUM(JNE4:JNE9))+JNE53+JNE54</f>
        <v>0</v>
      </c>
      <c r="JNG10" s="1265">
        <f t="shared" ref="JNG10" si="3562">SUM(JNG35-SUM(JNG4:JNG9))+JNG53+JNG54</f>
        <v>0</v>
      </c>
      <c r="JNI10" s="1265">
        <f t="shared" ref="JNI10" si="3563">SUM(JNI35-SUM(JNI4:JNI9))+JNI53+JNI54</f>
        <v>0</v>
      </c>
      <c r="JNK10" s="1265">
        <f t="shared" ref="JNK10" si="3564">SUM(JNK35-SUM(JNK4:JNK9))+JNK53+JNK54</f>
        <v>0</v>
      </c>
      <c r="JNM10" s="1265">
        <f t="shared" ref="JNM10" si="3565">SUM(JNM35-SUM(JNM4:JNM9))+JNM53+JNM54</f>
        <v>0</v>
      </c>
      <c r="JNO10" s="1265">
        <f t="shared" ref="JNO10" si="3566">SUM(JNO35-SUM(JNO4:JNO9))+JNO53+JNO54</f>
        <v>0</v>
      </c>
      <c r="JNQ10" s="1265">
        <f t="shared" ref="JNQ10" si="3567">SUM(JNQ35-SUM(JNQ4:JNQ9))+JNQ53+JNQ54</f>
        <v>0</v>
      </c>
      <c r="JNS10" s="1265">
        <f t="shared" ref="JNS10" si="3568">SUM(JNS35-SUM(JNS4:JNS9))+JNS53+JNS54</f>
        <v>0</v>
      </c>
      <c r="JNU10" s="1265">
        <f t="shared" ref="JNU10" si="3569">SUM(JNU35-SUM(JNU4:JNU9))+JNU53+JNU54</f>
        <v>0</v>
      </c>
      <c r="JNW10" s="1265">
        <f t="shared" ref="JNW10" si="3570">SUM(JNW35-SUM(JNW4:JNW9))+JNW53+JNW54</f>
        <v>0</v>
      </c>
      <c r="JNY10" s="1265">
        <f t="shared" ref="JNY10" si="3571">SUM(JNY35-SUM(JNY4:JNY9))+JNY53+JNY54</f>
        <v>0</v>
      </c>
      <c r="JOA10" s="1265">
        <f t="shared" ref="JOA10" si="3572">SUM(JOA35-SUM(JOA4:JOA9))+JOA53+JOA54</f>
        <v>0</v>
      </c>
      <c r="JOC10" s="1265">
        <f t="shared" ref="JOC10" si="3573">SUM(JOC35-SUM(JOC4:JOC9))+JOC53+JOC54</f>
        <v>0</v>
      </c>
      <c r="JOE10" s="1265">
        <f t="shared" ref="JOE10" si="3574">SUM(JOE35-SUM(JOE4:JOE9))+JOE53+JOE54</f>
        <v>0</v>
      </c>
      <c r="JOG10" s="1265">
        <f t="shared" ref="JOG10" si="3575">SUM(JOG35-SUM(JOG4:JOG9))+JOG53+JOG54</f>
        <v>0</v>
      </c>
      <c r="JOI10" s="1265">
        <f t="shared" ref="JOI10" si="3576">SUM(JOI35-SUM(JOI4:JOI9))+JOI53+JOI54</f>
        <v>0</v>
      </c>
      <c r="JOK10" s="1265">
        <f t="shared" ref="JOK10" si="3577">SUM(JOK35-SUM(JOK4:JOK9))+JOK53+JOK54</f>
        <v>0</v>
      </c>
      <c r="JOM10" s="1265">
        <f t="shared" ref="JOM10" si="3578">SUM(JOM35-SUM(JOM4:JOM9))+JOM53+JOM54</f>
        <v>0</v>
      </c>
      <c r="JOO10" s="1265">
        <f t="shared" ref="JOO10" si="3579">SUM(JOO35-SUM(JOO4:JOO9))+JOO53+JOO54</f>
        <v>0</v>
      </c>
      <c r="JOQ10" s="1265">
        <f t="shared" ref="JOQ10" si="3580">SUM(JOQ35-SUM(JOQ4:JOQ9))+JOQ53+JOQ54</f>
        <v>0</v>
      </c>
      <c r="JOS10" s="1265">
        <f t="shared" ref="JOS10" si="3581">SUM(JOS35-SUM(JOS4:JOS9))+JOS53+JOS54</f>
        <v>0</v>
      </c>
      <c r="JOU10" s="1265">
        <f t="shared" ref="JOU10" si="3582">SUM(JOU35-SUM(JOU4:JOU9))+JOU53+JOU54</f>
        <v>0</v>
      </c>
      <c r="JOW10" s="1265">
        <f t="shared" ref="JOW10" si="3583">SUM(JOW35-SUM(JOW4:JOW9))+JOW53+JOW54</f>
        <v>0</v>
      </c>
      <c r="JOY10" s="1265">
        <f t="shared" ref="JOY10" si="3584">SUM(JOY35-SUM(JOY4:JOY9))+JOY53+JOY54</f>
        <v>0</v>
      </c>
      <c r="JPA10" s="1265">
        <f t="shared" ref="JPA10" si="3585">SUM(JPA35-SUM(JPA4:JPA9))+JPA53+JPA54</f>
        <v>0</v>
      </c>
      <c r="JPC10" s="1265">
        <f t="shared" ref="JPC10" si="3586">SUM(JPC35-SUM(JPC4:JPC9))+JPC53+JPC54</f>
        <v>0</v>
      </c>
      <c r="JPE10" s="1265">
        <f t="shared" ref="JPE10" si="3587">SUM(JPE35-SUM(JPE4:JPE9))+JPE53+JPE54</f>
        <v>0</v>
      </c>
      <c r="JPG10" s="1265">
        <f t="shared" ref="JPG10" si="3588">SUM(JPG35-SUM(JPG4:JPG9))+JPG53+JPG54</f>
        <v>0</v>
      </c>
      <c r="JPI10" s="1265">
        <f t="shared" ref="JPI10" si="3589">SUM(JPI35-SUM(JPI4:JPI9))+JPI53+JPI54</f>
        <v>0</v>
      </c>
      <c r="JPK10" s="1265">
        <f t="shared" ref="JPK10" si="3590">SUM(JPK35-SUM(JPK4:JPK9))+JPK53+JPK54</f>
        <v>0</v>
      </c>
      <c r="JPM10" s="1265">
        <f t="shared" ref="JPM10" si="3591">SUM(JPM35-SUM(JPM4:JPM9))+JPM53+JPM54</f>
        <v>0</v>
      </c>
      <c r="JPO10" s="1265">
        <f t="shared" ref="JPO10" si="3592">SUM(JPO35-SUM(JPO4:JPO9))+JPO53+JPO54</f>
        <v>0</v>
      </c>
      <c r="JPQ10" s="1265">
        <f t="shared" ref="JPQ10" si="3593">SUM(JPQ35-SUM(JPQ4:JPQ9))+JPQ53+JPQ54</f>
        <v>0</v>
      </c>
      <c r="JPS10" s="1265">
        <f t="shared" ref="JPS10" si="3594">SUM(JPS35-SUM(JPS4:JPS9))+JPS53+JPS54</f>
        <v>0</v>
      </c>
      <c r="JPU10" s="1265">
        <f t="shared" ref="JPU10" si="3595">SUM(JPU35-SUM(JPU4:JPU9))+JPU53+JPU54</f>
        <v>0</v>
      </c>
      <c r="JPW10" s="1265">
        <f t="shared" ref="JPW10" si="3596">SUM(JPW35-SUM(JPW4:JPW9))+JPW53+JPW54</f>
        <v>0</v>
      </c>
      <c r="JPY10" s="1265">
        <f t="shared" ref="JPY10" si="3597">SUM(JPY35-SUM(JPY4:JPY9))+JPY53+JPY54</f>
        <v>0</v>
      </c>
      <c r="JQA10" s="1265">
        <f t="shared" ref="JQA10" si="3598">SUM(JQA35-SUM(JQA4:JQA9))+JQA53+JQA54</f>
        <v>0</v>
      </c>
      <c r="JQC10" s="1265">
        <f t="shared" ref="JQC10" si="3599">SUM(JQC35-SUM(JQC4:JQC9))+JQC53+JQC54</f>
        <v>0</v>
      </c>
      <c r="JQE10" s="1265">
        <f t="shared" ref="JQE10" si="3600">SUM(JQE35-SUM(JQE4:JQE9))+JQE53+JQE54</f>
        <v>0</v>
      </c>
      <c r="JQG10" s="1265">
        <f t="shared" ref="JQG10" si="3601">SUM(JQG35-SUM(JQG4:JQG9))+JQG53+JQG54</f>
        <v>0</v>
      </c>
      <c r="JQI10" s="1265">
        <f t="shared" ref="JQI10" si="3602">SUM(JQI35-SUM(JQI4:JQI9))+JQI53+JQI54</f>
        <v>0</v>
      </c>
      <c r="JQK10" s="1265">
        <f t="shared" ref="JQK10" si="3603">SUM(JQK35-SUM(JQK4:JQK9))+JQK53+JQK54</f>
        <v>0</v>
      </c>
      <c r="JQM10" s="1265">
        <f t="shared" ref="JQM10" si="3604">SUM(JQM35-SUM(JQM4:JQM9))+JQM53+JQM54</f>
        <v>0</v>
      </c>
      <c r="JQO10" s="1265">
        <f t="shared" ref="JQO10" si="3605">SUM(JQO35-SUM(JQO4:JQO9))+JQO53+JQO54</f>
        <v>0</v>
      </c>
      <c r="JQQ10" s="1265">
        <f t="shared" ref="JQQ10" si="3606">SUM(JQQ35-SUM(JQQ4:JQQ9))+JQQ53+JQQ54</f>
        <v>0</v>
      </c>
      <c r="JQS10" s="1265">
        <f t="shared" ref="JQS10" si="3607">SUM(JQS35-SUM(JQS4:JQS9))+JQS53+JQS54</f>
        <v>0</v>
      </c>
      <c r="JQU10" s="1265">
        <f t="shared" ref="JQU10" si="3608">SUM(JQU35-SUM(JQU4:JQU9))+JQU53+JQU54</f>
        <v>0</v>
      </c>
      <c r="JQW10" s="1265">
        <f t="shared" ref="JQW10" si="3609">SUM(JQW35-SUM(JQW4:JQW9))+JQW53+JQW54</f>
        <v>0</v>
      </c>
      <c r="JQY10" s="1265">
        <f t="shared" ref="JQY10" si="3610">SUM(JQY35-SUM(JQY4:JQY9))+JQY53+JQY54</f>
        <v>0</v>
      </c>
      <c r="JRA10" s="1265">
        <f t="shared" ref="JRA10" si="3611">SUM(JRA35-SUM(JRA4:JRA9))+JRA53+JRA54</f>
        <v>0</v>
      </c>
      <c r="JRC10" s="1265">
        <f t="shared" ref="JRC10" si="3612">SUM(JRC35-SUM(JRC4:JRC9))+JRC53+JRC54</f>
        <v>0</v>
      </c>
      <c r="JRE10" s="1265">
        <f t="shared" ref="JRE10" si="3613">SUM(JRE35-SUM(JRE4:JRE9))+JRE53+JRE54</f>
        <v>0</v>
      </c>
      <c r="JRG10" s="1265">
        <f t="shared" ref="JRG10" si="3614">SUM(JRG35-SUM(JRG4:JRG9))+JRG53+JRG54</f>
        <v>0</v>
      </c>
      <c r="JRI10" s="1265">
        <f t="shared" ref="JRI10" si="3615">SUM(JRI35-SUM(JRI4:JRI9))+JRI53+JRI54</f>
        <v>0</v>
      </c>
      <c r="JRK10" s="1265">
        <f t="shared" ref="JRK10" si="3616">SUM(JRK35-SUM(JRK4:JRK9))+JRK53+JRK54</f>
        <v>0</v>
      </c>
      <c r="JRM10" s="1265">
        <f t="shared" ref="JRM10" si="3617">SUM(JRM35-SUM(JRM4:JRM9))+JRM53+JRM54</f>
        <v>0</v>
      </c>
      <c r="JRO10" s="1265">
        <f t="shared" ref="JRO10" si="3618">SUM(JRO35-SUM(JRO4:JRO9))+JRO53+JRO54</f>
        <v>0</v>
      </c>
      <c r="JRQ10" s="1265">
        <f t="shared" ref="JRQ10" si="3619">SUM(JRQ35-SUM(JRQ4:JRQ9))+JRQ53+JRQ54</f>
        <v>0</v>
      </c>
      <c r="JRS10" s="1265">
        <f t="shared" ref="JRS10" si="3620">SUM(JRS35-SUM(JRS4:JRS9))+JRS53+JRS54</f>
        <v>0</v>
      </c>
      <c r="JRU10" s="1265">
        <f t="shared" ref="JRU10" si="3621">SUM(JRU35-SUM(JRU4:JRU9))+JRU53+JRU54</f>
        <v>0</v>
      </c>
      <c r="JRW10" s="1265">
        <f t="shared" ref="JRW10" si="3622">SUM(JRW35-SUM(JRW4:JRW9))+JRW53+JRW54</f>
        <v>0</v>
      </c>
      <c r="JRY10" s="1265">
        <f t="shared" ref="JRY10" si="3623">SUM(JRY35-SUM(JRY4:JRY9))+JRY53+JRY54</f>
        <v>0</v>
      </c>
      <c r="JSA10" s="1265">
        <f t="shared" ref="JSA10" si="3624">SUM(JSA35-SUM(JSA4:JSA9))+JSA53+JSA54</f>
        <v>0</v>
      </c>
      <c r="JSC10" s="1265">
        <f t="shared" ref="JSC10" si="3625">SUM(JSC35-SUM(JSC4:JSC9))+JSC53+JSC54</f>
        <v>0</v>
      </c>
      <c r="JSE10" s="1265">
        <f t="shared" ref="JSE10" si="3626">SUM(JSE35-SUM(JSE4:JSE9))+JSE53+JSE54</f>
        <v>0</v>
      </c>
      <c r="JSG10" s="1265">
        <f t="shared" ref="JSG10" si="3627">SUM(JSG35-SUM(JSG4:JSG9))+JSG53+JSG54</f>
        <v>0</v>
      </c>
      <c r="JSI10" s="1265">
        <f t="shared" ref="JSI10" si="3628">SUM(JSI35-SUM(JSI4:JSI9))+JSI53+JSI54</f>
        <v>0</v>
      </c>
      <c r="JSK10" s="1265">
        <f t="shared" ref="JSK10" si="3629">SUM(JSK35-SUM(JSK4:JSK9))+JSK53+JSK54</f>
        <v>0</v>
      </c>
      <c r="JSM10" s="1265">
        <f t="shared" ref="JSM10" si="3630">SUM(JSM35-SUM(JSM4:JSM9))+JSM53+JSM54</f>
        <v>0</v>
      </c>
      <c r="JSO10" s="1265">
        <f t="shared" ref="JSO10" si="3631">SUM(JSO35-SUM(JSO4:JSO9))+JSO53+JSO54</f>
        <v>0</v>
      </c>
      <c r="JSQ10" s="1265">
        <f t="shared" ref="JSQ10" si="3632">SUM(JSQ35-SUM(JSQ4:JSQ9))+JSQ53+JSQ54</f>
        <v>0</v>
      </c>
      <c r="JSS10" s="1265">
        <f t="shared" ref="JSS10" si="3633">SUM(JSS35-SUM(JSS4:JSS9))+JSS53+JSS54</f>
        <v>0</v>
      </c>
      <c r="JSU10" s="1265">
        <f t="shared" ref="JSU10" si="3634">SUM(JSU35-SUM(JSU4:JSU9))+JSU53+JSU54</f>
        <v>0</v>
      </c>
      <c r="JSW10" s="1265">
        <f t="shared" ref="JSW10" si="3635">SUM(JSW35-SUM(JSW4:JSW9))+JSW53+JSW54</f>
        <v>0</v>
      </c>
      <c r="JSY10" s="1265">
        <f t="shared" ref="JSY10" si="3636">SUM(JSY35-SUM(JSY4:JSY9))+JSY53+JSY54</f>
        <v>0</v>
      </c>
      <c r="JTA10" s="1265">
        <f t="shared" ref="JTA10" si="3637">SUM(JTA35-SUM(JTA4:JTA9))+JTA53+JTA54</f>
        <v>0</v>
      </c>
      <c r="JTC10" s="1265">
        <f t="shared" ref="JTC10" si="3638">SUM(JTC35-SUM(JTC4:JTC9))+JTC53+JTC54</f>
        <v>0</v>
      </c>
      <c r="JTE10" s="1265">
        <f t="shared" ref="JTE10" si="3639">SUM(JTE35-SUM(JTE4:JTE9))+JTE53+JTE54</f>
        <v>0</v>
      </c>
      <c r="JTG10" s="1265">
        <f t="shared" ref="JTG10" si="3640">SUM(JTG35-SUM(JTG4:JTG9))+JTG53+JTG54</f>
        <v>0</v>
      </c>
      <c r="JTI10" s="1265">
        <f t="shared" ref="JTI10" si="3641">SUM(JTI35-SUM(JTI4:JTI9))+JTI53+JTI54</f>
        <v>0</v>
      </c>
      <c r="JTK10" s="1265">
        <f t="shared" ref="JTK10" si="3642">SUM(JTK35-SUM(JTK4:JTK9))+JTK53+JTK54</f>
        <v>0</v>
      </c>
      <c r="JTM10" s="1265">
        <f t="shared" ref="JTM10" si="3643">SUM(JTM35-SUM(JTM4:JTM9))+JTM53+JTM54</f>
        <v>0</v>
      </c>
      <c r="JTO10" s="1265">
        <f t="shared" ref="JTO10" si="3644">SUM(JTO35-SUM(JTO4:JTO9))+JTO53+JTO54</f>
        <v>0</v>
      </c>
      <c r="JTQ10" s="1265">
        <f t="shared" ref="JTQ10" si="3645">SUM(JTQ35-SUM(JTQ4:JTQ9))+JTQ53+JTQ54</f>
        <v>0</v>
      </c>
      <c r="JTS10" s="1265">
        <f t="shared" ref="JTS10" si="3646">SUM(JTS35-SUM(JTS4:JTS9))+JTS53+JTS54</f>
        <v>0</v>
      </c>
      <c r="JTU10" s="1265">
        <f t="shared" ref="JTU10" si="3647">SUM(JTU35-SUM(JTU4:JTU9))+JTU53+JTU54</f>
        <v>0</v>
      </c>
      <c r="JTW10" s="1265">
        <f t="shared" ref="JTW10" si="3648">SUM(JTW35-SUM(JTW4:JTW9))+JTW53+JTW54</f>
        <v>0</v>
      </c>
      <c r="JTY10" s="1265">
        <f t="shared" ref="JTY10" si="3649">SUM(JTY35-SUM(JTY4:JTY9))+JTY53+JTY54</f>
        <v>0</v>
      </c>
      <c r="JUA10" s="1265">
        <f t="shared" ref="JUA10" si="3650">SUM(JUA35-SUM(JUA4:JUA9))+JUA53+JUA54</f>
        <v>0</v>
      </c>
      <c r="JUC10" s="1265">
        <f t="shared" ref="JUC10" si="3651">SUM(JUC35-SUM(JUC4:JUC9))+JUC53+JUC54</f>
        <v>0</v>
      </c>
      <c r="JUE10" s="1265">
        <f t="shared" ref="JUE10" si="3652">SUM(JUE35-SUM(JUE4:JUE9))+JUE53+JUE54</f>
        <v>0</v>
      </c>
      <c r="JUG10" s="1265">
        <f t="shared" ref="JUG10" si="3653">SUM(JUG35-SUM(JUG4:JUG9))+JUG53+JUG54</f>
        <v>0</v>
      </c>
      <c r="JUI10" s="1265">
        <f t="shared" ref="JUI10" si="3654">SUM(JUI35-SUM(JUI4:JUI9))+JUI53+JUI54</f>
        <v>0</v>
      </c>
      <c r="JUK10" s="1265">
        <f t="shared" ref="JUK10" si="3655">SUM(JUK35-SUM(JUK4:JUK9))+JUK53+JUK54</f>
        <v>0</v>
      </c>
      <c r="JUM10" s="1265">
        <f t="shared" ref="JUM10" si="3656">SUM(JUM35-SUM(JUM4:JUM9))+JUM53+JUM54</f>
        <v>0</v>
      </c>
      <c r="JUO10" s="1265">
        <f t="shared" ref="JUO10" si="3657">SUM(JUO35-SUM(JUO4:JUO9))+JUO53+JUO54</f>
        <v>0</v>
      </c>
      <c r="JUQ10" s="1265">
        <f t="shared" ref="JUQ10" si="3658">SUM(JUQ35-SUM(JUQ4:JUQ9))+JUQ53+JUQ54</f>
        <v>0</v>
      </c>
      <c r="JUS10" s="1265">
        <f t="shared" ref="JUS10" si="3659">SUM(JUS35-SUM(JUS4:JUS9))+JUS53+JUS54</f>
        <v>0</v>
      </c>
      <c r="JUU10" s="1265">
        <f t="shared" ref="JUU10" si="3660">SUM(JUU35-SUM(JUU4:JUU9))+JUU53+JUU54</f>
        <v>0</v>
      </c>
      <c r="JUW10" s="1265">
        <f t="shared" ref="JUW10" si="3661">SUM(JUW35-SUM(JUW4:JUW9))+JUW53+JUW54</f>
        <v>0</v>
      </c>
      <c r="JUY10" s="1265">
        <f t="shared" ref="JUY10" si="3662">SUM(JUY35-SUM(JUY4:JUY9))+JUY53+JUY54</f>
        <v>0</v>
      </c>
      <c r="JVA10" s="1265">
        <f t="shared" ref="JVA10" si="3663">SUM(JVA35-SUM(JVA4:JVA9))+JVA53+JVA54</f>
        <v>0</v>
      </c>
      <c r="JVC10" s="1265">
        <f t="shared" ref="JVC10" si="3664">SUM(JVC35-SUM(JVC4:JVC9))+JVC53+JVC54</f>
        <v>0</v>
      </c>
      <c r="JVE10" s="1265">
        <f t="shared" ref="JVE10" si="3665">SUM(JVE35-SUM(JVE4:JVE9))+JVE53+JVE54</f>
        <v>0</v>
      </c>
      <c r="JVG10" s="1265">
        <f t="shared" ref="JVG10" si="3666">SUM(JVG35-SUM(JVG4:JVG9))+JVG53+JVG54</f>
        <v>0</v>
      </c>
      <c r="JVI10" s="1265">
        <f t="shared" ref="JVI10" si="3667">SUM(JVI35-SUM(JVI4:JVI9))+JVI53+JVI54</f>
        <v>0</v>
      </c>
      <c r="JVK10" s="1265">
        <f t="shared" ref="JVK10" si="3668">SUM(JVK35-SUM(JVK4:JVK9))+JVK53+JVK54</f>
        <v>0</v>
      </c>
      <c r="JVM10" s="1265">
        <f t="shared" ref="JVM10" si="3669">SUM(JVM35-SUM(JVM4:JVM9))+JVM53+JVM54</f>
        <v>0</v>
      </c>
      <c r="JVO10" s="1265">
        <f t="shared" ref="JVO10" si="3670">SUM(JVO35-SUM(JVO4:JVO9))+JVO53+JVO54</f>
        <v>0</v>
      </c>
      <c r="JVQ10" s="1265">
        <f t="shared" ref="JVQ10" si="3671">SUM(JVQ35-SUM(JVQ4:JVQ9))+JVQ53+JVQ54</f>
        <v>0</v>
      </c>
      <c r="JVS10" s="1265">
        <f t="shared" ref="JVS10" si="3672">SUM(JVS35-SUM(JVS4:JVS9))+JVS53+JVS54</f>
        <v>0</v>
      </c>
      <c r="JVU10" s="1265">
        <f t="shared" ref="JVU10" si="3673">SUM(JVU35-SUM(JVU4:JVU9))+JVU53+JVU54</f>
        <v>0</v>
      </c>
      <c r="JVW10" s="1265">
        <f t="shared" ref="JVW10" si="3674">SUM(JVW35-SUM(JVW4:JVW9))+JVW53+JVW54</f>
        <v>0</v>
      </c>
      <c r="JVY10" s="1265">
        <f t="shared" ref="JVY10" si="3675">SUM(JVY35-SUM(JVY4:JVY9))+JVY53+JVY54</f>
        <v>0</v>
      </c>
      <c r="JWA10" s="1265">
        <f t="shared" ref="JWA10" si="3676">SUM(JWA35-SUM(JWA4:JWA9))+JWA53+JWA54</f>
        <v>0</v>
      </c>
      <c r="JWC10" s="1265">
        <f t="shared" ref="JWC10" si="3677">SUM(JWC35-SUM(JWC4:JWC9))+JWC53+JWC54</f>
        <v>0</v>
      </c>
      <c r="JWE10" s="1265">
        <f t="shared" ref="JWE10" si="3678">SUM(JWE35-SUM(JWE4:JWE9))+JWE53+JWE54</f>
        <v>0</v>
      </c>
      <c r="JWG10" s="1265">
        <f t="shared" ref="JWG10" si="3679">SUM(JWG35-SUM(JWG4:JWG9))+JWG53+JWG54</f>
        <v>0</v>
      </c>
      <c r="JWI10" s="1265">
        <f t="shared" ref="JWI10" si="3680">SUM(JWI35-SUM(JWI4:JWI9))+JWI53+JWI54</f>
        <v>0</v>
      </c>
      <c r="JWK10" s="1265">
        <f t="shared" ref="JWK10" si="3681">SUM(JWK35-SUM(JWK4:JWK9))+JWK53+JWK54</f>
        <v>0</v>
      </c>
      <c r="JWM10" s="1265">
        <f t="shared" ref="JWM10" si="3682">SUM(JWM35-SUM(JWM4:JWM9))+JWM53+JWM54</f>
        <v>0</v>
      </c>
      <c r="JWO10" s="1265">
        <f t="shared" ref="JWO10" si="3683">SUM(JWO35-SUM(JWO4:JWO9))+JWO53+JWO54</f>
        <v>0</v>
      </c>
      <c r="JWQ10" s="1265">
        <f t="shared" ref="JWQ10" si="3684">SUM(JWQ35-SUM(JWQ4:JWQ9))+JWQ53+JWQ54</f>
        <v>0</v>
      </c>
      <c r="JWS10" s="1265">
        <f t="shared" ref="JWS10" si="3685">SUM(JWS35-SUM(JWS4:JWS9))+JWS53+JWS54</f>
        <v>0</v>
      </c>
      <c r="JWU10" s="1265">
        <f t="shared" ref="JWU10" si="3686">SUM(JWU35-SUM(JWU4:JWU9))+JWU53+JWU54</f>
        <v>0</v>
      </c>
      <c r="JWW10" s="1265">
        <f t="shared" ref="JWW10" si="3687">SUM(JWW35-SUM(JWW4:JWW9))+JWW53+JWW54</f>
        <v>0</v>
      </c>
      <c r="JWY10" s="1265">
        <f t="shared" ref="JWY10" si="3688">SUM(JWY35-SUM(JWY4:JWY9))+JWY53+JWY54</f>
        <v>0</v>
      </c>
      <c r="JXA10" s="1265">
        <f t="shared" ref="JXA10" si="3689">SUM(JXA35-SUM(JXA4:JXA9))+JXA53+JXA54</f>
        <v>0</v>
      </c>
      <c r="JXC10" s="1265">
        <f t="shared" ref="JXC10" si="3690">SUM(JXC35-SUM(JXC4:JXC9))+JXC53+JXC54</f>
        <v>0</v>
      </c>
      <c r="JXE10" s="1265">
        <f t="shared" ref="JXE10" si="3691">SUM(JXE35-SUM(JXE4:JXE9))+JXE53+JXE54</f>
        <v>0</v>
      </c>
      <c r="JXG10" s="1265">
        <f t="shared" ref="JXG10" si="3692">SUM(JXG35-SUM(JXG4:JXG9))+JXG53+JXG54</f>
        <v>0</v>
      </c>
      <c r="JXI10" s="1265">
        <f t="shared" ref="JXI10" si="3693">SUM(JXI35-SUM(JXI4:JXI9))+JXI53+JXI54</f>
        <v>0</v>
      </c>
      <c r="JXK10" s="1265">
        <f t="shared" ref="JXK10" si="3694">SUM(JXK35-SUM(JXK4:JXK9))+JXK53+JXK54</f>
        <v>0</v>
      </c>
      <c r="JXM10" s="1265">
        <f t="shared" ref="JXM10" si="3695">SUM(JXM35-SUM(JXM4:JXM9))+JXM53+JXM54</f>
        <v>0</v>
      </c>
      <c r="JXO10" s="1265">
        <f t="shared" ref="JXO10" si="3696">SUM(JXO35-SUM(JXO4:JXO9))+JXO53+JXO54</f>
        <v>0</v>
      </c>
      <c r="JXQ10" s="1265">
        <f t="shared" ref="JXQ10" si="3697">SUM(JXQ35-SUM(JXQ4:JXQ9))+JXQ53+JXQ54</f>
        <v>0</v>
      </c>
      <c r="JXS10" s="1265">
        <f t="shared" ref="JXS10" si="3698">SUM(JXS35-SUM(JXS4:JXS9))+JXS53+JXS54</f>
        <v>0</v>
      </c>
      <c r="JXU10" s="1265">
        <f t="shared" ref="JXU10" si="3699">SUM(JXU35-SUM(JXU4:JXU9))+JXU53+JXU54</f>
        <v>0</v>
      </c>
      <c r="JXW10" s="1265">
        <f t="shared" ref="JXW10" si="3700">SUM(JXW35-SUM(JXW4:JXW9))+JXW53+JXW54</f>
        <v>0</v>
      </c>
      <c r="JXY10" s="1265">
        <f t="shared" ref="JXY10" si="3701">SUM(JXY35-SUM(JXY4:JXY9))+JXY53+JXY54</f>
        <v>0</v>
      </c>
      <c r="JYA10" s="1265">
        <f t="shared" ref="JYA10" si="3702">SUM(JYA35-SUM(JYA4:JYA9))+JYA53+JYA54</f>
        <v>0</v>
      </c>
      <c r="JYC10" s="1265">
        <f t="shared" ref="JYC10" si="3703">SUM(JYC35-SUM(JYC4:JYC9))+JYC53+JYC54</f>
        <v>0</v>
      </c>
      <c r="JYE10" s="1265">
        <f t="shared" ref="JYE10" si="3704">SUM(JYE35-SUM(JYE4:JYE9))+JYE53+JYE54</f>
        <v>0</v>
      </c>
      <c r="JYG10" s="1265">
        <f t="shared" ref="JYG10" si="3705">SUM(JYG35-SUM(JYG4:JYG9))+JYG53+JYG54</f>
        <v>0</v>
      </c>
      <c r="JYI10" s="1265">
        <f t="shared" ref="JYI10" si="3706">SUM(JYI35-SUM(JYI4:JYI9))+JYI53+JYI54</f>
        <v>0</v>
      </c>
      <c r="JYK10" s="1265">
        <f t="shared" ref="JYK10" si="3707">SUM(JYK35-SUM(JYK4:JYK9))+JYK53+JYK54</f>
        <v>0</v>
      </c>
      <c r="JYM10" s="1265">
        <f t="shared" ref="JYM10" si="3708">SUM(JYM35-SUM(JYM4:JYM9))+JYM53+JYM54</f>
        <v>0</v>
      </c>
      <c r="JYO10" s="1265">
        <f t="shared" ref="JYO10" si="3709">SUM(JYO35-SUM(JYO4:JYO9))+JYO53+JYO54</f>
        <v>0</v>
      </c>
      <c r="JYQ10" s="1265">
        <f t="shared" ref="JYQ10" si="3710">SUM(JYQ35-SUM(JYQ4:JYQ9))+JYQ53+JYQ54</f>
        <v>0</v>
      </c>
      <c r="JYS10" s="1265">
        <f t="shared" ref="JYS10" si="3711">SUM(JYS35-SUM(JYS4:JYS9))+JYS53+JYS54</f>
        <v>0</v>
      </c>
      <c r="JYU10" s="1265">
        <f t="shared" ref="JYU10" si="3712">SUM(JYU35-SUM(JYU4:JYU9))+JYU53+JYU54</f>
        <v>0</v>
      </c>
      <c r="JYW10" s="1265">
        <f t="shared" ref="JYW10" si="3713">SUM(JYW35-SUM(JYW4:JYW9))+JYW53+JYW54</f>
        <v>0</v>
      </c>
      <c r="JYY10" s="1265">
        <f t="shared" ref="JYY10" si="3714">SUM(JYY35-SUM(JYY4:JYY9))+JYY53+JYY54</f>
        <v>0</v>
      </c>
      <c r="JZA10" s="1265">
        <f t="shared" ref="JZA10" si="3715">SUM(JZA35-SUM(JZA4:JZA9))+JZA53+JZA54</f>
        <v>0</v>
      </c>
      <c r="JZC10" s="1265">
        <f t="shared" ref="JZC10" si="3716">SUM(JZC35-SUM(JZC4:JZC9))+JZC53+JZC54</f>
        <v>0</v>
      </c>
      <c r="JZE10" s="1265">
        <f t="shared" ref="JZE10" si="3717">SUM(JZE35-SUM(JZE4:JZE9))+JZE53+JZE54</f>
        <v>0</v>
      </c>
      <c r="JZG10" s="1265">
        <f t="shared" ref="JZG10" si="3718">SUM(JZG35-SUM(JZG4:JZG9))+JZG53+JZG54</f>
        <v>0</v>
      </c>
      <c r="JZI10" s="1265">
        <f t="shared" ref="JZI10" si="3719">SUM(JZI35-SUM(JZI4:JZI9))+JZI53+JZI54</f>
        <v>0</v>
      </c>
      <c r="JZK10" s="1265">
        <f t="shared" ref="JZK10" si="3720">SUM(JZK35-SUM(JZK4:JZK9))+JZK53+JZK54</f>
        <v>0</v>
      </c>
      <c r="JZM10" s="1265">
        <f t="shared" ref="JZM10" si="3721">SUM(JZM35-SUM(JZM4:JZM9))+JZM53+JZM54</f>
        <v>0</v>
      </c>
      <c r="JZO10" s="1265">
        <f t="shared" ref="JZO10" si="3722">SUM(JZO35-SUM(JZO4:JZO9))+JZO53+JZO54</f>
        <v>0</v>
      </c>
      <c r="JZQ10" s="1265">
        <f t="shared" ref="JZQ10" si="3723">SUM(JZQ35-SUM(JZQ4:JZQ9))+JZQ53+JZQ54</f>
        <v>0</v>
      </c>
      <c r="JZS10" s="1265">
        <f t="shared" ref="JZS10" si="3724">SUM(JZS35-SUM(JZS4:JZS9))+JZS53+JZS54</f>
        <v>0</v>
      </c>
      <c r="JZU10" s="1265">
        <f t="shared" ref="JZU10" si="3725">SUM(JZU35-SUM(JZU4:JZU9))+JZU53+JZU54</f>
        <v>0</v>
      </c>
      <c r="JZW10" s="1265">
        <f t="shared" ref="JZW10" si="3726">SUM(JZW35-SUM(JZW4:JZW9))+JZW53+JZW54</f>
        <v>0</v>
      </c>
      <c r="JZY10" s="1265">
        <f t="shared" ref="JZY10" si="3727">SUM(JZY35-SUM(JZY4:JZY9))+JZY53+JZY54</f>
        <v>0</v>
      </c>
      <c r="KAA10" s="1265">
        <f t="shared" ref="KAA10" si="3728">SUM(KAA35-SUM(KAA4:KAA9))+KAA53+KAA54</f>
        <v>0</v>
      </c>
      <c r="KAC10" s="1265">
        <f t="shared" ref="KAC10" si="3729">SUM(KAC35-SUM(KAC4:KAC9))+KAC53+KAC54</f>
        <v>0</v>
      </c>
      <c r="KAE10" s="1265">
        <f t="shared" ref="KAE10" si="3730">SUM(KAE35-SUM(KAE4:KAE9))+KAE53+KAE54</f>
        <v>0</v>
      </c>
      <c r="KAG10" s="1265">
        <f t="shared" ref="KAG10" si="3731">SUM(KAG35-SUM(KAG4:KAG9))+KAG53+KAG54</f>
        <v>0</v>
      </c>
      <c r="KAI10" s="1265">
        <f t="shared" ref="KAI10" si="3732">SUM(KAI35-SUM(KAI4:KAI9))+KAI53+KAI54</f>
        <v>0</v>
      </c>
      <c r="KAK10" s="1265">
        <f t="shared" ref="KAK10" si="3733">SUM(KAK35-SUM(KAK4:KAK9))+KAK53+KAK54</f>
        <v>0</v>
      </c>
      <c r="KAM10" s="1265">
        <f t="shared" ref="KAM10" si="3734">SUM(KAM35-SUM(KAM4:KAM9))+KAM53+KAM54</f>
        <v>0</v>
      </c>
      <c r="KAO10" s="1265">
        <f t="shared" ref="KAO10" si="3735">SUM(KAO35-SUM(KAO4:KAO9))+KAO53+KAO54</f>
        <v>0</v>
      </c>
      <c r="KAQ10" s="1265">
        <f t="shared" ref="KAQ10" si="3736">SUM(KAQ35-SUM(KAQ4:KAQ9))+KAQ53+KAQ54</f>
        <v>0</v>
      </c>
      <c r="KAS10" s="1265">
        <f t="shared" ref="KAS10" si="3737">SUM(KAS35-SUM(KAS4:KAS9))+KAS53+KAS54</f>
        <v>0</v>
      </c>
      <c r="KAU10" s="1265">
        <f t="shared" ref="KAU10" si="3738">SUM(KAU35-SUM(KAU4:KAU9))+KAU53+KAU54</f>
        <v>0</v>
      </c>
      <c r="KAW10" s="1265">
        <f t="shared" ref="KAW10" si="3739">SUM(KAW35-SUM(KAW4:KAW9))+KAW53+KAW54</f>
        <v>0</v>
      </c>
      <c r="KAY10" s="1265">
        <f t="shared" ref="KAY10" si="3740">SUM(KAY35-SUM(KAY4:KAY9))+KAY53+KAY54</f>
        <v>0</v>
      </c>
      <c r="KBA10" s="1265">
        <f t="shared" ref="KBA10" si="3741">SUM(KBA35-SUM(KBA4:KBA9))+KBA53+KBA54</f>
        <v>0</v>
      </c>
      <c r="KBC10" s="1265">
        <f t="shared" ref="KBC10" si="3742">SUM(KBC35-SUM(KBC4:KBC9))+KBC53+KBC54</f>
        <v>0</v>
      </c>
      <c r="KBE10" s="1265">
        <f t="shared" ref="KBE10" si="3743">SUM(KBE35-SUM(KBE4:KBE9))+KBE53+KBE54</f>
        <v>0</v>
      </c>
      <c r="KBG10" s="1265">
        <f t="shared" ref="KBG10" si="3744">SUM(KBG35-SUM(KBG4:KBG9))+KBG53+KBG54</f>
        <v>0</v>
      </c>
      <c r="KBI10" s="1265">
        <f t="shared" ref="KBI10" si="3745">SUM(KBI35-SUM(KBI4:KBI9))+KBI53+KBI54</f>
        <v>0</v>
      </c>
      <c r="KBK10" s="1265">
        <f t="shared" ref="KBK10" si="3746">SUM(KBK35-SUM(KBK4:KBK9))+KBK53+KBK54</f>
        <v>0</v>
      </c>
      <c r="KBM10" s="1265">
        <f t="shared" ref="KBM10" si="3747">SUM(KBM35-SUM(KBM4:KBM9))+KBM53+KBM54</f>
        <v>0</v>
      </c>
      <c r="KBO10" s="1265">
        <f t="shared" ref="KBO10" si="3748">SUM(KBO35-SUM(KBO4:KBO9))+KBO53+KBO54</f>
        <v>0</v>
      </c>
      <c r="KBQ10" s="1265">
        <f t="shared" ref="KBQ10" si="3749">SUM(KBQ35-SUM(KBQ4:KBQ9))+KBQ53+KBQ54</f>
        <v>0</v>
      </c>
      <c r="KBS10" s="1265">
        <f t="shared" ref="KBS10" si="3750">SUM(KBS35-SUM(KBS4:KBS9))+KBS53+KBS54</f>
        <v>0</v>
      </c>
      <c r="KBU10" s="1265">
        <f t="shared" ref="KBU10" si="3751">SUM(KBU35-SUM(KBU4:KBU9))+KBU53+KBU54</f>
        <v>0</v>
      </c>
      <c r="KBW10" s="1265">
        <f t="shared" ref="KBW10" si="3752">SUM(KBW35-SUM(KBW4:KBW9))+KBW53+KBW54</f>
        <v>0</v>
      </c>
      <c r="KBY10" s="1265">
        <f t="shared" ref="KBY10" si="3753">SUM(KBY35-SUM(KBY4:KBY9))+KBY53+KBY54</f>
        <v>0</v>
      </c>
      <c r="KCA10" s="1265">
        <f t="shared" ref="KCA10" si="3754">SUM(KCA35-SUM(KCA4:KCA9))+KCA53+KCA54</f>
        <v>0</v>
      </c>
      <c r="KCC10" s="1265">
        <f t="shared" ref="KCC10" si="3755">SUM(KCC35-SUM(KCC4:KCC9))+KCC53+KCC54</f>
        <v>0</v>
      </c>
      <c r="KCE10" s="1265">
        <f t="shared" ref="KCE10" si="3756">SUM(KCE35-SUM(KCE4:KCE9))+KCE53+KCE54</f>
        <v>0</v>
      </c>
      <c r="KCG10" s="1265">
        <f t="shared" ref="KCG10" si="3757">SUM(KCG35-SUM(KCG4:KCG9))+KCG53+KCG54</f>
        <v>0</v>
      </c>
      <c r="KCI10" s="1265">
        <f t="shared" ref="KCI10" si="3758">SUM(KCI35-SUM(KCI4:KCI9))+KCI53+KCI54</f>
        <v>0</v>
      </c>
      <c r="KCK10" s="1265">
        <f t="shared" ref="KCK10" si="3759">SUM(KCK35-SUM(KCK4:KCK9))+KCK53+KCK54</f>
        <v>0</v>
      </c>
      <c r="KCM10" s="1265">
        <f t="shared" ref="KCM10" si="3760">SUM(KCM35-SUM(KCM4:KCM9))+KCM53+KCM54</f>
        <v>0</v>
      </c>
      <c r="KCO10" s="1265">
        <f t="shared" ref="KCO10" si="3761">SUM(KCO35-SUM(KCO4:KCO9))+KCO53+KCO54</f>
        <v>0</v>
      </c>
      <c r="KCQ10" s="1265">
        <f t="shared" ref="KCQ10" si="3762">SUM(KCQ35-SUM(KCQ4:KCQ9))+KCQ53+KCQ54</f>
        <v>0</v>
      </c>
      <c r="KCS10" s="1265">
        <f t="shared" ref="KCS10" si="3763">SUM(KCS35-SUM(KCS4:KCS9))+KCS53+KCS54</f>
        <v>0</v>
      </c>
      <c r="KCU10" s="1265">
        <f t="shared" ref="KCU10" si="3764">SUM(KCU35-SUM(KCU4:KCU9))+KCU53+KCU54</f>
        <v>0</v>
      </c>
      <c r="KCW10" s="1265">
        <f t="shared" ref="KCW10" si="3765">SUM(KCW35-SUM(KCW4:KCW9))+KCW53+KCW54</f>
        <v>0</v>
      </c>
      <c r="KCY10" s="1265">
        <f t="shared" ref="KCY10" si="3766">SUM(KCY35-SUM(KCY4:KCY9))+KCY53+KCY54</f>
        <v>0</v>
      </c>
      <c r="KDA10" s="1265">
        <f t="shared" ref="KDA10" si="3767">SUM(KDA35-SUM(KDA4:KDA9))+KDA53+KDA54</f>
        <v>0</v>
      </c>
      <c r="KDC10" s="1265">
        <f t="shared" ref="KDC10" si="3768">SUM(KDC35-SUM(KDC4:KDC9))+KDC53+KDC54</f>
        <v>0</v>
      </c>
      <c r="KDE10" s="1265">
        <f t="shared" ref="KDE10" si="3769">SUM(KDE35-SUM(KDE4:KDE9))+KDE53+KDE54</f>
        <v>0</v>
      </c>
      <c r="KDG10" s="1265">
        <f t="shared" ref="KDG10" si="3770">SUM(KDG35-SUM(KDG4:KDG9))+KDG53+KDG54</f>
        <v>0</v>
      </c>
      <c r="KDI10" s="1265">
        <f t="shared" ref="KDI10" si="3771">SUM(KDI35-SUM(KDI4:KDI9))+KDI53+KDI54</f>
        <v>0</v>
      </c>
      <c r="KDK10" s="1265">
        <f t="shared" ref="KDK10" si="3772">SUM(KDK35-SUM(KDK4:KDK9))+KDK53+KDK54</f>
        <v>0</v>
      </c>
      <c r="KDM10" s="1265">
        <f t="shared" ref="KDM10" si="3773">SUM(KDM35-SUM(KDM4:KDM9))+KDM53+KDM54</f>
        <v>0</v>
      </c>
      <c r="KDO10" s="1265">
        <f t="shared" ref="KDO10" si="3774">SUM(KDO35-SUM(KDO4:KDO9))+KDO53+KDO54</f>
        <v>0</v>
      </c>
      <c r="KDQ10" s="1265">
        <f t="shared" ref="KDQ10" si="3775">SUM(KDQ35-SUM(KDQ4:KDQ9))+KDQ53+KDQ54</f>
        <v>0</v>
      </c>
      <c r="KDS10" s="1265">
        <f t="shared" ref="KDS10" si="3776">SUM(KDS35-SUM(KDS4:KDS9))+KDS53+KDS54</f>
        <v>0</v>
      </c>
      <c r="KDU10" s="1265">
        <f t="shared" ref="KDU10" si="3777">SUM(KDU35-SUM(KDU4:KDU9))+KDU53+KDU54</f>
        <v>0</v>
      </c>
      <c r="KDW10" s="1265">
        <f t="shared" ref="KDW10" si="3778">SUM(KDW35-SUM(KDW4:KDW9))+KDW53+KDW54</f>
        <v>0</v>
      </c>
      <c r="KDY10" s="1265">
        <f t="shared" ref="KDY10" si="3779">SUM(KDY35-SUM(KDY4:KDY9))+KDY53+KDY54</f>
        <v>0</v>
      </c>
      <c r="KEA10" s="1265">
        <f t="shared" ref="KEA10" si="3780">SUM(KEA35-SUM(KEA4:KEA9))+KEA53+KEA54</f>
        <v>0</v>
      </c>
      <c r="KEC10" s="1265">
        <f t="shared" ref="KEC10" si="3781">SUM(KEC35-SUM(KEC4:KEC9))+KEC53+KEC54</f>
        <v>0</v>
      </c>
      <c r="KEE10" s="1265">
        <f t="shared" ref="KEE10" si="3782">SUM(KEE35-SUM(KEE4:KEE9))+KEE53+KEE54</f>
        <v>0</v>
      </c>
      <c r="KEG10" s="1265">
        <f t="shared" ref="KEG10" si="3783">SUM(KEG35-SUM(KEG4:KEG9))+KEG53+KEG54</f>
        <v>0</v>
      </c>
      <c r="KEI10" s="1265">
        <f t="shared" ref="KEI10" si="3784">SUM(KEI35-SUM(KEI4:KEI9))+KEI53+KEI54</f>
        <v>0</v>
      </c>
      <c r="KEK10" s="1265">
        <f t="shared" ref="KEK10" si="3785">SUM(KEK35-SUM(KEK4:KEK9))+KEK53+KEK54</f>
        <v>0</v>
      </c>
      <c r="KEM10" s="1265">
        <f t="shared" ref="KEM10" si="3786">SUM(KEM35-SUM(KEM4:KEM9))+KEM53+KEM54</f>
        <v>0</v>
      </c>
      <c r="KEO10" s="1265">
        <f t="shared" ref="KEO10" si="3787">SUM(KEO35-SUM(KEO4:KEO9))+KEO53+KEO54</f>
        <v>0</v>
      </c>
      <c r="KEQ10" s="1265">
        <f t="shared" ref="KEQ10" si="3788">SUM(KEQ35-SUM(KEQ4:KEQ9))+KEQ53+KEQ54</f>
        <v>0</v>
      </c>
      <c r="KES10" s="1265">
        <f t="shared" ref="KES10" si="3789">SUM(KES35-SUM(KES4:KES9))+KES53+KES54</f>
        <v>0</v>
      </c>
      <c r="KEU10" s="1265">
        <f t="shared" ref="KEU10" si="3790">SUM(KEU35-SUM(KEU4:KEU9))+KEU53+KEU54</f>
        <v>0</v>
      </c>
      <c r="KEW10" s="1265">
        <f t="shared" ref="KEW10" si="3791">SUM(KEW35-SUM(KEW4:KEW9))+KEW53+KEW54</f>
        <v>0</v>
      </c>
      <c r="KEY10" s="1265">
        <f t="shared" ref="KEY10" si="3792">SUM(KEY35-SUM(KEY4:KEY9))+KEY53+KEY54</f>
        <v>0</v>
      </c>
      <c r="KFA10" s="1265">
        <f t="shared" ref="KFA10" si="3793">SUM(KFA35-SUM(KFA4:KFA9))+KFA53+KFA54</f>
        <v>0</v>
      </c>
      <c r="KFC10" s="1265">
        <f t="shared" ref="KFC10" si="3794">SUM(KFC35-SUM(KFC4:KFC9))+KFC53+KFC54</f>
        <v>0</v>
      </c>
      <c r="KFE10" s="1265">
        <f t="shared" ref="KFE10" si="3795">SUM(KFE35-SUM(KFE4:KFE9))+KFE53+KFE54</f>
        <v>0</v>
      </c>
      <c r="KFG10" s="1265">
        <f t="shared" ref="KFG10" si="3796">SUM(KFG35-SUM(KFG4:KFG9))+KFG53+KFG54</f>
        <v>0</v>
      </c>
      <c r="KFI10" s="1265">
        <f t="shared" ref="KFI10" si="3797">SUM(KFI35-SUM(KFI4:KFI9))+KFI53+KFI54</f>
        <v>0</v>
      </c>
      <c r="KFK10" s="1265">
        <f t="shared" ref="KFK10" si="3798">SUM(KFK35-SUM(KFK4:KFK9))+KFK53+KFK54</f>
        <v>0</v>
      </c>
      <c r="KFM10" s="1265">
        <f t="shared" ref="KFM10" si="3799">SUM(KFM35-SUM(KFM4:KFM9))+KFM53+KFM54</f>
        <v>0</v>
      </c>
      <c r="KFO10" s="1265">
        <f t="shared" ref="KFO10" si="3800">SUM(KFO35-SUM(KFO4:KFO9))+KFO53+KFO54</f>
        <v>0</v>
      </c>
      <c r="KFQ10" s="1265">
        <f t="shared" ref="KFQ10" si="3801">SUM(KFQ35-SUM(KFQ4:KFQ9))+KFQ53+KFQ54</f>
        <v>0</v>
      </c>
      <c r="KFS10" s="1265">
        <f t="shared" ref="KFS10" si="3802">SUM(KFS35-SUM(KFS4:KFS9))+KFS53+KFS54</f>
        <v>0</v>
      </c>
      <c r="KFU10" s="1265">
        <f t="shared" ref="KFU10" si="3803">SUM(KFU35-SUM(KFU4:KFU9))+KFU53+KFU54</f>
        <v>0</v>
      </c>
      <c r="KFW10" s="1265">
        <f t="shared" ref="KFW10" si="3804">SUM(KFW35-SUM(KFW4:KFW9))+KFW53+KFW54</f>
        <v>0</v>
      </c>
      <c r="KFY10" s="1265">
        <f t="shared" ref="KFY10" si="3805">SUM(KFY35-SUM(KFY4:KFY9))+KFY53+KFY54</f>
        <v>0</v>
      </c>
      <c r="KGA10" s="1265">
        <f t="shared" ref="KGA10" si="3806">SUM(KGA35-SUM(KGA4:KGA9))+KGA53+KGA54</f>
        <v>0</v>
      </c>
      <c r="KGC10" s="1265">
        <f t="shared" ref="KGC10" si="3807">SUM(KGC35-SUM(KGC4:KGC9))+KGC53+KGC54</f>
        <v>0</v>
      </c>
      <c r="KGE10" s="1265">
        <f t="shared" ref="KGE10" si="3808">SUM(KGE35-SUM(KGE4:KGE9))+KGE53+KGE54</f>
        <v>0</v>
      </c>
      <c r="KGG10" s="1265">
        <f t="shared" ref="KGG10" si="3809">SUM(KGG35-SUM(KGG4:KGG9))+KGG53+KGG54</f>
        <v>0</v>
      </c>
      <c r="KGI10" s="1265">
        <f t="shared" ref="KGI10" si="3810">SUM(KGI35-SUM(KGI4:KGI9))+KGI53+KGI54</f>
        <v>0</v>
      </c>
      <c r="KGK10" s="1265">
        <f t="shared" ref="KGK10" si="3811">SUM(KGK35-SUM(KGK4:KGK9))+KGK53+KGK54</f>
        <v>0</v>
      </c>
      <c r="KGM10" s="1265">
        <f t="shared" ref="KGM10" si="3812">SUM(KGM35-SUM(KGM4:KGM9))+KGM53+KGM54</f>
        <v>0</v>
      </c>
      <c r="KGO10" s="1265">
        <f t="shared" ref="KGO10" si="3813">SUM(KGO35-SUM(KGO4:KGO9))+KGO53+KGO54</f>
        <v>0</v>
      </c>
      <c r="KGQ10" s="1265">
        <f t="shared" ref="KGQ10" si="3814">SUM(KGQ35-SUM(KGQ4:KGQ9))+KGQ53+KGQ54</f>
        <v>0</v>
      </c>
      <c r="KGS10" s="1265">
        <f t="shared" ref="KGS10" si="3815">SUM(KGS35-SUM(KGS4:KGS9))+KGS53+KGS54</f>
        <v>0</v>
      </c>
      <c r="KGU10" s="1265">
        <f t="shared" ref="KGU10" si="3816">SUM(KGU35-SUM(KGU4:KGU9))+KGU53+KGU54</f>
        <v>0</v>
      </c>
      <c r="KGW10" s="1265">
        <f t="shared" ref="KGW10" si="3817">SUM(KGW35-SUM(KGW4:KGW9))+KGW53+KGW54</f>
        <v>0</v>
      </c>
      <c r="KGY10" s="1265">
        <f t="shared" ref="KGY10" si="3818">SUM(KGY35-SUM(KGY4:KGY9))+KGY53+KGY54</f>
        <v>0</v>
      </c>
      <c r="KHA10" s="1265">
        <f t="shared" ref="KHA10" si="3819">SUM(KHA35-SUM(KHA4:KHA9))+KHA53+KHA54</f>
        <v>0</v>
      </c>
      <c r="KHC10" s="1265">
        <f t="shared" ref="KHC10" si="3820">SUM(KHC35-SUM(KHC4:KHC9))+KHC53+KHC54</f>
        <v>0</v>
      </c>
      <c r="KHE10" s="1265">
        <f t="shared" ref="KHE10" si="3821">SUM(KHE35-SUM(KHE4:KHE9))+KHE53+KHE54</f>
        <v>0</v>
      </c>
      <c r="KHG10" s="1265">
        <f t="shared" ref="KHG10" si="3822">SUM(KHG35-SUM(KHG4:KHG9))+KHG53+KHG54</f>
        <v>0</v>
      </c>
      <c r="KHI10" s="1265">
        <f t="shared" ref="KHI10" si="3823">SUM(KHI35-SUM(KHI4:KHI9))+KHI53+KHI54</f>
        <v>0</v>
      </c>
      <c r="KHK10" s="1265">
        <f t="shared" ref="KHK10" si="3824">SUM(KHK35-SUM(KHK4:KHK9))+KHK53+KHK54</f>
        <v>0</v>
      </c>
      <c r="KHM10" s="1265">
        <f t="shared" ref="KHM10" si="3825">SUM(KHM35-SUM(KHM4:KHM9))+KHM53+KHM54</f>
        <v>0</v>
      </c>
      <c r="KHO10" s="1265">
        <f t="shared" ref="KHO10" si="3826">SUM(KHO35-SUM(KHO4:KHO9))+KHO53+KHO54</f>
        <v>0</v>
      </c>
      <c r="KHQ10" s="1265">
        <f t="shared" ref="KHQ10" si="3827">SUM(KHQ35-SUM(KHQ4:KHQ9))+KHQ53+KHQ54</f>
        <v>0</v>
      </c>
      <c r="KHS10" s="1265">
        <f t="shared" ref="KHS10" si="3828">SUM(KHS35-SUM(KHS4:KHS9))+KHS53+KHS54</f>
        <v>0</v>
      </c>
      <c r="KHU10" s="1265">
        <f t="shared" ref="KHU10" si="3829">SUM(KHU35-SUM(KHU4:KHU9))+KHU53+KHU54</f>
        <v>0</v>
      </c>
      <c r="KHW10" s="1265">
        <f t="shared" ref="KHW10" si="3830">SUM(KHW35-SUM(KHW4:KHW9))+KHW53+KHW54</f>
        <v>0</v>
      </c>
      <c r="KHY10" s="1265">
        <f t="shared" ref="KHY10" si="3831">SUM(KHY35-SUM(KHY4:KHY9))+KHY53+KHY54</f>
        <v>0</v>
      </c>
      <c r="KIA10" s="1265">
        <f t="shared" ref="KIA10" si="3832">SUM(KIA35-SUM(KIA4:KIA9))+KIA53+KIA54</f>
        <v>0</v>
      </c>
      <c r="KIC10" s="1265">
        <f t="shared" ref="KIC10" si="3833">SUM(KIC35-SUM(KIC4:KIC9))+KIC53+KIC54</f>
        <v>0</v>
      </c>
      <c r="KIE10" s="1265">
        <f t="shared" ref="KIE10" si="3834">SUM(KIE35-SUM(KIE4:KIE9))+KIE53+KIE54</f>
        <v>0</v>
      </c>
      <c r="KIG10" s="1265">
        <f t="shared" ref="KIG10" si="3835">SUM(KIG35-SUM(KIG4:KIG9))+KIG53+KIG54</f>
        <v>0</v>
      </c>
      <c r="KII10" s="1265">
        <f t="shared" ref="KII10" si="3836">SUM(KII35-SUM(KII4:KII9))+KII53+KII54</f>
        <v>0</v>
      </c>
      <c r="KIK10" s="1265">
        <f t="shared" ref="KIK10" si="3837">SUM(KIK35-SUM(KIK4:KIK9))+KIK53+KIK54</f>
        <v>0</v>
      </c>
      <c r="KIM10" s="1265">
        <f t="shared" ref="KIM10" si="3838">SUM(KIM35-SUM(KIM4:KIM9))+KIM53+KIM54</f>
        <v>0</v>
      </c>
      <c r="KIO10" s="1265">
        <f t="shared" ref="KIO10" si="3839">SUM(KIO35-SUM(KIO4:KIO9))+KIO53+KIO54</f>
        <v>0</v>
      </c>
      <c r="KIQ10" s="1265">
        <f t="shared" ref="KIQ10" si="3840">SUM(KIQ35-SUM(KIQ4:KIQ9))+KIQ53+KIQ54</f>
        <v>0</v>
      </c>
      <c r="KIS10" s="1265">
        <f t="shared" ref="KIS10" si="3841">SUM(KIS35-SUM(KIS4:KIS9))+KIS53+KIS54</f>
        <v>0</v>
      </c>
      <c r="KIU10" s="1265">
        <f t="shared" ref="KIU10" si="3842">SUM(KIU35-SUM(KIU4:KIU9))+KIU53+KIU54</f>
        <v>0</v>
      </c>
      <c r="KIW10" s="1265">
        <f t="shared" ref="KIW10" si="3843">SUM(KIW35-SUM(KIW4:KIW9))+KIW53+KIW54</f>
        <v>0</v>
      </c>
      <c r="KIY10" s="1265">
        <f t="shared" ref="KIY10" si="3844">SUM(KIY35-SUM(KIY4:KIY9))+KIY53+KIY54</f>
        <v>0</v>
      </c>
      <c r="KJA10" s="1265">
        <f t="shared" ref="KJA10" si="3845">SUM(KJA35-SUM(KJA4:KJA9))+KJA53+KJA54</f>
        <v>0</v>
      </c>
      <c r="KJC10" s="1265">
        <f t="shared" ref="KJC10" si="3846">SUM(KJC35-SUM(KJC4:KJC9))+KJC53+KJC54</f>
        <v>0</v>
      </c>
      <c r="KJE10" s="1265">
        <f t="shared" ref="KJE10" si="3847">SUM(KJE35-SUM(KJE4:KJE9))+KJE53+KJE54</f>
        <v>0</v>
      </c>
      <c r="KJG10" s="1265">
        <f t="shared" ref="KJG10" si="3848">SUM(KJG35-SUM(KJG4:KJG9))+KJG53+KJG54</f>
        <v>0</v>
      </c>
      <c r="KJI10" s="1265">
        <f t="shared" ref="KJI10" si="3849">SUM(KJI35-SUM(KJI4:KJI9))+KJI53+KJI54</f>
        <v>0</v>
      </c>
      <c r="KJK10" s="1265">
        <f t="shared" ref="KJK10" si="3850">SUM(KJK35-SUM(KJK4:KJK9))+KJK53+KJK54</f>
        <v>0</v>
      </c>
      <c r="KJM10" s="1265">
        <f t="shared" ref="KJM10" si="3851">SUM(KJM35-SUM(KJM4:KJM9))+KJM53+KJM54</f>
        <v>0</v>
      </c>
      <c r="KJO10" s="1265">
        <f t="shared" ref="KJO10" si="3852">SUM(KJO35-SUM(KJO4:KJO9))+KJO53+KJO54</f>
        <v>0</v>
      </c>
      <c r="KJQ10" s="1265">
        <f t="shared" ref="KJQ10" si="3853">SUM(KJQ35-SUM(KJQ4:KJQ9))+KJQ53+KJQ54</f>
        <v>0</v>
      </c>
      <c r="KJS10" s="1265">
        <f t="shared" ref="KJS10" si="3854">SUM(KJS35-SUM(KJS4:KJS9))+KJS53+KJS54</f>
        <v>0</v>
      </c>
      <c r="KJU10" s="1265">
        <f t="shared" ref="KJU10" si="3855">SUM(KJU35-SUM(KJU4:KJU9))+KJU53+KJU54</f>
        <v>0</v>
      </c>
      <c r="KJW10" s="1265">
        <f t="shared" ref="KJW10" si="3856">SUM(KJW35-SUM(KJW4:KJW9))+KJW53+KJW54</f>
        <v>0</v>
      </c>
      <c r="KJY10" s="1265">
        <f t="shared" ref="KJY10" si="3857">SUM(KJY35-SUM(KJY4:KJY9))+KJY53+KJY54</f>
        <v>0</v>
      </c>
      <c r="KKA10" s="1265">
        <f t="shared" ref="KKA10" si="3858">SUM(KKA35-SUM(KKA4:KKA9))+KKA53+KKA54</f>
        <v>0</v>
      </c>
      <c r="KKC10" s="1265">
        <f t="shared" ref="KKC10" si="3859">SUM(KKC35-SUM(KKC4:KKC9))+KKC53+KKC54</f>
        <v>0</v>
      </c>
      <c r="KKE10" s="1265">
        <f t="shared" ref="KKE10" si="3860">SUM(KKE35-SUM(KKE4:KKE9))+KKE53+KKE54</f>
        <v>0</v>
      </c>
      <c r="KKG10" s="1265">
        <f t="shared" ref="KKG10" si="3861">SUM(KKG35-SUM(KKG4:KKG9))+KKG53+KKG54</f>
        <v>0</v>
      </c>
      <c r="KKI10" s="1265">
        <f t="shared" ref="KKI10" si="3862">SUM(KKI35-SUM(KKI4:KKI9))+KKI53+KKI54</f>
        <v>0</v>
      </c>
      <c r="KKK10" s="1265">
        <f t="shared" ref="KKK10" si="3863">SUM(KKK35-SUM(KKK4:KKK9))+KKK53+KKK54</f>
        <v>0</v>
      </c>
      <c r="KKM10" s="1265">
        <f t="shared" ref="KKM10" si="3864">SUM(KKM35-SUM(KKM4:KKM9))+KKM53+KKM54</f>
        <v>0</v>
      </c>
      <c r="KKO10" s="1265">
        <f t="shared" ref="KKO10" si="3865">SUM(KKO35-SUM(KKO4:KKO9))+KKO53+KKO54</f>
        <v>0</v>
      </c>
      <c r="KKQ10" s="1265">
        <f t="shared" ref="KKQ10" si="3866">SUM(KKQ35-SUM(KKQ4:KKQ9))+KKQ53+KKQ54</f>
        <v>0</v>
      </c>
      <c r="KKS10" s="1265">
        <f t="shared" ref="KKS10" si="3867">SUM(KKS35-SUM(KKS4:KKS9))+KKS53+KKS54</f>
        <v>0</v>
      </c>
      <c r="KKU10" s="1265">
        <f t="shared" ref="KKU10" si="3868">SUM(KKU35-SUM(KKU4:KKU9))+KKU53+KKU54</f>
        <v>0</v>
      </c>
      <c r="KKW10" s="1265">
        <f t="shared" ref="KKW10" si="3869">SUM(KKW35-SUM(KKW4:KKW9))+KKW53+KKW54</f>
        <v>0</v>
      </c>
      <c r="KKY10" s="1265">
        <f t="shared" ref="KKY10" si="3870">SUM(KKY35-SUM(KKY4:KKY9))+KKY53+KKY54</f>
        <v>0</v>
      </c>
      <c r="KLA10" s="1265">
        <f t="shared" ref="KLA10" si="3871">SUM(KLA35-SUM(KLA4:KLA9))+KLA53+KLA54</f>
        <v>0</v>
      </c>
      <c r="KLC10" s="1265">
        <f t="shared" ref="KLC10" si="3872">SUM(KLC35-SUM(KLC4:KLC9))+KLC53+KLC54</f>
        <v>0</v>
      </c>
      <c r="KLE10" s="1265">
        <f t="shared" ref="KLE10" si="3873">SUM(KLE35-SUM(KLE4:KLE9))+KLE53+KLE54</f>
        <v>0</v>
      </c>
      <c r="KLG10" s="1265">
        <f t="shared" ref="KLG10" si="3874">SUM(KLG35-SUM(KLG4:KLG9))+KLG53+KLG54</f>
        <v>0</v>
      </c>
      <c r="KLI10" s="1265">
        <f t="shared" ref="KLI10" si="3875">SUM(KLI35-SUM(KLI4:KLI9))+KLI53+KLI54</f>
        <v>0</v>
      </c>
      <c r="KLK10" s="1265">
        <f t="shared" ref="KLK10" si="3876">SUM(KLK35-SUM(KLK4:KLK9))+KLK53+KLK54</f>
        <v>0</v>
      </c>
      <c r="KLM10" s="1265">
        <f t="shared" ref="KLM10" si="3877">SUM(KLM35-SUM(KLM4:KLM9))+KLM53+KLM54</f>
        <v>0</v>
      </c>
      <c r="KLO10" s="1265">
        <f t="shared" ref="KLO10" si="3878">SUM(KLO35-SUM(KLO4:KLO9))+KLO53+KLO54</f>
        <v>0</v>
      </c>
      <c r="KLQ10" s="1265">
        <f t="shared" ref="KLQ10" si="3879">SUM(KLQ35-SUM(KLQ4:KLQ9))+KLQ53+KLQ54</f>
        <v>0</v>
      </c>
      <c r="KLS10" s="1265">
        <f t="shared" ref="KLS10" si="3880">SUM(KLS35-SUM(KLS4:KLS9))+KLS53+KLS54</f>
        <v>0</v>
      </c>
      <c r="KLU10" s="1265">
        <f t="shared" ref="KLU10" si="3881">SUM(KLU35-SUM(KLU4:KLU9))+KLU53+KLU54</f>
        <v>0</v>
      </c>
      <c r="KLW10" s="1265">
        <f t="shared" ref="KLW10" si="3882">SUM(KLW35-SUM(KLW4:KLW9))+KLW53+KLW54</f>
        <v>0</v>
      </c>
      <c r="KLY10" s="1265">
        <f t="shared" ref="KLY10" si="3883">SUM(KLY35-SUM(KLY4:KLY9))+KLY53+KLY54</f>
        <v>0</v>
      </c>
      <c r="KMA10" s="1265">
        <f t="shared" ref="KMA10" si="3884">SUM(KMA35-SUM(KMA4:KMA9))+KMA53+KMA54</f>
        <v>0</v>
      </c>
      <c r="KMC10" s="1265">
        <f t="shared" ref="KMC10" si="3885">SUM(KMC35-SUM(KMC4:KMC9))+KMC53+KMC54</f>
        <v>0</v>
      </c>
      <c r="KME10" s="1265">
        <f t="shared" ref="KME10" si="3886">SUM(KME35-SUM(KME4:KME9))+KME53+KME54</f>
        <v>0</v>
      </c>
      <c r="KMG10" s="1265">
        <f t="shared" ref="KMG10" si="3887">SUM(KMG35-SUM(KMG4:KMG9))+KMG53+KMG54</f>
        <v>0</v>
      </c>
      <c r="KMI10" s="1265">
        <f t="shared" ref="KMI10" si="3888">SUM(KMI35-SUM(KMI4:KMI9))+KMI53+KMI54</f>
        <v>0</v>
      </c>
      <c r="KMK10" s="1265">
        <f t="shared" ref="KMK10" si="3889">SUM(KMK35-SUM(KMK4:KMK9))+KMK53+KMK54</f>
        <v>0</v>
      </c>
      <c r="KMM10" s="1265">
        <f t="shared" ref="KMM10" si="3890">SUM(KMM35-SUM(KMM4:KMM9))+KMM53+KMM54</f>
        <v>0</v>
      </c>
      <c r="KMO10" s="1265">
        <f t="shared" ref="KMO10" si="3891">SUM(KMO35-SUM(KMO4:KMO9))+KMO53+KMO54</f>
        <v>0</v>
      </c>
      <c r="KMQ10" s="1265">
        <f t="shared" ref="KMQ10" si="3892">SUM(KMQ35-SUM(KMQ4:KMQ9))+KMQ53+KMQ54</f>
        <v>0</v>
      </c>
      <c r="KMS10" s="1265">
        <f t="shared" ref="KMS10" si="3893">SUM(KMS35-SUM(KMS4:KMS9))+KMS53+KMS54</f>
        <v>0</v>
      </c>
      <c r="KMU10" s="1265">
        <f t="shared" ref="KMU10" si="3894">SUM(KMU35-SUM(KMU4:KMU9))+KMU53+KMU54</f>
        <v>0</v>
      </c>
      <c r="KMW10" s="1265">
        <f t="shared" ref="KMW10" si="3895">SUM(KMW35-SUM(KMW4:KMW9))+KMW53+KMW54</f>
        <v>0</v>
      </c>
      <c r="KMY10" s="1265">
        <f t="shared" ref="KMY10" si="3896">SUM(KMY35-SUM(KMY4:KMY9))+KMY53+KMY54</f>
        <v>0</v>
      </c>
      <c r="KNA10" s="1265">
        <f t="shared" ref="KNA10" si="3897">SUM(KNA35-SUM(KNA4:KNA9))+KNA53+KNA54</f>
        <v>0</v>
      </c>
      <c r="KNC10" s="1265">
        <f t="shared" ref="KNC10" si="3898">SUM(KNC35-SUM(KNC4:KNC9))+KNC53+KNC54</f>
        <v>0</v>
      </c>
      <c r="KNE10" s="1265">
        <f t="shared" ref="KNE10" si="3899">SUM(KNE35-SUM(KNE4:KNE9))+KNE53+KNE54</f>
        <v>0</v>
      </c>
      <c r="KNG10" s="1265">
        <f t="shared" ref="KNG10" si="3900">SUM(KNG35-SUM(KNG4:KNG9))+KNG53+KNG54</f>
        <v>0</v>
      </c>
      <c r="KNI10" s="1265">
        <f t="shared" ref="KNI10" si="3901">SUM(KNI35-SUM(KNI4:KNI9))+KNI53+KNI54</f>
        <v>0</v>
      </c>
      <c r="KNK10" s="1265">
        <f t="shared" ref="KNK10" si="3902">SUM(KNK35-SUM(KNK4:KNK9))+KNK53+KNK54</f>
        <v>0</v>
      </c>
      <c r="KNM10" s="1265">
        <f t="shared" ref="KNM10" si="3903">SUM(KNM35-SUM(KNM4:KNM9))+KNM53+KNM54</f>
        <v>0</v>
      </c>
      <c r="KNO10" s="1265">
        <f t="shared" ref="KNO10" si="3904">SUM(KNO35-SUM(KNO4:KNO9))+KNO53+KNO54</f>
        <v>0</v>
      </c>
      <c r="KNQ10" s="1265">
        <f t="shared" ref="KNQ10" si="3905">SUM(KNQ35-SUM(KNQ4:KNQ9))+KNQ53+KNQ54</f>
        <v>0</v>
      </c>
      <c r="KNS10" s="1265">
        <f t="shared" ref="KNS10" si="3906">SUM(KNS35-SUM(KNS4:KNS9))+KNS53+KNS54</f>
        <v>0</v>
      </c>
      <c r="KNU10" s="1265">
        <f t="shared" ref="KNU10" si="3907">SUM(KNU35-SUM(KNU4:KNU9))+KNU53+KNU54</f>
        <v>0</v>
      </c>
      <c r="KNW10" s="1265">
        <f t="shared" ref="KNW10" si="3908">SUM(KNW35-SUM(KNW4:KNW9))+KNW53+KNW54</f>
        <v>0</v>
      </c>
      <c r="KNY10" s="1265">
        <f t="shared" ref="KNY10" si="3909">SUM(KNY35-SUM(KNY4:KNY9))+KNY53+KNY54</f>
        <v>0</v>
      </c>
      <c r="KOA10" s="1265">
        <f t="shared" ref="KOA10" si="3910">SUM(KOA35-SUM(KOA4:KOA9))+KOA53+KOA54</f>
        <v>0</v>
      </c>
      <c r="KOC10" s="1265">
        <f t="shared" ref="KOC10" si="3911">SUM(KOC35-SUM(KOC4:KOC9))+KOC53+KOC54</f>
        <v>0</v>
      </c>
      <c r="KOE10" s="1265">
        <f t="shared" ref="KOE10" si="3912">SUM(KOE35-SUM(KOE4:KOE9))+KOE53+KOE54</f>
        <v>0</v>
      </c>
      <c r="KOG10" s="1265">
        <f t="shared" ref="KOG10" si="3913">SUM(KOG35-SUM(KOG4:KOG9))+KOG53+KOG54</f>
        <v>0</v>
      </c>
      <c r="KOI10" s="1265">
        <f t="shared" ref="KOI10" si="3914">SUM(KOI35-SUM(KOI4:KOI9))+KOI53+KOI54</f>
        <v>0</v>
      </c>
      <c r="KOK10" s="1265">
        <f t="shared" ref="KOK10" si="3915">SUM(KOK35-SUM(KOK4:KOK9))+KOK53+KOK54</f>
        <v>0</v>
      </c>
      <c r="KOM10" s="1265">
        <f t="shared" ref="KOM10" si="3916">SUM(KOM35-SUM(KOM4:KOM9))+KOM53+KOM54</f>
        <v>0</v>
      </c>
      <c r="KOO10" s="1265">
        <f t="shared" ref="KOO10" si="3917">SUM(KOO35-SUM(KOO4:KOO9))+KOO53+KOO54</f>
        <v>0</v>
      </c>
      <c r="KOQ10" s="1265">
        <f t="shared" ref="KOQ10" si="3918">SUM(KOQ35-SUM(KOQ4:KOQ9))+KOQ53+KOQ54</f>
        <v>0</v>
      </c>
      <c r="KOS10" s="1265">
        <f t="shared" ref="KOS10" si="3919">SUM(KOS35-SUM(KOS4:KOS9))+KOS53+KOS54</f>
        <v>0</v>
      </c>
      <c r="KOU10" s="1265">
        <f t="shared" ref="KOU10" si="3920">SUM(KOU35-SUM(KOU4:KOU9))+KOU53+KOU54</f>
        <v>0</v>
      </c>
      <c r="KOW10" s="1265">
        <f t="shared" ref="KOW10" si="3921">SUM(KOW35-SUM(KOW4:KOW9))+KOW53+KOW54</f>
        <v>0</v>
      </c>
      <c r="KOY10" s="1265">
        <f t="shared" ref="KOY10" si="3922">SUM(KOY35-SUM(KOY4:KOY9))+KOY53+KOY54</f>
        <v>0</v>
      </c>
      <c r="KPA10" s="1265">
        <f t="shared" ref="KPA10" si="3923">SUM(KPA35-SUM(KPA4:KPA9))+KPA53+KPA54</f>
        <v>0</v>
      </c>
      <c r="KPC10" s="1265">
        <f t="shared" ref="KPC10" si="3924">SUM(KPC35-SUM(KPC4:KPC9))+KPC53+KPC54</f>
        <v>0</v>
      </c>
      <c r="KPE10" s="1265">
        <f t="shared" ref="KPE10" si="3925">SUM(KPE35-SUM(KPE4:KPE9))+KPE53+KPE54</f>
        <v>0</v>
      </c>
      <c r="KPG10" s="1265">
        <f t="shared" ref="KPG10" si="3926">SUM(KPG35-SUM(KPG4:KPG9))+KPG53+KPG54</f>
        <v>0</v>
      </c>
      <c r="KPI10" s="1265">
        <f t="shared" ref="KPI10" si="3927">SUM(KPI35-SUM(KPI4:KPI9))+KPI53+KPI54</f>
        <v>0</v>
      </c>
      <c r="KPK10" s="1265">
        <f t="shared" ref="KPK10" si="3928">SUM(KPK35-SUM(KPK4:KPK9))+KPK53+KPK54</f>
        <v>0</v>
      </c>
      <c r="KPM10" s="1265">
        <f t="shared" ref="KPM10" si="3929">SUM(KPM35-SUM(KPM4:KPM9))+KPM53+KPM54</f>
        <v>0</v>
      </c>
      <c r="KPO10" s="1265">
        <f t="shared" ref="KPO10" si="3930">SUM(KPO35-SUM(KPO4:KPO9))+KPO53+KPO54</f>
        <v>0</v>
      </c>
      <c r="KPQ10" s="1265">
        <f t="shared" ref="KPQ10" si="3931">SUM(KPQ35-SUM(KPQ4:KPQ9))+KPQ53+KPQ54</f>
        <v>0</v>
      </c>
      <c r="KPS10" s="1265">
        <f t="shared" ref="KPS10" si="3932">SUM(KPS35-SUM(KPS4:KPS9))+KPS53+KPS54</f>
        <v>0</v>
      </c>
      <c r="KPU10" s="1265">
        <f t="shared" ref="KPU10" si="3933">SUM(KPU35-SUM(KPU4:KPU9))+KPU53+KPU54</f>
        <v>0</v>
      </c>
      <c r="KPW10" s="1265">
        <f t="shared" ref="KPW10" si="3934">SUM(KPW35-SUM(KPW4:KPW9))+KPW53+KPW54</f>
        <v>0</v>
      </c>
      <c r="KPY10" s="1265">
        <f t="shared" ref="KPY10" si="3935">SUM(KPY35-SUM(KPY4:KPY9))+KPY53+KPY54</f>
        <v>0</v>
      </c>
      <c r="KQA10" s="1265">
        <f t="shared" ref="KQA10" si="3936">SUM(KQA35-SUM(KQA4:KQA9))+KQA53+KQA54</f>
        <v>0</v>
      </c>
      <c r="KQC10" s="1265">
        <f t="shared" ref="KQC10" si="3937">SUM(KQC35-SUM(KQC4:KQC9))+KQC53+KQC54</f>
        <v>0</v>
      </c>
      <c r="KQE10" s="1265">
        <f t="shared" ref="KQE10" si="3938">SUM(KQE35-SUM(KQE4:KQE9))+KQE53+KQE54</f>
        <v>0</v>
      </c>
      <c r="KQG10" s="1265">
        <f t="shared" ref="KQG10" si="3939">SUM(KQG35-SUM(KQG4:KQG9))+KQG53+KQG54</f>
        <v>0</v>
      </c>
      <c r="KQI10" s="1265">
        <f t="shared" ref="KQI10" si="3940">SUM(KQI35-SUM(KQI4:KQI9))+KQI53+KQI54</f>
        <v>0</v>
      </c>
      <c r="KQK10" s="1265">
        <f t="shared" ref="KQK10" si="3941">SUM(KQK35-SUM(KQK4:KQK9))+KQK53+KQK54</f>
        <v>0</v>
      </c>
      <c r="KQM10" s="1265">
        <f t="shared" ref="KQM10" si="3942">SUM(KQM35-SUM(KQM4:KQM9))+KQM53+KQM54</f>
        <v>0</v>
      </c>
      <c r="KQO10" s="1265">
        <f t="shared" ref="KQO10" si="3943">SUM(KQO35-SUM(KQO4:KQO9))+KQO53+KQO54</f>
        <v>0</v>
      </c>
      <c r="KQQ10" s="1265">
        <f t="shared" ref="KQQ10" si="3944">SUM(KQQ35-SUM(KQQ4:KQQ9))+KQQ53+KQQ54</f>
        <v>0</v>
      </c>
      <c r="KQS10" s="1265">
        <f t="shared" ref="KQS10" si="3945">SUM(KQS35-SUM(KQS4:KQS9))+KQS53+KQS54</f>
        <v>0</v>
      </c>
      <c r="KQU10" s="1265">
        <f t="shared" ref="KQU10" si="3946">SUM(KQU35-SUM(KQU4:KQU9))+KQU53+KQU54</f>
        <v>0</v>
      </c>
      <c r="KQW10" s="1265">
        <f t="shared" ref="KQW10" si="3947">SUM(KQW35-SUM(KQW4:KQW9))+KQW53+KQW54</f>
        <v>0</v>
      </c>
      <c r="KQY10" s="1265">
        <f t="shared" ref="KQY10" si="3948">SUM(KQY35-SUM(KQY4:KQY9))+KQY53+KQY54</f>
        <v>0</v>
      </c>
      <c r="KRA10" s="1265">
        <f t="shared" ref="KRA10" si="3949">SUM(KRA35-SUM(KRA4:KRA9))+KRA53+KRA54</f>
        <v>0</v>
      </c>
      <c r="KRC10" s="1265">
        <f t="shared" ref="KRC10" si="3950">SUM(KRC35-SUM(KRC4:KRC9))+KRC53+KRC54</f>
        <v>0</v>
      </c>
      <c r="KRE10" s="1265">
        <f t="shared" ref="KRE10" si="3951">SUM(KRE35-SUM(KRE4:KRE9))+KRE53+KRE54</f>
        <v>0</v>
      </c>
      <c r="KRG10" s="1265">
        <f t="shared" ref="KRG10" si="3952">SUM(KRG35-SUM(KRG4:KRG9))+KRG53+KRG54</f>
        <v>0</v>
      </c>
      <c r="KRI10" s="1265">
        <f t="shared" ref="KRI10" si="3953">SUM(KRI35-SUM(KRI4:KRI9))+KRI53+KRI54</f>
        <v>0</v>
      </c>
      <c r="KRK10" s="1265">
        <f t="shared" ref="KRK10" si="3954">SUM(KRK35-SUM(KRK4:KRK9))+KRK53+KRK54</f>
        <v>0</v>
      </c>
      <c r="KRM10" s="1265">
        <f t="shared" ref="KRM10" si="3955">SUM(KRM35-SUM(KRM4:KRM9))+KRM53+KRM54</f>
        <v>0</v>
      </c>
      <c r="KRO10" s="1265">
        <f t="shared" ref="KRO10" si="3956">SUM(KRO35-SUM(KRO4:KRO9))+KRO53+KRO54</f>
        <v>0</v>
      </c>
      <c r="KRQ10" s="1265">
        <f t="shared" ref="KRQ10" si="3957">SUM(KRQ35-SUM(KRQ4:KRQ9))+KRQ53+KRQ54</f>
        <v>0</v>
      </c>
      <c r="KRS10" s="1265">
        <f t="shared" ref="KRS10" si="3958">SUM(KRS35-SUM(KRS4:KRS9))+KRS53+KRS54</f>
        <v>0</v>
      </c>
      <c r="KRU10" s="1265">
        <f t="shared" ref="KRU10" si="3959">SUM(KRU35-SUM(KRU4:KRU9))+KRU53+KRU54</f>
        <v>0</v>
      </c>
      <c r="KRW10" s="1265">
        <f t="shared" ref="KRW10" si="3960">SUM(KRW35-SUM(KRW4:KRW9))+KRW53+KRW54</f>
        <v>0</v>
      </c>
      <c r="KRY10" s="1265">
        <f t="shared" ref="KRY10" si="3961">SUM(KRY35-SUM(KRY4:KRY9))+KRY53+KRY54</f>
        <v>0</v>
      </c>
      <c r="KSA10" s="1265">
        <f t="shared" ref="KSA10" si="3962">SUM(KSA35-SUM(KSA4:KSA9))+KSA53+KSA54</f>
        <v>0</v>
      </c>
      <c r="KSC10" s="1265">
        <f t="shared" ref="KSC10" si="3963">SUM(KSC35-SUM(KSC4:KSC9))+KSC53+KSC54</f>
        <v>0</v>
      </c>
      <c r="KSE10" s="1265">
        <f t="shared" ref="KSE10" si="3964">SUM(KSE35-SUM(KSE4:KSE9))+KSE53+KSE54</f>
        <v>0</v>
      </c>
      <c r="KSG10" s="1265">
        <f t="shared" ref="KSG10" si="3965">SUM(KSG35-SUM(KSG4:KSG9))+KSG53+KSG54</f>
        <v>0</v>
      </c>
      <c r="KSI10" s="1265">
        <f t="shared" ref="KSI10" si="3966">SUM(KSI35-SUM(KSI4:KSI9))+KSI53+KSI54</f>
        <v>0</v>
      </c>
      <c r="KSK10" s="1265">
        <f t="shared" ref="KSK10" si="3967">SUM(KSK35-SUM(KSK4:KSK9))+KSK53+KSK54</f>
        <v>0</v>
      </c>
      <c r="KSM10" s="1265">
        <f t="shared" ref="KSM10" si="3968">SUM(KSM35-SUM(KSM4:KSM9))+KSM53+KSM54</f>
        <v>0</v>
      </c>
      <c r="KSO10" s="1265">
        <f t="shared" ref="KSO10" si="3969">SUM(KSO35-SUM(KSO4:KSO9))+KSO53+KSO54</f>
        <v>0</v>
      </c>
      <c r="KSQ10" s="1265">
        <f t="shared" ref="KSQ10" si="3970">SUM(KSQ35-SUM(KSQ4:KSQ9))+KSQ53+KSQ54</f>
        <v>0</v>
      </c>
      <c r="KSS10" s="1265">
        <f t="shared" ref="KSS10" si="3971">SUM(KSS35-SUM(KSS4:KSS9))+KSS53+KSS54</f>
        <v>0</v>
      </c>
      <c r="KSU10" s="1265">
        <f t="shared" ref="KSU10" si="3972">SUM(KSU35-SUM(KSU4:KSU9))+KSU53+KSU54</f>
        <v>0</v>
      </c>
      <c r="KSW10" s="1265">
        <f t="shared" ref="KSW10" si="3973">SUM(KSW35-SUM(KSW4:KSW9))+KSW53+KSW54</f>
        <v>0</v>
      </c>
      <c r="KSY10" s="1265">
        <f t="shared" ref="KSY10" si="3974">SUM(KSY35-SUM(KSY4:KSY9))+KSY53+KSY54</f>
        <v>0</v>
      </c>
      <c r="KTA10" s="1265">
        <f t="shared" ref="KTA10" si="3975">SUM(KTA35-SUM(KTA4:KTA9))+KTA53+KTA54</f>
        <v>0</v>
      </c>
      <c r="KTC10" s="1265">
        <f t="shared" ref="KTC10" si="3976">SUM(KTC35-SUM(KTC4:KTC9))+KTC53+KTC54</f>
        <v>0</v>
      </c>
      <c r="KTE10" s="1265">
        <f t="shared" ref="KTE10" si="3977">SUM(KTE35-SUM(KTE4:KTE9))+KTE53+KTE54</f>
        <v>0</v>
      </c>
      <c r="KTG10" s="1265">
        <f t="shared" ref="KTG10" si="3978">SUM(KTG35-SUM(KTG4:KTG9))+KTG53+KTG54</f>
        <v>0</v>
      </c>
      <c r="KTI10" s="1265">
        <f t="shared" ref="KTI10" si="3979">SUM(KTI35-SUM(KTI4:KTI9))+KTI53+KTI54</f>
        <v>0</v>
      </c>
      <c r="KTK10" s="1265">
        <f t="shared" ref="KTK10" si="3980">SUM(KTK35-SUM(KTK4:KTK9))+KTK53+KTK54</f>
        <v>0</v>
      </c>
      <c r="KTM10" s="1265">
        <f t="shared" ref="KTM10" si="3981">SUM(KTM35-SUM(KTM4:KTM9))+KTM53+KTM54</f>
        <v>0</v>
      </c>
      <c r="KTO10" s="1265">
        <f t="shared" ref="KTO10" si="3982">SUM(KTO35-SUM(KTO4:KTO9))+KTO53+KTO54</f>
        <v>0</v>
      </c>
      <c r="KTQ10" s="1265">
        <f t="shared" ref="KTQ10" si="3983">SUM(KTQ35-SUM(KTQ4:KTQ9))+KTQ53+KTQ54</f>
        <v>0</v>
      </c>
      <c r="KTS10" s="1265">
        <f t="shared" ref="KTS10" si="3984">SUM(KTS35-SUM(KTS4:KTS9))+KTS53+KTS54</f>
        <v>0</v>
      </c>
      <c r="KTU10" s="1265">
        <f t="shared" ref="KTU10" si="3985">SUM(KTU35-SUM(KTU4:KTU9))+KTU53+KTU54</f>
        <v>0</v>
      </c>
      <c r="KTW10" s="1265">
        <f t="shared" ref="KTW10" si="3986">SUM(KTW35-SUM(KTW4:KTW9))+KTW53+KTW54</f>
        <v>0</v>
      </c>
      <c r="KTY10" s="1265">
        <f t="shared" ref="KTY10" si="3987">SUM(KTY35-SUM(KTY4:KTY9))+KTY53+KTY54</f>
        <v>0</v>
      </c>
      <c r="KUA10" s="1265">
        <f t="shared" ref="KUA10" si="3988">SUM(KUA35-SUM(KUA4:KUA9))+KUA53+KUA54</f>
        <v>0</v>
      </c>
      <c r="KUC10" s="1265">
        <f t="shared" ref="KUC10" si="3989">SUM(KUC35-SUM(KUC4:KUC9))+KUC53+KUC54</f>
        <v>0</v>
      </c>
      <c r="KUE10" s="1265">
        <f t="shared" ref="KUE10" si="3990">SUM(KUE35-SUM(KUE4:KUE9))+KUE53+KUE54</f>
        <v>0</v>
      </c>
      <c r="KUG10" s="1265">
        <f t="shared" ref="KUG10" si="3991">SUM(KUG35-SUM(KUG4:KUG9))+KUG53+KUG54</f>
        <v>0</v>
      </c>
      <c r="KUI10" s="1265">
        <f t="shared" ref="KUI10" si="3992">SUM(KUI35-SUM(KUI4:KUI9))+KUI53+KUI54</f>
        <v>0</v>
      </c>
      <c r="KUK10" s="1265">
        <f t="shared" ref="KUK10" si="3993">SUM(KUK35-SUM(KUK4:KUK9))+KUK53+KUK54</f>
        <v>0</v>
      </c>
      <c r="KUM10" s="1265">
        <f t="shared" ref="KUM10" si="3994">SUM(KUM35-SUM(KUM4:KUM9))+KUM53+KUM54</f>
        <v>0</v>
      </c>
      <c r="KUO10" s="1265">
        <f t="shared" ref="KUO10" si="3995">SUM(KUO35-SUM(KUO4:KUO9))+KUO53+KUO54</f>
        <v>0</v>
      </c>
      <c r="KUQ10" s="1265">
        <f t="shared" ref="KUQ10" si="3996">SUM(KUQ35-SUM(KUQ4:KUQ9))+KUQ53+KUQ54</f>
        <v>0</v>
      </c>
      <c r="KUS10" s="1265">
        <f t="shared" ref="KUS10" si="3997">SUM(KUS35-SUM(KUS4:KUS9))+KUS53+KUS54</f>
        <v>0</v>
      </c>
      <c r="KUU10" s="1265">
        <f t="shared" ref="KUU10" si="3998">SUM(KUU35-SUM(KUU4:KUU9))+KUU53+KUU54</f>
        <v>0</v>
      </c>
      <c r="KUW10" s="1265">
        <f t="shared" ref="KUW10" si="3999">SUM(KUW35-SUM(KUW4:KUW9))+KUW53+KUW54</f>
        <v>0</v>
      </c>
      <c r="KUY10" s="1265">
        <f t="shared" ref="KUY10" si="4000">SUM(KUY35-SUM(KUY4:KUY9))+KUY53+KUY54</f>
        <v>0</v>
      </c>
      <c r="KVA10" s="1265">
        <f t="shared" ref="KVA10" si="4001">SUM(KVA35-SUM(KVA4:KVA9))+KVA53+KVA54</f>
        <v>0</v>
      </c>
      <c r="KVC10" s="1265">
        <f t="shared" ref="KVC10" si="4002">SUM(KVC35-SUM(KVC4:KVC9))+KVC53+KVC54</f>
        <v>0</v>
      </c>
      <c r="KVE10" s="1265">
        <f t="shared" ref="KVE10" si="4003">SUM(KVE35-SUM(KVE4:KVE9))+KVE53+KVE54</f>
        <v>0</v>
      </c>
      <c r="KVG10" s="1265">
        <f t="shared" ref="KVG10" si="4004">SUM(KVG35-SUM(KVG4:KVG9))+KVG53+KVG54</f>
        <v>0</v>
      </c>
      <c r="KVI10" s="1265">
        <f t="shared" ref="KVI10" si="4005">SUM(KVI35-SUM(KVI4:KVI9))+KVI53+KVI54</f>
        <v>0</v>
      </c>
      <c r="KVK10" s="1265">
        <f t="shared" ref="KVK10" si="4006">SUM(KVK35-SUM(KVK4:KVK9))+KVK53+KVK54</f>
        <v>0</v>
      </c>
      <c r="KVM10" s="1265">
        <f t="shared" ref="KVM10" si="4007">SUM(KVM35-SUM(KVM4:KVM9))+KVM53+KVM54</f>
        <v>0</v>
      </c>
      <c r="KVO10" s="1265">
        <f t="shared" ref="KVO10" si="4008">SUM(KVO35-SUM(KVO4:KVO9))+KVO53+KVO54</f>
        <v>0</v>
      </c>
      <c r="KVQ10" s="1265">
        <f t="shared" ref="KVQ10" si="4009">SUM(KVQ35-SUM(KVQ4:KVQ9))+KVQ53+KVQ54</f>
        <v>0</v>
      </c>
      <c r="KVS10" s="1265">
        <f t="shared" ref="KVS10" si="4010">SUM(KVS35-SUM(KVS4:KVS9))+KVS53+KVS54</f>
        <v>0</v>
      </c>
      <c r="KVU10" s="1265">
        <f t="shared" ref="KVU10" si="4011">SUM(KVU35-SUM(KVU4:KVU9))+KVU53+KVU54</f>
        <v>0</v>
      </c>
      <c r="KVW10" s="1265">
        <f t="shared" ref="KVW10" si="4012">SUM(KVW35-SUM(KVW4:KVW9))+KVW53+KVW54</f>
        <v>0</v>
      </c>
      <c r="KVY10" s="1265">
        <f t="shared" ref="KVY10" si="4013">SUM(KVY35-SUM(KVY4:KVY9))+KVY53+KVY54</f>
        <v>0</v>
      </c>
      <c r="KWA10" s="1265">
        <f t="shared" ref="KWA10" si="4014">SUM(KWA35-SUM(KWA4:KWA9))+KWA53+KWA54</f>
        <v>0</v>
      </c>
      <c r="KWC10" s="1265">
        <f t="shared" ref="KWC10" si="4015">SUM(KWC35-SUM(KWC4:KWC9))+KWC53+KWC54</f>
        <v>0</v>
      </c>
      <c r="KWE10" s="1265">
        <f t="shared" ref="KWE10" si="4016">SUM(KWE35-SUM(KWE4:KWE9))+KWE53+KWE54</f>
        <v>0</v>
      </c>
      <c r="KWG10" s="1265">
        <f t="shared" ref="KWG10" si="4017">SUM(KWG35-SUM(KWG4:KWG9))+KWG53+KWG54</f>
        <v>0</v>
      </c>
      <c r="KWI10" s="1265">
        <f t="shared" ref="KWI10" si="4018">SUM(KWI35-SUM(KWI4:KWI9))+KWI53+KWI54</f>
        <v>0</v>
      </c>
      <c r="KWK10" s="1265">
        <f t="shared" ref="KWK10" si="4019">SUM(KWK35-SUM(KWK4:KWK9))+KWK53+KWK54</f>
        <v>0</v>
      </c>
      <c r="KWM10" s="1265">
        <f t="shared" ref="KWM10" si="4020">SUM(KWM35-SUM(KWM4:KWM9))+KWM53+KWM54</f>
        <v>0</v>
      </c>
      <c r="KWO10" s="1265">
        <f t="shared" ref="KWO10" si="4021">SUM(KWO35-SUM(KWO4:KWO9))+KWO53+KWO54</f>
        <v>0</v>
      </c>
      <c r="KWQ10" s="1265">
        <f t="shared" ref="KWQ10" si="4022">SUM(KWQ35-SUM(KWQ4:KWQ9))+KWQ53+KWQ54</f>
        <v>0</v>
      </c>
      <c r="KWS10" s="1265">
        <f t="shared" ref="KWS10" si="4023">SUM(KWS35-SUM(KWS4:KWS9))+KWS53+KWS54</f>
        <v>0</v>
      </c>
      <c r="KWU10" s="1265">
        <f t="shared" ref="KWU10" si="4024">SUM(KWU35-SUM(KWU4:KWU9))+KWU53+KWU54</f>
        <v>0</v>
      </c>
      <c r="KWW10" s="1265">
        <f t="shared" ref="KWW10" si="4025">SUM(KWW35-SUM(KWW4:KWW9))+KWW53+KWW54</f>
        <v>0</v>
      </c>
      <c r="KWY10" s="1265">
        <f t="shared" ref="KWY10" si="4026">SUM(KWY35-SUM(KWY4:KWY9))+KWY53+KWY54</f>
        <v>0</v>
      </c>
      <c r="KXA10" s="1265">
        <f t="shared" ref="KXA10" si="4027">SUM(KXA35-SUM(KXA4:KXA9))+KXA53+KXA54</f>
        <v>0</v>
      </c>
      <c r="KXC10" s="1265">
        <f t="shared" ref="KXC10" si="4028">SUM(KXC35-SUM(KXC4:KXC9))+KXC53+KXC54</f>
        <v>0</v>
      </c>
      <c r="KXE10" s="1265">
        <f t="shared" ref="KXE10" si="4029">SUM(KXE35-SUM(KXE4:KXE9))+KXE53+KXE54</f>
        <v>0</v>
      </c>
      <c r="KXG10" s="1265">
        <f t="shared" ref="KXG10" si="4030">SUM(KXG35-SUM(KXG4:KXG9))+KXG53+KXG54</f>
        <v>0</v>
      </c>
      <c r="KXI10" s="1265">
        <f t="shared" ref="KXI10" si="4031">SUM(KXI35-SUM(KXI4:KXI9))+KXI53+KXI54</f>
        <v>0</v>
      </c>
      <c r="KXK10" s="1265">
        <f t="shared" ref="KXK10" si="4032">SUM(KXK35-SUM(KXK4:KXK9))+KXK53+KXK54</f>
        <v>0</v>
      </c>
      <c r="KXM10" s="1265">
        <f t="shared" ref="KXM10" si="4033">SUM(KXM35-SUM(KXM4:KXM9))+KXM53+KXM54</f>
        <v>0</v>
      </c>
      <c r="KXO10" s="1265">
        <f t="shared" ref="KXO10" si="4034">SUM(KXO35-SUM(KXO4:KXO9))+KXO53+KXO54</f>
        <v>0</v>
      </c>
      <c r="KXQ10" s="1265">
        <f t="shared" ref="KXQ10" si="4035">SUM(KXQ35-SUM(KXQ4:KXQ9))+KXQ53+KXQ54</f>
        <v>0</v>
      </c>
      <c r="KXS10" s="1265">
        <f t="shared" ref="KXS10" si="4036">SUM(KXS35-SUM(KXS4:KXS9))+KXS53+KXS54</f>
        <v>0</v>
      </c>
      <c r="KXU10" s="1265">
        <f t="shared" ref="KXU10" si="4037">SUM(KXU35-SUM(KXU4:KXU9))+KXU53+KXU54</f>
        <v>0</v>
      </c>
      <c r="KXW10" s="1265">
        <f t="shared" ref="KXW10" si="4038">SUM(KXW35-SUM(KXW4:KXW9))+KXW53+KXW54</f>
        <v>0</v>
      </c>
      <c r="KXY10" s="1265">
        <f t="shared" ref="KXY10" si="4039">SUM(KXY35-SUM(KXY4:KXY9))+KXY53+KXY54</f>
        <v>0</v>
      </c>
      <c r="KYA10" s="1265">
        <f t="shared" ref="KYA10" si="4040">SUM(KYA35-SUM(KYA4:KYA9))+KYA53+KYA54</f>
        <v>0</v>
      </c>
      <c r="KYC10" s="1265">
        <f t="shared" ref="KYC10" si="4041">SUM(KYC35-SUM(KYC4:KYC9))+KYC53+KYC54</f>
        <v>0</v>
      </c>
      <c r="KYE10" s="1265">
        <f t="shared" ref="KYE10" si="4042">SUM(KYE35-SUM(KYE4:KYE9))+KYE53+KYE54</f>
        <v>0</v>
      </c>
      <c r="KYG10" s="1265">
        <f t="shared" ref="KYG10" si="4043">SUM(KYG35-SUM(KYG4:KYG9))+KYG53+KYG54</f>
        <v>0</v>
      </c>
      <c r="KYI10" s="1265">
        <f t="shared" ref="KYI10" si="4044">SUM(KYI35-SUM(KYI4:KYI9))+KYI53+KYI54</f>
        <v>0</v>
      </c>
      <c r="KYK10" s="1265">
        <f t="shared" ref="KYK10" si="4045">SUM(KYK35-SUM(KYK4:KYK9))+KYK53+KYK54</f>
        <v>0</v>
      </c>
      <c r="KYM10" s="1265">
        <f t="shared" ref="KYM10" si="4046">SUM(KYM35-SUM(KYM4:KYM9))+KYM53+KYM54</f>
        <v>0</v>
      </c>
      <c r="KYO10" s="1265">
        <f t="shared" ref="KYO10" si="4047">SUM(KYO35-SUM(KYO4:KYO9))+KYO53+KYO54</f>
        <v>0</v>
      </c>
      <c r="KYQ10" s="1265">
        <f t="shared" ref="KYQ10" si="4048">SUM(KYQ35-SUM(KYQ4:KYQ9))+KYQ53+KYQ54</f>
        <v>0</v>
      </c>
      <c r="KYS10" s="1265">
        <f t="shared" ref="KYS10" si="4049">SUM(KYS35-SUM(KYS4:KYS9))+KYS53+KYS54</f>
        <v>0</v>
      </c>
      <c r="KYU10" s="1265">
        <f t="shared" ref="KYU10" si="4050">SUM(KYU35-SUM(KYU4:KYU9))+KYU53+KYU54</f>
        <v>0</v>
      </c>
      <c r="KYW10" s="1265">
        <f t="shared" ref="KYW10" si="4051">SUM(KYW35-SUM(KYW4:KYW9))+KYW53+KYW54</f>
        <v>0</v>
      </c>
      <c r="KYY10" s="1265">
        <f t="shared" ref="KYY10" si="4052">SUM(KYY35-SUM(KYY4:KYY9))+KYY53+KYY54</f>
        <v>0</v>
      </c>
      <c r="KZA10" s="1265">
        <f t="shared" ref="KZA10" si="4053">SUM(KZA35-SUM(KZA4:KZA9))+KZA53+KZA54</f>
        <v>0</v>
      </c>
      <c r="KZC10" s="1265">
        <f t="shared" ref="KZC10" si="4054">SUM(KZC35-SUM(KZC4:KZC9))+KZC53+KZC54</f>
        <v>0</v>
      </c>
      <c r="KZE10" s="1265">
        <f t="shared" ref="KZE10" si="4055">SUM(KZE35-SUM(KZE4:KZE9))+KZE53+KZE54</f>
        <v>0</v>
      </c>
      <c r="KZG10" s="1265">
        <f t="shared" ref="KZG10" si="4056">SUM(KZG35-SUM(KZG4:KZG9))+KZG53+KZG54</f>
        <v>0</v>
      </c>
      <c r="KZI10" s="1265">
        <f t="shared" ref="KZI10" si="4057">SUM(KZI35-SUM(KZI4:KZI9))+KZI53+KZI54</f>
        <v>0</v>
      </c>
      <c r="KZK10" s="1265">
        <f t="shared" ref="KZK10" si="4058">SUM(KZK35-SUM(KZK4:KZK9))+KZK53+KZK54</f>
        <v>0</v>
      </c>
      <c r="KZM10" s="1265">
        <f t="shared" ref="KZM10" si="4059">SUM(KZM35-SUM(KZM4:KZM9))+KZM53+KZM54</f>
        <v>0</v>
      </c>
      <c r="KZO10" s="1265">
        <f t="shared" ref="KZO10" si="4060">SUM(KZO35-SUM(KZO4:KZO9))+KZO53+KZO54</f>
        <v>0</v>
      </c>
      <c r="KZQ10" s="1265">
        <f t="shared" ref="KZQ10" si="4061">SUM(KZQ35-SUM(KZQ4:KZQ9))+KZQ53+KZQ54</f>
        <v>0</v>
      </c>
      <c r="KZS10" s="1265">
        <f t="shared" ref="KZS10" si="4062">SUM(KZS35-SUM(KZS4:KZS9))+KZS53+KZS54</f>
        <v>0</v>
      </c>
      <c r="KZU10" s="1265">
        <f t="shared" ref="KZU10" si="4063">SUM(KZU35-SUM(KZU4:KZU9))+KZU53+KZU54</f>
        <v>0</v>
      </c>
      <c r="KZW10" s="1265">
        <f t="shared" ref="KZW10" si="4064">SUM(KZW35-SUM(KZW4:KZW9))+KZW53+KZW54</f>
        <v>0</v>
      </c>
      <c r="KZY10" s="1265">
        <f t="shared" ref="KZY10" si="4065">SUM(KZY35-SUM(KZY4:KZY9))+KZY53+KZY54</f>
        <v>0</v>
      </c>
      <c r="LAA10" s="1265">
        <f t="shared" ref="LAA10" si="4066">SUM(LAA35-SUM(LAA4:LAA9))+LAA53+LAA54</f>
        <v>0</v>
      </c>
      <c r="LAC10" s="1265">
        <f t="shared" ref="LAC10" si="4067">SUM(LAC35-SUM(LAC4:LAC9))+LAC53+LAC54</f>
        <v>0</v>
      </c>
      <c r="LAE10" s="1265">
        <f t="shared" ref="LAE10" si="4068">SUM(LAE35-SUM(LAE4:LAE9))+LAE53+LAE54</f>
        <v>0</v>
      </c>
      <c r="LAG10" s="1265">
        <f t="shared" ref="LAG10" si="4069">SUM(LAG35-SUM(LAG4:LAG9))+LAG53+LAG54</f>
        <v>0</v>
      </c>
      <c r="LAI10" s="1265">
        <f t="shared" ref="LAI10" si="4070">SUM(LAI35-SUM(LAI4:LAI9))+LAI53+LAI54</f>
        <v>0</v>
      </c>
      <c r="LAK10" s="1265">
        <f t="shared" ref="LAK10" si="4071">SUM(LAK35-SUM(LAK4:LAK9))+LAK53+LAK54</f>
        <v>0</v>
      </c>
      <c r="LAM10" s="1265">
        <f t="shared" ref="LAM10" si="4072">SUM(LAM35-SUM(LAM4:LAM9))+LAM53+LAM54</f>
        <v>0</v>
      </c>
      <c r="LAO10" s="1265">
        <f t="shared" ref="LAO10" si="4073">SUM(LAO35-SUM(LAO4:LAO9))+LAO53+LAO54</f>
        <v>0</v>
      </c>
      <c r="LAQ10" s="1265">
        <f t="shared" ref="LAQ10" si="4074">SUM(LAQ35-SUM(LAQ4:LAQ9))+LAQ53+LAQ54</f>
        <v>0</v>
      </c>
      <c r="LAS10" s="1265">
        <f t="shared" ref="LAS10" si="4075">SUM(LAS35-SUM(LAS4:LAS9))+LAS53+LAS54</f>
        <v>0</v>
      </c>
      <c r="LAU10" s="1265">
        <f t="shared" ref="LAU10" si="4076">SUM(LAU35-SUM(LAU4:LAU9))+LAU53+LAU54</f>
        <v>0</v>
      </c>
      <c r="LAW10" s="1265">
        <f t="shared" ref="LAW10" si="4077">SUM(LAW35-SUM(LAW4:LAW9))+LAW53+LAW54</f>
        <v>0</v>
      </c>
      <c r="LAY10" s="1265">
        <f t="shared" ref="LAY10" si="4078">SUM(LAY35-SUM(LAY4:LAY9))+LAY53+LAY54</f>
        <v>0</v>
      </c>
      <c r="LBA10" s="1265">
        <f t="shared" ref="LBA10" si="4079">SUM(LBA35-SUM(LBA4:LBA9))+LBA53+LBA54</f>
        <v>0</v>
      </c>
      <c r="LBC10" s="1265">
        <f t="shared" ref="LBC10" si="4080">SUM(LBC35-SUM(LBC4:LBC9))+LBC53+LBC54</f>
        <v>0</v>
      </c>
      <c r="LBE10" s="1265">
        <f t="shared" ref="LBE10" si="4081">SUM(LBE35-SUM(LBE4:LBE9))+LBE53+LBE54</f>
        <v>0</v>
      </c>
      <c r="LBG10" s="1265">
        <f t="shared" ref="LBG10" si="4082">SUM(LBG35-SUM(LBG4:LBG9))+LBG53+LBG54</f>
        <v>0</v>
      </c>
      <c r="LBI10" s="1265">
        <f t="shared" ref="LBI10" si="4083">SUM(LBI35-SUM(LBI4:LBI9))+LBI53+LBI54</f>
        <v>0</v>
      </c>
      <c r="LBK10" s="1265">
        <f t="shared" ref="LBK10" si="4084">SUM(LBK35-SUM(LBK4:LBK9))+LBK53+LBK54</f>
        <v>0</v>
      </c>
      <c r="LBM10" s="1265">
        <f t="shared" ref="LBM10" si="4085">SUM(LBM35-SUM(LBM4:LBM9))+LBM53+LBM54</f>
        <v>0</v>
      </c>
      <c r="LBO10" s="1265">
        <f t="shared" ref="LBO10" si="4086">SUM(LBO35-SUM(LBO4:LBO9))+LBO53+LBO54</f>
        <v>0</v>
      </c>
      <c r="LBQ10" s="1265">
        <f t="shared" ref="LBQ10" si="4087">SUM(LBQ35-SUM(LBQ4:LBQ9))+LBQ53+LBQ54</f>
        <v>0</v>
      </c>
      <c r="LBS10" s="1265">
        <f t="shared" ref="LBS10" si="4088">SUM(LBS35-SUM(LBS4:LBS9))+LBS53+LBS54</f>
        <v>0</v>
      </c>
      <c r="LBU10" s="1265">
        <f t="shared" ref="LBU10" si="4089">SUM(LBU35-SUM(LBU4:LBU9))+LBU53+LBU54</f>
        <v>0</v>
      </c>
      <c r="LBW10" s="1265">
        <f t="shared" ref="LBW10" si="4090">SUM(LBW35-SUM(LBW4:LBW9))+LBW53+LBW54</f>
        <v>0</v>
      </c>
      <c r="LBY10" s="1265">
        <f t="shared" ref="LBY10" si="4091">SUM(LBY35-SUM(LBY4:LBY9))+LBY53+LBY54</f>
        <v>0</v>
      </c>
      <c r="LCA10" s="1265">
        <f t="shared" ref="LCA10" si="4092">SUM(LCA35-SUM(LCA4:LCA9))+LCA53+LCA54</f>
        <v>0</v>
      </c>
      <c r="LCC10" s="1265">
        <f t="shared" ref="LCC10" si="4093">SUM(LCC35-SUM(LCC4:LCC9))+LCC53+LCC54</f>
        <v>0</v>
      </c>
      <c r="LCE10" s="1265">
        <f t="shared" ref="LCE10" si="4094">SUM(LCE35-SUM(LCE4:LCE9))+LCE53+LCE54</f>
        <v>0</v>
      </c>
      <c r="LCG10" s="1265">
        <f t="shared" ref="LCG10" si="4095">SUM(LCG35-SUM(LCG4:LCG9))+LCG53+LCG54</f>
        <v>0</v>
      </c>
      <c r="LCI10" s="1265">
        <f t="shared" ref="LCI10" si="4096">SUM(LCI35-SUM(LCI4:LCI9))+LCI53+LCI54</f>
        <v>0</v>
      </c>
      <c r="LCK10" s="1265">
        <f t="shared" ref="LCK10" si="4097">SUM(LCK35-SUM(LCK4:LCK9))+LCK53+LCK54</f>
        <v>0</v>
      </c>
      <c r="LCM10" s="1265">
        <f t="shared" ref="LCM10" si="4098">SUM(LCM35-SUM(LCM4:LCM9))+LCM53+LCM54</f>
        <v>0</v>
      </c>
      <c r="LCO10" s="1265">
        <f t="shared" ref="LCO10" si="4099">SUM(LCO35-SUM(LCO4:LCO9))+LCO53+LCO54</f>
        <v>0</v>
      </c>
      <c r="LCQ10" s="1265">
        <f t="shared" ref="LCQ10" si="4100">SUM(LCQ35-SUM(LCQ4:LCQ9))+LCQ53+LCQ54</f>
        <v>0</v>
      </c>
      <c r="LCS10" s="1265">
        <f t="shared" ref="LCS10" si="4101">SUM(LCS35-SUM(LCS4:LCS9))+LCS53+LCS54</f>
        <v>0</v>
      </c>
      <c r="LCU10" s="1265">
        <f t="shared" ref="LCU10" si="4102">SUM(LCU35-SUM(LCU4:LCU9))+LCU53+LCU54</f>
        <v>0</v>
      </c>
      <c r="LCW10" s="1265">
        <f t="shared" ref="LCW10" si="4103">SUM(LCW35-SUM(LCW4:LCW9))+LCW53+LCW54</f>
        <v>0</v>
      </c>
      <c r="LCY10" s="1265">
        <f t="shared" ref="LCY10" si="4104">SUM(LCY35-SUM(LCY4:LCY9))+LCY53+LCY54</f>
        <v>0</v>
      </c>
      <c r="LDA10" s="1265">
        <f t="shared" ref="LDA10" si="4105">SUM(LDA35-SUM(LDA4:LDA9))+LDA53+LDA54</f>
        <v>0</v>
      </c>
      <c r="LDC10" s="1265">
        <f t="shared" ref="LDC10" si="4106">SUM(LDC35-SUM(LDC4:LDC9))+LDC53+LDC54</f>
        <v>0</v>
      </c>
      <c r="LDE10" s="1265">
        <f t="shared" ref="LDE10" si="4107">SUM(LDE35-SUM(LDE4:LDE9))+LDE53+LDE54</f>
        <v>0</v>
      </c>
      <c r="LDG10" s="1265">
        <f t="shared" ref="LDG10" si="4108">SUM(LDG35-SUM(LDG4:LDG9))+LDG53+LDG54</f>
        <v>0</v>
      </c>
      <c r="LDI10" s="1265">
        <f t="shared" ref="LDI10" si="4109">SUM(LDI35-SUM(LDI4:LDI9))+LDI53+LDI54</f>
        <v>0</v>
      </c>
      <c r="LDK10" s="1265">
        <f t="shared" ref="LDK10" si="4110">SUM(LDK35-SUM(LDK4:LDK9))+LDK53+LDK54</f>
        <v>0</v>
      </c>
      <c r="LDM10" s="1265">
        <f t="shared" ref="LDM10" si="4111">SUM(LDM35-SUM(LDM4:LDM9))+LDM53+LDM54</f>
        <v>0</v>
      </c>
      <c r="LDO10" s="1265">
        <f t="shared" ref="LDO10" si="4112">SUM(LDO35-SUM(LDO4:LDO9))+LDO53+LDO54</f>
        <v>0</v>
      </c>
      <c r="LDQ10" s="1265">
        <f t="shared" ref="LDQ10" si="4113">SUM(LDQ35-SUM(LDQ4:LDQ9))+LDQ53+LDQ54</f>
        <v>0</v>
      </c>
      <c r="LDS10" s="1265">
        <f t="shared" ref="LDS10" si="4114">SUM(LDS35-SUM(LDS4:LDS9))+LDS53+LDS54</f>
        <v>0</v>
      </c>
      <c r="LDU10" s="1265">
        <f t="shared" ref="LDU10" si="4115">SUM(LDU35-SUM(LDU4:LDU9))+LDU53+LDU54</f>
        <v>0</v>
      </c>
      <c r="LDW10" s="1265">
        <f t="shared" ref="LDW10" si="4116">SUM(LDW35-SUM(LDW4:LDW9))+LDW53+LDW54</f>
        <v>0</v>
      </c>
      <c r="LDY10" s="1265">
        <f t="shared" ref="LDY10" si="4117">SUM(LDY35-SUM(LDY4:LDY9))+LDY53+LDY54</f>
        <v>0</v>
      </c>
      <c r="LEA10" s="1265">
        <f t="shared" ref="LEA10" si="4118">SUM(LEA35-SUM(LEA4:LEA9))+LEA53+LEA54</f>
        <v>0</v>
      </c>
      <c r="LEC10" s="1265">
        <f t="shared" ref="LEC10" si="4119">SUM(LEC35-SUM(LEC4:LEC9))+LEC53+LEC54</f>
        <v>0</v>
      </c>
      <c r="LEE10" s="1265">
        <f t="shared" ref="LEE10" si="4120">SUM(LEE35-SUM(LEE4:LEE9))+LEE53+LEE54</f>
        <v>0</v>
      </c>
      <c r="LEG10" s="1265">
        <f t="shared" ref="LEG10" si="4121">SUM(LEG35-SUM(LEG4:LEG9))+LEG53+LEG54</f>
        <v>0</v>
      </c>
      <c r="LEI10" s="1265">
        <f t="shared" ref="LEI10" si="4122">SUM(LEI35-SUM(LEI4:LEI9))+LEI53+LEI54</f>
        <v>0</v>
      </c>
      <c r="LEK10" s="1265">
        <f t="shared" ref="LEK10" si="4123">SUM(LEK35-SUM(LEK4:LEK9))+LEK53+LEK54</f>
        <v>0</v>
      </c>
      <c r="LEM10" s="1265">
        <f t="shared" ref="LEM10" si="4124">SUM(LEM35-SUM(LEM4:LEM9))+LEM53+LEM54</f>
        <v>0</v>
      </c>
      <c r="LEO10" s="1265">
        <f t="shared" ref="LEO10" si="4125">SUM(LEO35-SUM(LEO4:LEO9))+LEO53+LEO54</f>
        <v>0</v>
      </c>
      <c r="LEQ10" s="1265">
        <f t="shared" ref="LEQ10" si="4126">SUM(LEQ35-SUM(LEQ4:LEQ9))+LEQ53+LEQ54</f>
        <v>0</v>
      </c>
      <c r="LES10" s="1265">
        <f t="shared" ref="LES10" si="4127">SUM(LES35-SUM(LES4:LES9))+LES53+LES54</f>
        <v>0</v>
      </c>
      <c r="LEU10" s="1265">
        <f t="shared" ref="LEU10" si="4128">SUM(LEU35-SUM(LEU4:LEU9))+LEU53+LEU54</f>
        <v>0</v>
      </c>
      <c r="LEW10" s="1265">
        <f t="shared" ref="LEW10" si="4129">SUM(LEW35-SUM(LEW4:LEW9))+LEW53+LEW54</f>
        <v>0</v>
      </c>
      <c r="LEY10" s="1265">
        <f t="shared" ref="LEY10" si="4130">SUM(LEY35-SUM(LEY4:LEY9))+LEY53+LEY54</f>
        <v>0</v>
      </c>
      <c r="LFA10" s="1265">
        <f t="shared" ref="LFA10" si="4131">SUM(LFA35-SUM(LFA4:LFA9))+LFA53+LFA54</f>
        <v>0</v>
      </c>
      <c r="LFC10" s="1265">
        <f t="shared" ref="LFC10" si="4132">SUM(LFC35-SUM(LFC4:LFC9))+LFC53+LFC54</f>
        <v>0</v>
      </c>
      <c r="LFE10" s="1265">
        <f t="shared" ref="LFE10" si="4133">SUM(LFE35-SUM(LFE4:LFE9))+LFE53+LFE54</f>
        <v>0</v>
      </c>
      <c r="LFG10" s="1265">
        <f t="shared" ref="LFG10" si="4134">SUM(LFG35-SUM(LFG4:LFG9))+LFG53+LFG54</f>
        <v>0</v>
      </c>
      <c r="LFI10" s="1265">
        <f t="shared" ref="LFI10" si="4135">SUM(LFI35-SUM(LFI4:LFI9))+LFI53+LFI54</f>
        <v>0</v>
      </c>
      <c r="LFK10" s="1265">
        <f t="shared" ref="LFK10" si="4136">SUM(LFK35-SUM(LFK4:LFK9))+LFK53+LFK54</f>
        <v>0</v>
      </c>
      <c r="LFM10" s="1265">
        <f t="shared" ref="LFM10" si="4137">SUM(LFM35-SUM(LFM4:LFM9))+LFM53+LFM54</f>
        <v>0</v>
      </c>
      <c r="LFO10" s="1265">
        <f t="shared" ref="LFO10" si="4138">SUM(LFO35-SUM(LFO4:LFO9))+LFO53+LFO54</f>
        <v>0</v>
      </c>
      <c r="LFQ10" s="1265">
        <f t="shared" ref="LFQ10" si="4139">SUM(LFQ35-SUM(LFQ4:LFQ9))+LFQ53+LFQ54</f>
        <v>0</v>
      </c>
      <c r="LFS10" s="1265">
        <f t="shared" ref="LFS10" si="4140">SUM(LFS35-SUM(LFS4:LFS9))+LFS53+LFS54</f>
        <v>0</v>
      </c>
      <c r="LFU10" s="1265">
        <f t="shared" ref="LFU10" si="4141">SUM(LFU35-SUM(LFU4:LFU9))+LFU53+LFU54</f>
        <v>0</v>
      </c>
      <c r="LFW10" s="1265">
        <f t="shared" ref="LFW10" si="4142">SUM(LFW35-SUM(LFW4:LFW9))+LFW53+LFW54</f>
        <v>0</v>
      </c>
      <c r="LFY10" s="1265">
        <f t="shared" ref="LFY10" si="4143">SUM(LFY35-SUM(LFY4:LFY9))+LFY53+LFY54</f>
        <v>0</v>
      </c>
      <c r="LGA10" s="1265">
        <f t="shared" ref="LGA10" si="4144">SUM(LGA35-SUM(LGA4:LGA9))+LGA53+LGA54</f>
        <v>0</v>
      </c>
      <c r="LGC10" s="1265">
        <f t="shared" ref="LGC10" si="4145">SUM(LGC35-SUM(LGC4:LGC9))+LGC53+LGC54</f>
        <v>0</v>
      </c>
      <c r="LGE10" s="1265">
        <f t="shared" ref="LGE10" si="4146">SUM(LGE35-SUM(LGE4:LGE9))+LGE53+LGE54</f>
        <v>0</v>
      </c>
      <c r="LGG10" s="1265">
        <f t="shared" ref="LGG10" si="4147">SUM(LGG35-SUM(LGG4:LGG9))+LGG53+LGG54</f>
        <v>0</v>
      </c>
      <c r="LGI10" s="1265">
        <f t="shared" ref="LGI10" si="4148">SUM(LGI35-SUM(LGI4:LGI9))+LGI53+LGI54</f>
        <v>0</v>
      </c>
      <c r="LGK10" s="1265">
        <f t="shared" ref="LGK10" si="4149">SUM(LGK35-SUM(LGK4:LGK9))+LGK53+LGK54</f>
        <v>0</v>
      </c>
      <c r="LGM10" s="1265">
        <f t="shared" ref="LGM10" si="4150">SUM(LGM35-SUM(LGM4:LGM9))+LGM53+LGM54</f>
        <v>0</v>
      </c>
      <c r="LGO10" s="1265">
        <f t="shared" ref="LGO10" si="4151">SUM(LGO35-SUM(LGO4:LGO9))+LGO53+LGO54</f>
        <v>0</v>
      </c>
      <c r="LGQ10" s="1265">
        <f t="shared" ref="LGQ10" si="4152">SUM(LGQ35-SUM(LGQ4:LGQ9))+LGQ53+LGQ54</f>
        <v>0</v>
      </c>
      <c r="LGS10" s="1265">
        <f t="shared" ref="LGS10" si="4153">SUM(LGS35-SUM(LGS4:LGS9))+LGS53+LGS54</f>
        <v>0</v>
      </c>
      <c r="LGU10" s="1265">
        <f t="shared" ref="LGU10" si="4154">SUM(LGU35-SUM(LGU4:LGU9))+LGU53+LGU54</f>
        <v>0</v>
      </c>
      <c r="LGW10" s="1265">
        <f t="shared" ref="LGW10" si="4155">SUM(LGW35-SUM(LGW4:LGW9))+LGW53+LGW54</f>
        <v>0</v>
      </c>
      <c r="LGY10" s="1265">
        <f t="shared" ref="LGY10" si="4156">SUM(LGY35-SUM(LGY4:LGY9))+LGY53+LGY54</f>
        <v>0</v>
      </c>
      <c r="LHA10" s="1265">
        <f t="shared" ref="LHA10" si="4157">SUM(LHA35-SUM(LHA4:LHA9))+LHA53+LHA54</f>
        <v>0</v>
      </c>
      <c r="LHC10" s="1265">
        <f t="shared" ref="LHC10" si="4158">SUM(LHC35-SUM(LHC4:LHC9))+LHC53+LHC54</f>
        <v>0</v>
      </c>
      <c r="LHE10" s="1265">
        <f t="shared" ref="LHE10" si="4159">SUM(LHE35-SUM(LHE4:LHE9))+LHE53+LHE54</f>
        <v>0</v>
      </c>
      <c r="LHG10" s="1265">
        <f t="shared" ref="LHG10" si="4160">SUM(LHG35-SUM(LHG4:LHG9))+LHG53+LHG54</f>
        <v>0</v>
      </c>
      <c r="LHI10" s="1265">
        <f t="shared" ref="LHI10" si="4161">SUM(LHI35-SUM(LHI4:LHI9))+LHI53+LHI54</f>
        <v>0</v>
      </c>
      <c r="LHK10" s="1265">
        <f t="shared" ref="LHK10" si="4162">SUM(LHK35-SUM(LHK4:LHK9))+LHK53+LHK54</f>
        <v>0</v>
      </c>
      <c r="LHM10" s="1265">
        <f t="shared" ref="LHM10" si="4163">SUM(LHM35-SUM(LHM4:LHM9))+LHM53+LHM54</f>
        <v>0</v>
      </c>
      <c r="LHO10" s="1265">
        <f t="shared" ref="LHO10" si="4164">SUM(LHO35-SUM(LHO4:LHO9))+LHO53+LHO54</f>
        <v>0</v>
      </c>
      <c r="LHQ10" s="1265">
        <f t="shared" ref="LHQ10" si="4165">SUM(LHQ35-SUM(LHQ4:LHQ9))+LHQ53+LHQ54</f>
        <v>0</v>
      </c>
      <c r="LHS10" s="1265">
        <f t="shared" ref="LHS10" si="4166">SUM(LHS35-SUM(LHS4:LHS9))+LHS53+LHS54</f>
        <v>0</v>
      </c>
      <c r="LHU10" s="1265">
        <f t="shared" ref="LHU10" si="4167">SUM(LHU35-SUM(LHU4:LHU9))+LHU53+LHU54</f>
        <v>0</v>
      </c>
      <c r="LHW10" s="1265">
        <f t="shared" ref="LHW10" si="4168">SUM(LHW35-SUM(LHW4:LHW9))+LHW53+LHW54</f>
        <v>0</v>
      </c>
      <c r="LHY10" s="1265">
        <f t="shared" ref="LHY10" si="4169">SUM(LHY35-SUM(LHY4:LHY9))+LHY53+LHY54</f>
        <v>0</v>
      </c>
      <c r="LIA10" s="1265">
        <f t="shared" ref="LIA10" si="4170">SUM(LIA35-SUM(LIA4:LIA9))+LIA53+LIA54</f>
        <v>0</v>
      </c>
      <c r="LIC10" s="1265">
        <f t="shared" ref="LIC10" si="4171">SUM(LIC35-SUM(LIC4:LIC9))+LIC53+LIC54</f>
        <v>0</v>
      </c>
      <c r="LIE10" s="1265">
        <f t="shared" ref="LIE10" si="4172">SUM(LIE35-SUM(LIE4:LIE9))+LIE53+LIE54</f>
        <v>0</v>
      </c>
      <c r="LIG10" s="1265">
        <f t="shared" ref="LIG10" si="4173">SUM(LIG35-SUM(LIG4:LIG9))+LIG53+LIG54</f>
        <v>0</v>
      </c>
      <c r="LII10" s="1265">
        <f t="shared" ref="LII10" si="4174">SUM(LII35-SUM(LII4:LII9))+LII53+LII54</f>
        <v>0</v>
      </c>
      <c r="LIK10" s="1265">
        <f t="shared" ref="LIK10" si="4175">SUM(LIK35-SUM(LIK4:LIK9))+LIK53+LIK54</f>
        <v>0</v>
      </c>
      <c r="LIM10" s="1265">
        <f t="shared" ref="LIM10" si="4176">SUM(LIM35-SUM(LIM4:LIM9))+LIM53+LIM54</f>
        <v>0</v>
      </c>
      <c r="LIO10" s="1265">
        <f t="shared" ref="LIO10" si="4177">SUM(LIO35-SUM(LIO4:LIO9))+LIO53+LIO54</f>
        <v>0</v>
      </c>
      <c r="LIQ10" s="1265">
        <f t="shared" ref="LIQ10" si="4178">SUM(LIQ35-SUM(LIQ4:LIQ9))+LIQ53+LIQ54</f>
        <v>0</v>
      </c>
      <c r="LIS10" s="1265">
        <f t="shared" ref="LIS10" si="4179">SUM(LIS35-SUM(LIS4:LIS9))+LIS53+LIS54</f>
        <v>0</v>
      </c>
      <c r="LIU10" s="1265">
        <f t="shared" ref="LIU10" si="4180">SUM(LIU35-SUM(LIU4:LIU9))+LIU53+LIU54</f>
        <v>0</v>
      </c>
      <c r="LIW10" s="1265">
        <f t="shared" ref="LIW10" si="4181">SUM(LIW35-SUM(LIW4:LIW9))+LIW53+LIW54</f>
        <v>0</v>
      </c>
      <c r="LIY10" s="1265">
        <f t="shared" ref="LIY10" si="4182">SUM(LIY35-SUM(LIY4:LIY9))+LIY53+LIY54</f>
        <v>0</v>
      </c>
      <c r="LJA10" s="1265">
        <f t="shared" ref="LJA10" si="4183">SUM(LJA35-SUM(LJA4:LJA9))+LJA53+LJA54</f>
        <v>0</v>
      </c>
      <c r="LJC10" s="1265">
        <f t="shared" ref="LJC10" si="4184">SUM(LJC35-SUM(LJC4:LJC9))+LJC53+LJC54</f>
        <v>0</v>
      </c>
      <c r="LJE10" s="1265">
        <f t="shared" ref="LJE10" si="4185">SUM(LJE35-SUM(LJE4:LJE9))+LJE53+LJE54</f>
        <v>0</v>
      </c>
      <c r="LJG10" s="1265">
        <f t="shared" ref="LJG10" si="4186">SUM(LJG35-SUM(LJG4:LJG9))+LJG53+LJG54</f>
        <v>0</v>
      </c>
      <c r="LJI10" s="1265">
        <f t="shared" ref="LJI10" si="4187">SUM(LJI35-SUM(LJI4:LJI9))+LJI53+LJI54</f>
        <v>0</v>
      </c>
      <c r="LJK10" s="1265">
        <f t="shared" ref="LJK10" si="4188">SUM(LJK35-SUM(LJK4:LJK9))+LJK53+LJK54</f>
        <v>0</v>
      </c>
      <c r="LJM10" s="1265">
        <f t="shared" ref="LJM10" si="4189">SUM(LJM35-SUM(LJM4:LJM9))+LJM53+LJM54</f>
        <v>0</v>
      </c>
      <c r="LJO10" s="1265">
        <f t="shared" ref="LJO10" si="4190">SUM(LJO35-SUM(LJO4:LJO9))+LJO53+LJO54</f>
        <v>0</v>
      </c>
      <c r="LJQ10" s="1265">
        <f t="shared" ref="LJQ10" si="4191">SUM(LJQ35-SUM(LJQ4:LJQ9))+LJQ53+LJQ54</f>
        <v>0</v>
      </c>
      <c r="LJS10" s="1265">
        <f t="shared" ref="LJS10" si="4192">SUM(LJS35-SUM(LJS4:LJS9))+LJS53+LJS54</f>
        <v>0</v>
      </c>
      <c r="LJU10" s="1265">
        <f t="shared" ref="LJU10" si="4193">SUM(LJU35-SUM(LJU4:LJU9))+LJU53+LJU54</f>
        <v>0</v>
      </c>
      <c r="LJW10" s="1265">
        <f t="shared" ref="LJW10" si="4194">SUM(LJW35-SUM(LJW4:LJW9))+LJW53+LJW54</f>
        <v>0</v>
      </c>
      <c r="LJY10" s="1265">
        <f t="shared" ref="LJY10" si="4195">SUM(LJY35-SUM(LJY4:LJY9))+LJY53+LJY54</f>
        <v>0</v>
      </c>
      <c r="LKA10" s="1265">
        <f t="shared" ref="LKA10" si="4196">SUM(LKA35-SUM(LKA4:LKA9))+LKA53+LKA54</f>
        <v>0</v>
      </c>
      <c r="LKC10" s="1265">
        <f t="shared" ref="LKC10" si="4197">SUM(LKC35-SUM(LKC4:LKC9))+LKC53+LKC54</f>
        <v>0</v>
      </c>
      <c r="LKE10" s="1265">
        <f t="shared" ref="LKE10" si="4198">SUM(LKE35-SUM(LKE4:LKE9))+LKE53+LKE54</f>
        <v>0</v>
      </c>
      <c r="LKG10" s="1265">
        <f t="shared" ref="LKG10" si="4199">SUM(LKG35-SUM(LKG4:LKG9))+LKG53+LKG54</f>
        <v>0</v>
      </c>
      <c r="LKI10" s="1265">
        <f t="shared" ref="LKI10" si="4200">SUM(LKI35-SUM(LKI4:LKI9))+LKI53+LKI54</f>
        <v>0</v>
      </c>
      <c r="LKK10" s="1265">
        <f t="shared" ref="LKK10" si="4201">SUM(LKK35-SUM(LKK4:LKK9))+LKK53+LKK54</f>
        <v>0</v>
      </c>
      <c r="LKM10" s="1265">
        <f t="shared" ref="LKM10" si="4202">SUM(LKM35-SUM(LKM4:LKM9))+LKM53+LKM54</f>
        <v>0</v>
      </c>
      <c r="LKO10" s="1265">
        <f t="shared" ref="LKO10" si="4203">SUM(LKO35-SUM(LKO4:LKO9))+LKO53+LKO54</f>
        <v>0</v>
      </c>
      <c r="LKQ10" s="1265">
        <f t="shared" ref="LKQ10" si="4204">SUM(LKQ35-SUM(LKQ4:LKQ9))+LKQ53+LKQ54</f>
        <v>0</v>
      </c>
      <c r="LKS10" s="1265">
        <f t="shared" ref="LKS10" si="4205">SUM(LKS35-SUM(LKS4:LKS9))+LKS53+LKS54</f>
        <v>0</v>
      </c>
      <c r="LKU10" s="1265">
        <f t="shared" ref="LKU10" si="4206">SUM(LKU35-SUM(LKU4:LKU9))+LKU53+LKU54</f>
        <v>0</v>
      </c>
      <c r="LKW10" s="1265">
        <f t="shared" ref="LKW10" si="4207">SUM(LKW35-SUM(LKW4:LKW9))+LKW53+LKW54</f>
        <v>0</v>
      </c>
      <c r="LKY10" s="1265">
        <f t="shared" ref="LKY10" si="4208">SUM(LKY35-SUM(LKY4:LKY9))+LKY53+LKY54</f>
        <v>0</v>
      </c>
      <c r="LLA10" s="1265">
        <f t="shared" ref="LLA10" si="4209">SUM(LLA35-SUM(LLA4:LLA9))+LLA53+LLA54</f>
        <v>0</v>
      </c>
      <c r="LLC10" s="1265">
        <f t="shared" ref="LLC10" si="4210">SUM(LLC35-SUM(LLC4:LLC9))+LLC53+LLC54</f>
        <v>0</v>
      </c>
      <c r="LLE10" s="1265">
        <f t="shared" ref="LLE10" si="4211">SUM(LLE35-SUM(LLE4:LLE9))+LLE53+LLE54</f>
        <v>0</v>
      </c>
      <c r="LLG10" s="1265">
        <f t="shared" ref="LLG10" si="4212">SUM(LLG35-SUM(LLG4:LLG9))+LLG53+LLG54</f>
        <v>0</v>
      </c>
      <c r="LLI10" s="1265">
        <f t="shared" ref="LLI10" si="4213">SUM(LLI35-SUM(LLI4:LLI9))+LLI53+LLI54</f>
        <v>0</v>
      </c>
      <c r="LLK10" s="1265">
        <f t="shared" ref="LLK10" si="4214">SUM(LLK35-SUM(LLK4:LLK9))+LLK53+LLK54</f>
        <v>0</v>
      </c>
      <c r="LLM10" s="1265">
        <f t="shared" ref="LLM10" si="4215">SUM(LLM35-SUM(LLM4:LLM9))+LLM53+LLM54</f>
        <v>0</v>
      </c>
      <c r="LLO10" s="1265">
        <f t="shared" ref="LLO10" si="4216">SUM(LLO35-SUM(LLO4:LLO9))+LLO53+LLO54</f>
        <v>0</v>
      </c>
      <c r="LLQ10" s="1265">
        <f t="shared" ref="LLQ10" si="4217">SUM(LLQ35-SUM(LLQ4:LLQ9))+LLQ53+LLQ54</f>
        <v>0</v>
      </c>
      <c r="LLS10" s="1265">
        <f t="shared" ref="LLS10" si="4218">SUM(LLS35-SUM(LLS4:LLS9))+LLS53+LLS54</f>
        <v>0</v>
      </c>
      <c r="LLU10" s="1265">
        <f t="shared" ref="LLU10" si="4219">SUM(LLU35-SUM(LLU4:LLU9))+LLU53+LLU54</f>
        <v>0</v>
      </c>
      <c r="LLW10" s="1265">
        <f t="shared" ref="LLW10" si="4220">SUM(LLW35-SUM(LLW4:LLW9))+LLW53+LLW54</f>
        <v>0</v>
      </c>
      <c r="LLY10" s="1265">
        <f t="shared" ref="LLY10" si="4221">SUM(LLY35-SUM(LLY4:LLY9))+LLY53+LLY54</f>
        <v>0</v>
      </c>
      <c r="LMA10" s="1265">
        <f t="shared" ref="LMA10" si="4222">SUM(LMA35-SUM(LMA4:LMA9))+LMA53+LMA54</f>
        <v>0</v>
      </c>
      <c r="LMC10" s="1265">
        <f t="shared" ref="LMC10" si="4223">SUM(LMC35-SUM(LMC4:LMC9))+LMC53+LMC54</f>
        <v>0</v>
      </c>
      <c r="LME10" s="1265">
        <f t="shared" ref="LME10" si="4224">SUM(LME35-SUM(LME4:LME9))+LME53+LME54</f>
        <v>0</v>
      </c>
      <c r="LMG10" s="1265">
        <f t="shared" ref="LMG10" si="4225">SUM(LMG35-SUM(LMG4:LMG9))+LMG53+LMG54</f>
        <v>0</v>
      </c>
      <c r="LMI10" s="1265">
        <f t="shared" ref="LMI10" si="4226">SUM(LMI35-SUM(LMI4:LMI9))+LMI53+LMI54</f>
        <v>0</v>
      </c>
      <c r="LMK10" s="1265">
        <f t="shared" ref="LMK10" si="4227">SUM(LMK35-SUM(LMK4:LMK9))+LMK53+LMK54</f>
        <v>0</v>
      </c>
      <c r="LMM10" s="1265">
        <f t="shared" ref="LMM10" si="4228">SUM(LMM35-SUM(LMM4:LMM9))+LMM53+LMM54</f>
        <v>0</v>
      </c>
      <c r="LMO10" s="1265">
        <f t="shared" ref="LMO10" si="4229">SUM(LMO35-SUM(LMO4:LMO9))+LMO53+LMO54</f>
        <v>0</v>
      </c>
      <c r="LMQ10" s="1265">
        <f t="shared" ref="LMQ10" si="4230">SUM(LMQ35-SUM(LMQ4:LMQ9))+LMQ53+LMQ54</f>
        <v>0</v>
      </c>
      <c r="LMS10" s="1265">
        <f t="shared" ref="LMS10" si="4231">SUM(LMS35-SUM(LMS4:LMS9))+LMS53+LMS54</f>
        <v>0</v>
      </c>
      <c r="LMU10" s="1265">
        <f t="shared" ref="LMU10" si="4232">SUM(LMU35-SUM(LMU4:LMU9))+LMU53+LMU54</f>
        <v>0</v>
      </c>
      <c r="LMW10" s="1265">
        <f t="shared" ref="LMW10" si="4233">SUM(LMW35-SUM(LMW4:LMW9))+LMW53+LMW54</f>
        <v>0</v>
      </c>
      <c r="LMY10" s="1265">
        <f t="shared" ref="LMY10" si="4234">SUM(LMY35-SUM(LMY4:LMY9))+LMY53+LMY54</f>
        <v>0</v>
      </c>
      <c r="LNA10" s="1265">
        <f t="shared" ref="LNA10" si="4235">SUM(LNA35-SUM(LNA4:LNA9))+LNA53+LNA54</f>
        <v>0</v>
      </c>
      <c r="LNC10" s="1265">
        <f t="shared" ref="LNC10" si="4236">SUM(LNC35-SUM(LNC4:LNC9))+LNC53+LNC54</f>
        <v>0</v>
      </c>
      <c r="LNE10" s="1265">
        <f t="shared" ref="LNE10" si="4237">SUM(LNE35-SUM(LNE4:LNE9))+LNE53+LNE54</f>
        <v>0</v>
      </c>
      <c r="LNG10" s="1265">
        <f t="shared" ref="LNG10" si="4238">SUM(LNG35-SUM(LNG4:LNG9))+LNG53+LNG54</f>
        <v>0</v>
      </c>
      <c r="LNI10" s="1265">
        <f t="shared" ref="LNI10" si="4239">SUM(LNI35-SUM(LNI4:LNI9))+LNI53+LNI54</f>
        <v>0</v>
      </c>
      <c r="LNK10" s="1265">
        <f t="shared" ref="LNK10" si="4240">SUM(LNK35-SUM(LNK4:LNK9))+LNK53+LNK54</f>
        <v>0</v>
      </c>
      <c r="LNM10" s="1265">
        <f t="shared" ref="LNM10" si="4241">SUM(LNM35-SUM(LNM4:LNM9))+LNM53+LNM54</f>
        <v>0</v>
      </c>
      <c r="LNO10" s="1265">
        <f t="shared" ref="LNO10" si="4242">SUM(LNO35-SUM(LNO4:LNO9))+LNO53+LNO54</f>
        <v>0</v>
      </c>
      <c r="LNQ10" s="1265">
        <f t="shared" ref="LNQ10" si="4243">SUM(LNQ35-SUM(LNQ4:LNQ9))+LNQ53+LNQ54</f>
        <v>0</v>
      </c>
      <c r="LNS10" s="1265">
        <f t="shared" ref="LNS10" si="4244">SUM(LNS35-SUM(LNS4:LNS9))+LNS53+LNS54</f>
        <v>0</v>
      </c>
      <c r="LNU10" s="1265">
        <f t="shared" ref="LNU10" si="4245">SUM(LNU35-SUM(LNU4:LNU9))+LNU53+LNU54</f>
        <v>0</v>
      </c>
      <c r="LNW10" s="1265">
        <f t="shared" ref="LNW10" si="4246">SUM(LNW35-SUM(LNW4:LNW9))+LNW53+LNW54</f>
        <v>0</v>
      </c>
      <c r="LNY10" s="1265">
        <f t="shared" ref="LNY10" si="4247">SUM(LNY35-SUM(LNY4:LNY9))+LNY53+LNY54</f>
        <v>0</v>
      </c>
      <c r="LOA10" s="1265">
        <f t="shared" ref="LOA10" si="4248">SUM(LOA35-SUM(LOA4:LOA9))+LOA53+LOA54</f>
        <v>0</v>
      </c>
      <c r="LOC10" s="1265">
        <f t="shared" ref="LOC10" si="4249">SUM(LOC35-SUM(LOC4:LOC9))+LOC53+LOC54</f>
        <v>0</v>
      </c>
      <c r="LOE10" s="1265">
        <f t="shared" ref="LOE10" si="4250">SUM(LOE35-SUM(LOE4:LOE9))+LOE53+LOE54</f>
        <v>0</v>
      </c>
      <c r="LOG10" s="1265">
        <f t="shared" ref="LOG10" si="4251">SUM(LOG35-SUM(LOG4:LOG9))+LOG53+LOG54</f>
        <v>0</v>
      </c>
      <c r="LOI10" s="1265">
        <f t="shared" ref="LOI10" si="4252">SUM(LOI35-SUM(LOI4:LOI9))+LOI53+LOI54</f>
        <v>0</v>
      </c>
      <c r="LOK10" s="1265">
        <f t="shared" ref="LOK10" si="4253">SUM(LOK35-SUM(LOK4:LOK9))+LOK53+LOK54</f>
        <v>0</v>
      </c>
      <c r="LOM10" s="1265">
        <f t="shared" ref="LOM10" si="4254">SUM(LOM35-SUM(LOM4:LOM9))+LOM53+LOM54</f>
        <v>0</v>
      </c>
      <c r="LOO10" s="1265">
        <f t="shared" ref="LOO10" si="4255">SUM(LOO35-SUM(LOO4:LOO9))+LOO53+LOO54</f>
        <v>0</v>
      </c>
      <c r="LOQ10" s="1265">
        <f t="shared" ref="LOQ10" si="4256">SUM(LOQ35-SUM(LOQ4:LOQ9))+LOQ53+LOQ54</f>
        <v>0</v>
      </c>
      <c r="LOS10" s="1265">
        <f t="shared" ref="LOS10" si="4257">SUM(LOS35-SUM(LOS4:LOS9))+LOS53+LOS54</f>
        <v>0</v>
      </c>
      <c r="LOU10" s="1265">
        <f t="shared" ref="LOU10" si="4258">SUM(LOU35-SUM(LOU4:LOU9))+LOU53+LOU54</f>
        <v>0</v>
      </c>
      <c r="LOW10" s="1265">
        <f t="shared" ref="LOW10" si="4259">SUM(LOW35-SUM(LOW4:LOW9))+LOW53+LOW54</f>
        <v>0</v>
      </c>
      <c r="LOY10" s="1265">
        <f t="shared" ref="LOY10" si="4260">SUM(LOY35-SUM(LOY4:LOY9))+LOY53+LOY54</f>
        <v>0</v>
      </c>
      <c r="LPA10" s="1265">
        <f t="shared" ref="LPA10" si="4261">SUM(LPA35-SUM(LPA4:LPA9))+LPA53+LPA54</f>
        <v>0</v>
      </c>
      <c r="LPC10" s="1265">
        <f t="shared" ref="LPC10" si="4262">SUM(LPC35-SUM(LPC4:LPC9))+LPC53+LPC54</f>
        <v>0</v>
      </c>
      <c r="LPE10" s="1265">
        <f t="shared" ref="LPE10" si="4263">SUM(LPE35-SUM(LPE4:LPE9))+LPE53+LPE54</f>
        <v>0</v>
      </c>
      <c r="LPG10" s="1265">
        <f t="shared" ref="LPG10" si="4264">SUM(LPG35-SUM(LPG4:LPG9))+LPG53+LPG54</f>
        <v>0</v>
      </c>
      <c r="LPI10" s="1265">
        <f t="shared" ref="LPI10" si="4265">SUM(LPI35-SUM(LPI4:LPI9))+LPI53+LPI54</f>
        <v>0</v>
      </c>
      <c r="LPK10" s="1265">
        <f t="shared" ref="LPK10" si="4266">SUM(LPK35-SUM(LPK4:LPK9))+LPK53+LPK54</f>
        <v>0</v>
      </c>
      <c r="LPM10" s="1265">
        <f t="shared" ref="LPM10" si="4267">SUM(LPM35-SUM(LPM4:LPM9))+LPM53+LPM54</f>
        <v>0</v>
      </c>
      <c r="LPO10" s="1265">
        <f t="shared" ref="LPO10" si="4268">SUM(LPO35-SUM(LPO4:LPO9))+LPO53+LPO54</f>
        <v>0</v>
      </c>
      <c r="LPQ10" s="1265">
        <f t="shared" ref="LPQ10" si="4269">SUM(LPQ35-SUM(LPQ4:LPQ9))+LPQ53+LPQ54</f>
        <v>0</v>
      </c>
      <c r="LPS10" s="1265">
        <f t="shared" ref="LPS10" si="4270">SUM(LPS35-SUM(LPS4:LPS9))+LPS53+LPS54</f>
        <v>0</v>
      </c>
      <c r="LPU10" s="1265">
        <f t="shared" ref="LPU10" si="4271">SUM(LPU35-SUM(LPU4:LPU9))+LPU53+LPU54</f>
        <v>0</v>
      </c>
      <c r="LPW10" s="1265">
        <f t="shared" ref="LPW10" si="4272">SUM(LPW35-SUM(LPW4:LPW9))+LPW53+LPW54</f>
        <v>0</v>
      </c>
      <c r="LPY10" s="1265">
        <f t="shared" ref="LPY10" si="4273">SUM(LPY35-SUM(LPY4:LPY9))+LPY53+LPY54</f>
        <v>0</v>
      </c>
      <c r="LQA10" s="1265">
        <f t="shared" ref="LQA10" si="4274">SUM(LQA35-SUM(LQA4:LQA9))+LQA53+LQA54</f>
        <v>0</v>
      </c>
      <c r="LQC10" s="1265">
        <f t="shared" ref="LQC10" si="4275">SUM(LQC35-SUM(LQC4:LQC9))+LQC53+LQC54</f>
        <v>0</v>
      </c>
      <c r="LQE10" s="1265">
        <f t="shared" ref="LQE10" si="4276">SUM(LQE35-SUM(LQE4:LQE9))+LQE53+LQE54</f>
        <v>0</v>
      </c>
      <c r="LQG10" s="1265">
        <f t="shared" ref="LQG10" si="4277">SUM(LQG35-SUM(LQG4:LQG9))+LQG53+LQG54</f>
        <v>0</v>
      </c>
      <c r="LQI10" s="1265">
        <f t="shared" ref="LQI10" si="4278">SUM(LQI35-SUM(LQI4:LQI9))+LQI53+LQI54</f>
        <v>0</v>
      </c>
      <c r="LQK10" s="1265">
        <f t="shared" ref="LQK10" si="4279">SUM(LQK35-SUM(LQK4:LQK9))+LQK53+LQK54</f>
        <v>0</v>
      </c>
      <c r="LQM10" s="1265">
        <f t="shared" ref="LQM10" si="4280">SUM(LQM35-SUM(LQM4:LQM9))+LQM53+LQM54</f>
        <v>0</v>
      </c>
      <c r="LQO10" s="1265">
        <f t="shared" ref="LQO10" si="4281">SUM(LQO35-SUM(LQO4:LQO9))+LQO53+LQO54</f>
        <v>0</v>
      </c>
      <c r="LQQ10" s="1265">
        <f t="shared" ref="LQQ10" si="4282">SUM(LQQ35-SUM(LQQ4:LQQ9))+LQQ53+LQQ54</f>
        <v>0</v>
      </c>
      <c r="LQS10" s="1265">
        <f t="shared" ref="LQS10" si="4283">SUM(LQS35-SUM(LQS4:LQS9))+LQS53+LQS54</f>
        <v>0</v>
      </c>
      <c r="LQU10" s="1265">
        <f t="shared" ref="LQU10" si="4284">SUM(LQU35-SUM(LQU4:LQU9))+LQU53+LQU54</f>
        <v>0</v>
      </c>
      <c r="LQW10" s="1265">
        <f t="shared" ref="LQW10" si="4285">SUM(LQW35-SUM(LQW4:LQW9))+LQW53+LQW54</f>
        <v>0</v>
      </c>
      <c r="LQY10" s="1265">
        <f t="shared" ref="LQY10" si="4286">SUM(LQY35-SUM(LQY4:LQY9))+LQY53+LQY54</f>
        <v>0</v>
      </c>
      <c r="LRA10" s="1265">
        <f t="shared" ref="LRA10" si="4287">SUM(LRA35-SUM(LRA4:LRA9))+LRA53+LRA54</f>
        <v>0</v>
      </c>
      <c r="LRC10" s="1265">
        <f t="shared" ref="LRC10" si="4288">SUM(LRC35-SUM(LRC4:LRC9))+LRC53+LRC54</f>
        <v>0</v>
      </c>
      <c r="LRE10" s="1265">
        <f t="shared" ref="LRE10" si="4289">SUM(LRE35-SUM(LRE4:LRE9))+LRE53+LRE54</f>
        <v>0</v>
      </c>
      <c r="LRG10" s="1265">
        <f t="shared" ref="LRG10" si="4290">SUM(LRG35-SUM(LRG4:LRG9))+LRG53+LRG54</f>
        <v>0</v>
      </c>
      <c r="LRI10" s="1265">
        <f t="shared" ref="LRI10" si="4291">SUM(LRI35-SUM(LRI4:LRI9))+LRI53+LRI54</f>
        <v>0</v>
      </c>
      <c r="LRK10" s="1265">
        <f t="shared" ref="LRK10" si="4292">SUM(LRK35-SUM(LRK4:LRK9))+LRK53+LRK54</f>
        <v>0</v>
      </c>
      <c r="LRM10" s="1265">
        <f t="shared" ref="LRM10" si="4293">SUM(LRM35-SUM(LRM4:LRM9))+LRM53+LRM54</f>
        <v>0</v>
      </c>
      <c r="LRO10" s="1265">
        <f t="shared" ref="LRO10" si="4294">SUM(LRO35-SUM(LRO4:LRO9))+LRO53+LRO54</f>
        <v>0</v>
      </c>
      <c r="LRQ10" s="1265">
        <f t="shared" ref="LRQ10" si="4295">SUM(LRQ35-SUM(LRQ4:LRQ9))+LRQ53+LRQ54</f>
        <v>0</v>
      </c>
      <c r="LRS10" s="1265">
        <f t="shared" ref="LRS10" si="4296">SUM(LRS35-SUM(LRS4:LRS9))+LRS53+LRS54</f>
        <v>0</v>
      </c>
      <c r="LRU10" s="1265">
        <f t="shared" ref="LRU10" si="4297">SUM(LRU35-SUM(LRU4:LRU9))+LRU53+LRU54</f>
        <v>0</v>
      </c>
      <c r="LRW10" s="1265">
        <f t="shared" ref="LRW10" si="4298">SUM(LRW35-SUM(LRW4:LRW9))+LRW53+LRW54</f>
        <v>0</v>
      </c>
      <c r="LRY10" s="1265">
        <f t="shared" ref="LRY10" si="4299">SUM(LRY35-SUM(LRY4:LRY9))+LRY53+LRY54</f>
        <v>0</v>
      </c>
      <c r="LSA10" s="1265">
        <f t="shared" ref="LSA10" si="4300">SUM(LSA35-SUM(LSA4:LSA9))+LSA53+LSA54</f>
        <v>0</v>
      </c>
      <c r="LSC10" s="1265">
        <f t="shared" ref="LSC10" si="4301">SUM(LSC35-SUM(LSC4:LSC9))+LSC53+LSC54</f>
        <v>0</v>
      </c>
      <c r="LSE10" s="1265">
        <f t="shared" ref="LSE10" si="4302">SUM(LSE35-SUM(LSE4:LSE9))+LSE53+LSE54</f>
        <v>0</v>
      </c>
      <c r="LSG10" s="1265">
        <f t="shared" ref="LSG10" si="4303">SUM(LSG35-SUM(LSG4:LSG9))+LSG53+LSG54</f>
        <v>0</v>
      </c>
      <c r="LSI10" s="1265">
        <f t="shared" ref="LSI10" si="4304">SUM(LSI35-SUM(LSI4:LSI9))+LSI53+LSI54</f>
        <v>0</v>
      </c>
      <c r="LSK10" s="1265">
        <f t="shared" ref="LSK10" si="4305">SUM(LSK35-SUM(LSK4:LSK9))+LSK53+LSK54</f>
        <v>0</v>
      </c>
      <c r="LSM10" s="1265">
        <f t="shared" ref="LSM10" si="4306">SUM(LSM35-SUM(LSM4:LSM9))+LSM53+LSM54</f>
        <v>0</v>
      </c>
      <c r="LSO10" s="1265">
        <f t="shared" ref="LSO10" si="4307">SUM(LSO35-SUM(LSO4:LSO9))+LSO53+LSO54</f>
        <v>0</v>
      </c>
      <c r="LSQ10" s="1265">
        <f t="shared" ref="LSQ10" si="4308">SUM(LSQ35-SUM(LSQ4:LSQ9))+LSQ53+LSQ54</f>
        <v>0</v>
      </c>
      <c r="LSS10" s="1265">
        <f t="shared" ref="LSS10" si="4309">SUM(LSS35-SUM(LSS4:LSS9))+LSS53+LSS54</f>
        <v>0</v>
      </c>
      <c r="LSU10" s="1265">
        <f t="shared" ref="LSU10" si="4310">SUM(LSU35-SUM(LSU4:LSU9))+LSU53+LSU54</f>
        <v>0</v>
      </c>
      <c r="LSW10" s="1265">
        <f t="shared" ref="LSW10" si="4311">SUM(LSW35-SUM(LSW4:LSW9))+LSW53+LSW54</f>
        <v>0</v>
      </c>
      <c r="LSY10" s="1265">
        <f t="shared" ref="LSY10" si="4312">SUM(LSY35-SUM(LSY4:LSY9))+LSY53+LSY54</f>
        <v>0</v>
      </c>
      <c r="LTA10" s="1265">
        <f t="shared" ref="LTA10" si="4313">SUM(LTA35-SUM(LTA4:LTA9))+LTA53+LTA54</f>
        <v>0</v>
      </c>
      <c r="LTC10" s="1265">
        <f t="shared" ref="LTC10" si="4314">SUM(LTC35-SUM(LTC4:LTC9))+LTC53+LTC54</f>
        <v>0</v>
      </c>
      <c r="LTE10" s="1265">
        <f t="shared" ref="LTE10" si="4315">SUM(LTE35-SUM(LTE4:LTE9))+LTE53+LTE54</f>
        <v>0</v>
      </c>
      <c r="LTG10" s="1265">
        <f t="shared" ref="LTG10" si="4316">SUM(LTG35-SUM(LTG4:LTG9))+LTG53+LTG54</f>
        <v>0</v>
      </c>
      <c r="LTI10" s="1265">
        <f t="shared" ref="LTI10" si="4317">SUM(LTI35-SUM(LTI4:LTI9))+LTI53+LTI54</f>
        <v>0</v>
      </c>
      <c r="LTK10" s="1265">
        <f t="shared" ref="LTK10" si="4318">SUM(LTK35-SUM(LTK4:LTK9))+LTK53+LTK54</f>
        <v>0</v>
      </c>
      <c r="LTM10" s="1265">
        <f t="shared" ref="LTM10" si="4319">SUM(LTM35-SUM(LTM4:LTM9))+LTM53+LTM54</f>
        <v>0</v>
      </c>
      <c r="LTO10" s="1265">
        <f t="shared" ref="LTO10" si="4320">SUM(LTO35-SUM(LTO4:LTO9))+LTO53+LTO54</f>
        <v>0</v>
      </c>
      <c r="LTQ10" s="1265">
        <f t="shared" ref="LTQ10" si="4321">SUM(LTQ35-SUM(LTQ4:LTQ9))+LTQ53+LTQ54</f>
        <v>0</v>
      </c>
      <c r="LTS10" s="1265">
        <f t="shared" ref="LTS10" si="4322">SUM(LTS35-SUM(LTS4:LTS9))+LTS53+LTS54</f>
        <v>0</v>
      </c>
      <c r="LTU10" s="1265">
        <f t="shared" ref="LTU10" si="4323">SUM(LTU35-SUM(LTU4:LTU9))+LTU53+LTU54</f>
        <v>0</v>
      </c>
      <c r="LTW10" s="1265">
        <f t="shared" ref="LTW10" si="4324">SUM(LTW35-SUM(LTW4:LTW9))+LTW53+LTW54</f>
        <v>0</v>
      </c>
      <c r="LTY10" s="1265">
        <f t="shared" ref="LTY10" si="4325">SUM(LTY35-SUM(LTY4:LTY9))+LTY53+LTY54</f>
        <v>0</v>
      </c>
      <c r="LUA10" s="1265">
        <f t="shared" ref="LUA10" si="4326">SUM(LUA35-SUM(LUA4:LUA9))+LUA53+LUA54</f>
        <v>0</v>
      </c>
      <c r="LUC10" s="1265">
        <f t="shared" ref="LUC10" si="4327">SUM(LUC35-SUM(LUC4:LUC9))+LUC53+LUC54</f>
        <v>0</v>
      </c>
      <c r="LUE10" s="1265">
        <f t="shared" ref="LUE10" si="4328">SUM(LUE35-SUM(LUE4:LUE9))+LUE53+LUE54</f>
        <v>0</v>
      </c>
      <c r="LUG10" s="1265">
        <f t="shared" ref="LUG10" si="4329">SUM(LUG35-SUM(LUG4:LUG9))+LUG53+LUG54</f>
        <v>0</v>
      </c>
      <c r="LUI10" s="1265">
        <f t="shared" ref="LUI10" si="4330">SUM(LUI35-SUM(LUI4:LUI9))+LUI53+LUI54</f>
        <v>0</v>
      </c>
      <c r="LUK10" s="1265">
        <f t="shared" ref="LUK10" si="4331">SUM(LUK35-SUM(LUK4:LUK9))+LUK53+LUK54</f>
        <v>0</v>
      </c>
      <c r="LUM10" s="1265">
        <f t="shared" ref="LUM10" si="4332">SUM(LUM35-SUM(LUM4:LUM9))+LUM53+LUM54</f>
        <v>0</v>
      </c>
      <c r="LUO10" s="1265">
        <f t="shared" ref="LUO10" si="4333">SUM(LUO35-SUM(LUO4:LUO9))+LUO53+LUO54</f>
        <v>0</v>
      </c>
      <c r="LUQ10" s="1265">
        <f t="shared" ref="LUQ10" si="4334">SUM(LUQ35-SUM(LUQ4:LUQ9))+LUQ53+LUQ54</f>
        <v>0</v>
      </c>
      <c r="LUS10" s="1265">
        <f t="shared" ref="LUS10" si="4335">SUM(LUS35-SUM(LUS4:LUS9))+LUS53+LUS54</f>
        <v>0</v>
      </c>
      <c r="LUU10" s="1265">
        <f t="shared" ref="LUU10" si="4336">SUM(LUU35-SUM(LUU4:LUU9))+LUU53+LUU54</f>
        <v>0</v>
      </c>
      <c r="LUW10" s="1265">
        <f t="shared" ref="LUW10" si="4337">SUM(LUW35-SUM(LUW4:LUW9))+LUW53+LUW54</f>
        <v>0</v>
      </c>
      <c r="LUY10" s="1265">
        <f t="shared" ref="LUY10" si="4338">SUM(LUY35-SUM(LUY4:LUY9))+LUY53+LUY54</f>
        <v>0</v>
      </c>
      <c r="LVA10" s="1265">
        <f t="shared" ref="LVA10" si="4339">SUM(LVA35-SUM(LVA4:LVA9))+LVA53+LVA54</f>
        <v>0</v>
      </c>
      <c r="LVC10" s="1265">
        <f t="shared" ref="LVC10" si="4340">SUM(LVC35-SUM(LVC4:LVC9))+LVC53+LVC54</f>
        <v>0</v>
      </c>
      <c r="LVE10" s="1265">
        <f t="shared" ref="LVE10" si="4341">SUM(LVE35-SUM(LVE4:LVE9))+LVE53+LVE54</f>
        <v>0</v>
      </c>
      <c r="LVG10" s="1265">
        <f t="shared" ref="LVG10" si="4342">SUM(LVG35-SUM(LVG4:LVG9))+LVG53+LVG54</f>
        <v>0</v>
      </c>
      <c r="LVI10" s="1265">
        <f t="shared" ref="LVI10" si="4343">SUM(LVI35-SUM(LVI4:LVI9))+LVI53+LVI54</f>
        <v>0</v>
      </c>
      <c r="LVK10" s="1265">
        <f t="shared" ref="LVK10" si="4344">SUM(LVK35-SUM(LVK4:LVK9))+LVK53+LVK54</f>
        <v>0</v>
      </c>
      <c r="LVM10" s="1265">
        <f t="shared" ref="LVM10" si="4345">SUM(LVM35-SUM(LVM4:LVM9))+LVM53+LVM54</f>
        <v>0</v>
      </c>
      <c r="LVO10" s="1265">
        <f t="shared" ref="LVO10" si="4346">SUM(LVO35-SUM(LVO4:LVO9))+LVO53+LVO54</f>
        <v>0</v>
      </c>
      <c r="LVQ10" s="1265">
        <f t="shared" ref="LVQ10" si="4347">SUM(LVQ35-SUM(LVQ4:LVQ9))+LVQ53+LVQ54</f>
        <v>0</v>
      </c>
      <c r="LVS10" s="1265">
        <f t="shared" ref="LVS10" si="4348">SUM(LVS35-SUM(LVS4:LVS9))+LVS53+LVS54</f>
        <v>0</v>
      </c>
      <c r="LVU10" s="1265">
        <f t="shared" ref="LVU10" si="4349">SUM(LVU35-SUM(LVU4:LVU9))+LVU53+LVU54</f>
        <v>0</v>
      </c>
      <c r="LVW10" s="1265">
        <f t="shared" ref="LVW10" si="4350">SUM(LVW35-SUM(LVW4:LVW9))+LVW53+LVW54</f>
        <v>0</v>
      </c>
      <c r="LVY10" s="1265">
        <f t="shared" ref="LVY10" si="4351">SUM(LVY35-SUM(LVY4:LVY9))+LVY53+LVY54</f>
        <v>0</v>
      </c>
      <c r="LWA10" s="1265">
        <f t="shared" ref="LWA10" si="4352">SUM(LWA35-SUM(LWA4:LWA9))+LWA53+LWA54</f>
        <v>0</v>
      </c>
      <c r="LWC10" s="1265">
        <f t="shared" ref="LWC10" si="4353">SUM(LWC35-SUM(LWC4:LWC9))+LWC53+LWC54</f>
        <v>0</v>
      </c>
      <c r="LWE10" s="1265">
        <f t="shared" ref="LWE10" si="4354">SUM(LWE35-SUM(LWE4:LWE9))+LWE53+LWE54</f>
        <v>0</v>
      </c>
      <c r="LWG10" s="1265">
        <f t="shared" ref="LWG10" si="4355">SUM(LWG35-SUM(LWG4:LWG9))+LWG53+LWG54</f>
        <v>0</v>
      </c>
      <c r="LWI10" s="1265">
        <f t="shared" ref="LWI10" si="4356">SUM(LWI35-SUM(LWI4:LWI9))+LWI53+LWI54</f>
        <v>0</v>
      </c>
      <c r="LWK10" s="1265">
        <f t="shared" ref="LWK10" si="4357">SUM(LWK35-SUM(LWK4:LWK9))+LWK53+LWK54</f>
        <v>0</v>
      </c>
      <c r="LWM10" s="1265">
        <f t="shared" ref="LWM10" si="4358">SUM(LWM35-SUM(LWM4:LWM9))+LWM53+LWM54</f>
        <v>0</v>
      </c>
      <c r="LWO10" s="1265">
        <f t="shared" ref="LWO10" si="4359">SUM(LWO35-SUM(LWO4:LWO9))+LWO53+LWO54</f>
        <v>0</v>
      </c>
      <c r="LWQ10" s="1265">
        <f t="shared" ref="LWQ10" si="4360">SUM(LWQ35-SUM(LWQ4:LWQ9))+LWQ53+LWQ54</f>
        <v>0</v>
      </c>
      <c r="LWS10" s="1265">
        <f t="shared" ref="LWS10" si="4361">SUM(LWS35-SUM(LWS4:LWS9))+LWS53+LWS54</f>
        <v>0</v>
      </c>
      <c r="LWU10" s="1265">
        <f t="shared" ref="LWU10" si="4362">SUM(LWU35-SUM(LWU4:LWU9))+LWU53+LWU54</f>
        <v>0</v>
      </c>
      <c r="LWW10" s="1265">
        <f t="shared" ref="LWW10" si="4363">SUM(LWW35-SUM(LWW4:LWW9))+LWW53+LWW54</f>
        <v>0</v>
      </c>
      <c r="LWY10" s="1265">
        <f t="shared" ref="LWY10" si="4364">SUM(LWY35-SUM(LWY4:LWY9))+LWY53+LWY54</f>
        <v>0</v>
      </c>
      <c r="LXA10" s="1265">
        <f t="shared" ref="LXA10" si="4365">SUM(LXA35-SUM(LXA4:LXA9))+LXA53+LXA54</f>
        <v>0</v>
      </c>
      <c r="LXC10" s="1265">
        <f t="shared" ref="LXC10" si="4366">SUM(LXC35-SUM(LXC4:LXC9))+LXC53+LXC54</f>
        <v>0</v>
      </c>
      <c r="LXE10" s="1265">
        <f t="shared" ref="LXE10" si="4367">SUM(LXE35-SUM(LXE4:LXE9))+LXE53+LXE54</f>
        <v>0</v>
      </c>
      <c r="LXG10" s="1265">
        <f t="shared" ref="LXG10" si="4368">SUM(LXG35-SUM(LXG4:LXG9))+LXG53+LXG54</f>
        <v>0</v>
      </c>
      <c r="LXI10" s="1265">
        <f t="shared" ref="LXI10" si="4369">SUM(LXI35-SUM(LXI4:LXI9))+LXI53+LXI54</f>
        <v>0</v>
      </c>
      <c r="LXK10" s="1265">
        <f t="shared" ref="LXK10" si="4370">SUM(LXK35-SUM(LXK4:LXK9))+LXK53+LXK54</f>
        <v>0</v>
      </c>
      <c r="LXM10" s="1265">
        <f t="shared" ref="LXM10" si="4371">SUM(LXM35-SUM(LXM4:LXM9))+LXM53+LXM54</f>
        <v>0</v>
      </c>
      <c r="LXO10" s="1265">
        <f t="shared" ref="LXO10" si="4372">SUM(LXO35-SUM(LXO4:LXO9))+LXO53+LXO54</f>
        <v>0</v>
      </c>
      <c r="LXQ10" s="1265">
        <f t="shared" ref="LXQ10" si="4373">SUM(LXQ35-SUM(LXQ4:LXQ9))+LXQ53+LXQ54</f>
        <v>0</v>
      </c>
      <c r="LXS10" s="1265">
        <f t="shared" ref="LXS10" si="4374">SUM(LXS35-SUM(LXS4:LXS9))+LXS53+LXS54</f>
        <v>0</v>
      </c>
      <c r="LXU10" s="1265">
        <f t="shared" ref="LXU10" si="4375">SUM(LXU35-SUM(LXU4:LXU9))+LXU53+LXU54</f>
        <v>0</v>
      </c>
      <c r="LXW10" s="1265">
        <f t="shared" ref="LXW10" si="4376">SUM(LXW35-SUM(LXW4:LXW9))+LXW53+LXW54</f>
        <v>0</v>
      </c>
      <c r="LXY10" s="1265">
        <f t="shared" ref="LXY10" si="4377">SUM(LXY35-SUM(LXY4:LXY9))+LXY53+LXY54</f>
        <v>0</v>
      </c>
      <c r="LYA10" s="1265">
        <f t="shared" ref="LYA10" si="4378">SUM(LYA35-SUM(LYA4:LYA9))+LYA53+LYA54</f>
        <v>0</v>
      </c>
      <c r="LYC10" s="1265">
        <f t="shared" ref="LYC10" si="4379">SUM(LYC35-SUM(LYC4:LYC9))+LYC53+LYC54</f>
        <v>0</v>
      </c>
      <c r="LYE10" s="1265">
        <f t="shared" ref="LYE10" si="4380">SUM(LYE35-SUM(LYE4:LYE9))+LYE53+LYE54</f>
        <v>0</v>
      </c>
      <c r="LYG10" s="1265">
        <f t="shared" ref="LYG10" si="4381">SUM(LYG35-SUM(LYG4:LYG9))+LYG53+LYG54</f>
        <v>0</v>
      </c>
      <c r="LYI10" s="1265">
        <f t="shared" ref="LYI10" si="4382">SUM(LYI35-SUM(LYI4:LYI9))+LYI53+LYI54</f>
        <v>0</v>
      </c>
      <c r="LYK10" s="1265">
        <f t="shared" ref="LYK10" si="4383">SUM(LYK35-SUM(LYK4:LYK9))+LYK53+LYK54</f>
        <v>0</v>
      </c>
      <c r="LYM10" s="1265">
        <f t="shared" ref="LYM10" si="4384">SUM(LYM35-SUM(LYM4:LYM9))+LYM53+LYM54</f>
        <v>0</v>
      </c>
      <c r="LYO10" s="1265">
        <f t="shared" ref="LYO10" si="4385">SUM(LYO35-SUM(LYO4:LYO9))+LYO53+LYO54</f>
        <v>0</v>
      </c>
      <c r="LYQ10" s="1265">
        <f t="shared" ref="LYQ10" si="4386">SUM(LYQ35-SUM(LYQ4:LYQ9))+LYQ53+LYQ54</f>
        <v>0</v>
      </c>
      <c r="LYS10" s="1265">
        <f t="shared" ref="LYS10" si="4387">SUM(LYS35-SUM(LYS4:LYS9))+LYS53+LYS54</f>
        <v>0</v>
      </c>
      <c r="LYU10" s="1265">
        <f t="shared" ref="LYU10" si="4388">SUM(LYU35-SUM(LYU4:LYU9))+LYU53+LYU54</f>
        <v>0</v>
      </c>
      <c r="LYW10" s="1265">
        <f t="shared" ref="LYW10" si="4389">SUM(LYW35-SUM(LYW4:LYW9))+LYW53+LYW54</f>
        <v>0</v>
      </c>
      <c r="LYY10" s="1265">
        <f t="shared" ref="LYY10" si="4390">SUM(LYY35-SUM(LYY4:LYY9))+LYY53+LYY54</f>
        <v>0</v>
      </c>
      <c r="LZA10" s="1265">
        <f t="shared" ref="LZA10" si="4391">SUM(LZA35-SUM(LZA4:LZA9))+LZA53+LZA54</f>
        <v>0</v>
      </c>
      <c r="LZC10" s="1265">
        <f t="shared" ref="LZC10" si="4392">SUM(LZC35-SUM(LZC4:LZC9))+LZC53+LZC54</f>
        <v>0</v>
      </c>
      <c r="LZE10" s="1265">
        <f t="shared" ref="LZE10" si="4393">SUM(LZE35-SUM(LZE4:LZE9))+LZE53+LZE54</f>
        <v>0</v>
      </c>
      <c r="LZG10" s="1265">
        <f t="shared" ref="LZG10" si="4394">SUM(LZG35-SUM(LZG4:LZG9))+LZG53+LZG54</f>
        <v>0</v>
      </c>
      <c r="LZI10" s="1265">
        <f t="shared" ref="LZI10" si="4395">SUM(LZI35-SUM(LZI4:LZI9))+LZI53+LZI54</f>
        <v>0</v>
      </c>
      <c r="LZK10" s="1265">
        <f t="shared" ref="LZK10" si="4396">SUM(LZK35-SUM(LZK4:LZK9))+LZK53+LZK54</f>
        <v>0</v>
      </c>
      <c r="LZM10" s="1265">
        <f t="shared" ref="LZM10" si="4397">SUM(LZM35-SUM(LZM4:LZM9))+LZM53+LZM54</f>
        <v>0</v>
      </c>
      <c r="LZO10" s="1265">
        <f t="shared" ref="LZO10" si="4398">SUM(LZO35-SUM(LZO4:LZO9))+LZO53+LZO54</f>
        <v>0</v>
      </c>
      <c r="LZQ10" s="1265">
        <f t="shared" ref="LZQ10" si="4399">SUM(LZQ35-SUM(LZQ4:LZQ9))+LZQ53+LZQ54</f>
        <v>0</v>
      </c>
      <c r="LZS10" s="1265">
        <f t="shared" ref="LZS10" si="4400">SUM(LZS35-SUM(LZS4:LZS9))+LZS53+LZS54</f>
        <v>0</v>
      </c>
      <c r="LZU10" s="1265">
        <f t="shared" ref="LZU10" si="4401">SUM(LZU35-SUM(LZU4:LZU9))+LZU53+LZU54</f>
        <v>0</v>
      </c>
      <c r="LZW10" s="1265">
        <f t="shared" ref="LZW10" si="4402">SUM(LZW35-SUM(LZW4:LZW9))+LZW53+LZW54</f>
        <v>0</v>
      </c>
      <c r="LZY10" s="1265">
        <f t="shared" ref="LZY10" si="4403">SUM(LZY35-SUM(LZY4:LZY9))+LZY53+LZY54</f>
        <v>0</v>
      </c>
      <c r="MAA10" s="1265">
        <f t="shared" ref="MAA10" si="4404">SUM(MAA35-SUM(MAA4:MAA9))+MAA53+MAA54</f>
        <v>0</v>
      </c>
      <c r="MAC10" s="1265">
        <f t="shared" ref="MAC10" si="4405">SUM(MAC35-SUM(MAC4:MAC9))+MAC53+MAC54</f>
        <v>0</v>
      </c>
      <c r="MAE10" s="1265">
        <f t="shared" ref="MAE10" si="4406">SUM(MAE35-SUM(MAE4:MAE9))+MAE53+MAE54</f>
        <v>0</v>
      </c>
      <c r="MAG10" s="1265">
        <f t="shared" ref="MAG10" si="4407">SUM(MAG35-SUM(MAG4:MAG9))+MAG53+MAG54</f>
        <v>0</v>
      </c>
      <c r="MAI10" s="1265">
        <f t="shared" ref="MAI10" si="4408">SUM(MAI35-SUM(MAI4:MAI9))+MAI53+MAI54</f>
        <v>0</v>
      </c>
      <c r="MAK10" s="1265">
        <f t="shared" ref="MAK10" si="4409">SUM(MAK35-SUM(MAK4:MAK9))+MAK53+MAK54</f>
        <v>0</v>
      </c>
      <c r="MAM10" s="1265">
        <f t="shared" ref="MAM10" si="4410">SUM(MAM35-SUM(MAM4:MAM9))+MAM53+MAM54</f>
        <v>0</v>
      </c>
      <c r="MAO10" s="1265">
        <f t="shared" ref="MAO10" si="4411">SUM(MAO35-SUM(MAO4:MAO9))+MAO53+MAO54</f>
        <v>0</v>
      </c>
      <c r="MAQ10" s="1265">
        <f t="shared" ref="MAQ10" si="4412">SUM(MAQ35-SUM(MAQ4:MAQ9))+MAQ53+MAQ54</f>
        <v>0</v>
      </c>
      <c r="MAS10" s="1265">
        <f t="shared" ref="MAS10" si="4413">SUM(MAS35-SUM(MAS4:MAS9))+MAS53+MAS54</f>
        <v>0</v>
      </c>
      <c r="MAU10" s="1265">
        <f t="shared" ref="MAU10" si="4414">SUM(MAU35-SUM(MAU4:MAU9))+MAU53+MAU54</f>
        <v>0</v>
      </c>
      <c r="MAW10" s="1265">
        <f t="shared" ref="MAW10" si="4415">SUM(MAW35-SUM(MAW4:MAW9))+MAW53+MAW54</f>
        <v>0</v>
      </c>
      <c r="MAY10" s="1265">
        <f t="shared" ref="MAY10" si="4416">SUM(MAY35-SUM(MAY4:MAY9))+MAY53+MAY54</f>
        <v>0</v>
      </c>
      <c r="MBA10" s="1265">
        <f t="shared" ref="MBA10" si="4417">SUM(MBA35-SUM(MBA4:MBA9))+MBA53+MBA54</f>
        <v>0</v>
      </c>
      <c r="MBC10" s="1265">
        <f t="shared" ref="MBC10" si="4418">SUM(MBC35-SUM(MBC4:MBC9))+MBC53+MBC54</f>
        <v>0</v>
      </c>
      <c r="MBE10" s="1265">
        <f t="shared" ref="MBE10" si="4419">SUM(MBE35-SUM(MBE4:MBE9))+MBE53+MBE54</f>
        <v>0</v>
      </c>
      <c r="MBG10" s="1265">
        <f t="shared" ref="MBG10" si="4420">SUM(MBG35-SUM(MBG4:MBG9))+MBG53+MBG54</f>
        <v>0</v>
      </c>
      <c r="MBI10" s="1265">
        <f t="shared" ref="MBI10" si="4421">SUM(MBI35-SUM(MBI4:MBI9))+MBI53+MBI54</f>
        <v>0</v>
      </c>
      <c r="MBK10" s="1265">
        <f t="shared" ref="MBK10" si="4422">SUM(MBK35-SUM(MBK4:MBK9))+MBK53+MBK54</f>
        <v>0</v>
      </c>
      <c r="MBM10" s="1265">
        <f t="shared" ref="MBM10" si="4423">SUM(MBM35-SUM(MBM4:MBM9))+MBM53+MBM54</f>
        <v>0</v>
      </c>
      <c r="MBO10" s="1265">
        <f t="shared" ref="MBO10" si="4424">SUM(MBO35-SUM(MBO4:MBO9))+MBO53+MBO54</f>
        <v>0</v>
      </c>
      <c r="MBQ10" s="1265">
        <f t="shared" ref="MBQ10" si="4425">SUM(MBQ35-SUM(MBQ4:MBQ9))+MBQ53+MBQ54</f>
        <v>0</v>
      </c>
      <c r="MBS10" s="1265">
        <f t="shared" ref="MBS10" si="4426">SUM(MBS35-SUM(MBS4:MBS9))+MBS53+MBS54</f>
        <v>0</v>
      </c>
      <c r="MBU10" s="1265">
        <f t="shared" ref="MBU10" si="4427">SUM(MBU35-SUM(MBU4:MBU9))+MBU53+MBU54</f>
        <v>0</v>
      </c>
      <c r="MBW10" s="1265">
        <f t="shared" ref="MBW10" si="4428">SUM(MBW35-SUM(MBW4:MBW9))+MBW53+MBW54</f>
        <v>0</v>
      </c>
      <c r="MBY10" s="1265">
        <f t="shared" ref="MBY10" si="4429">SUM(MBY35-SUM(MBY4:MBY9))+MBY53+MBY54</f>
        <v>0</v>
      </c>
      <c r="MCA10" s="1265">
        <f t="shared" ref="MCA10" si="4430">SUM(MCA35-SUM(MCA4:MCA9))+MCA53+MCA54</f>
        <v>0</v>
      </c>
      <c r="MCC10" s="1265">
        <f t="shared" ref="MCC10" si="4431">SUM(MCC35-SUM(MCC4:MCC9))+MCC53+MCC54</f>
        <v>0</v>
      </c>
      <c r="MCE10" s="1265">
        <f t="shared" ref="MCE10" si="4432">SUM(MCE35-SUM(MCE4:MCE9))+MCE53+MCE54</f>
        <v>0</v>
      </c>
      <c r="MCG10" s="1265">
        <f t="shared" ref="MCG10" si="4433">SUM(MCG35-SUM(MCG4:MCG9))+MCG53+MCG54</f>
        <v>0</v>
      </c>
      <c r="MCI10" s="1265">
        <f t="shared" ref="MCI10" si="4434">SUM(MCI35-SUM(MCI4:MCI9))+MCI53+MCI54</f>
        <v>0</v>
      </c>
      <c r="MCK10" s="1265">
        <f t="shared" ref="MCK10" si="4435">SUM(MCK35-SUM(MCK4:MCK9))+MCK53+MCK54</f>
        <v>0</v>
      </c>
      <c r="MCM10" s="1265">
        <f t="shared" ref="MCM10" si="4436">SUM(MCM35-SUM(MCM4:MCM9))+MCM53+MCM54</f>
        <v>0</v>
      </c>
      <c r="MCO10" s="1265">
        <f t="shared" ref="MCO10" si="4437">SUM(MCO35-SUM(MCO4:MCO9))+MCO53+MCO54</f>
        <v>0</v>
      </c>
      <c r="MCQ10" s="1265">
        <f t="shared" ref="MCQ10" si="4438">SUM(MCQ35-SUM(MCQ4:MCQ9))+MCQ53+MCQ54</f>
        <v>0</v>
      </c>
      <c r="MCS10" s="1265">
        <f t="shared" ref="MCS10" si="4439">SUM(MCS35-SUM(MCS4:MCS9))+MCS53+MCS54</f>
        <v>0</v>
      </c>
      <c r="MCU10" s="1265">
        <f t="shared" ref="MCU10" si="4440">SUM(MCU35-SUM(MCU4:MCU9))+MCU53+MCU54</f>
        <v>0</v>
      </c>
      <c r="MCW10" s="1265">
        <f t="shared" ref="MCW10" si="4441">SUM(MCW35-SUM(MCW4:MCW9))+MCW53+MCW54</f>
        <v>0</v>
      </c>
      <c r="MCY10" s="1265">
        <f t="shared" ref="MCY10" si="4442">SUM(MCY35-SUM(MCY4:MCY9))+MCY53+MCY54</f>
        <v>0</v>
      </c>
      <c r="MDA10" s="1265">
        <f t="shared" ref="MDA10" si="4443">SUM(MDA35-SUM(MDA4:MDA9))+MDA53+MDA54</f>
        <v>0</v>
      </c>
      <c r="MDC10" s="1265">
        <f t="shared" ref="MDC10" si="4444">SUM(MDC35-SUM(MDC4:MDC9))+MDC53+MDC54</f>
        <v>0</v>
      </c>
      <c r="MDE10" s="1265">
        <f t="shared" ref="MDE10" si="4445">SUM(MDE35-SUM(MDE4:MDE9))+MDE53+MDE54</f>
        <v>0</v>
      </c>
      <c r="MDG10" s="1265">
        <f t="shared" ref="MDG10" si="4446">SUM(MDG35-SUM(MDG4:MDG9))+MDG53+MDG54</f>
        <v>0</v>
      </c>
      <c r="MDI10" s="1265">
        <f t="shared" ref="MDI10" si="4447">SUM(MDI35-SUM(MDI4:MDI9))+MDI53+MDI54</f>
        <v>0</v>
      </c>
      <c r="MDK10" s="1265">
        <f t="shared" ref="MDK10" si="4448">SUM(MDK35-SUM(MDK4:MDK9))+MDK53+MDK54</f>
        <v>0</v>
      </c>
      <c r="MDM10" s="1265">
        <f t="shared" ref="MDM10" si="4449">SUM(MDM35-SUM(MDM4:MDM9))+MDM53+MDM54</f>
        <v>0</v>
      </c>
      <c r="MDO10" s="1265">
        <f t="shared" ref="MDO10" si="4450">SUM(MDO35-SUM(MDO4:MDO9))+MDO53+MDO54</f>
        <v>0</v>
      </c>
      <c r="MDQ10" s="1265">
        <f t="shared" ref="MDQ10" si="4451">SUM(MDQ35-SUM(MDQ4:MDQ9))+MDQ53+MDQ54</f>
        <v>0</v>
      </c>
      <c r="MDS10" s="1265">
        <f t="shared" ref="MDS10" si="4452">SUM(MDS35-SUM(MDS4:MDS9))+MDS53+MDS54</f>
        <v>0</v>
      </c>
      <c r="MDU10" s="1265">
        <f t="shared" ref="MDU10" si="4453">SUM(MDU35-SUM(MDU4:MDU9))+MDU53+MDU54</f>
        <v>0</v>
      </c>
      <c r="MDW10" s="1265">
        <f t="shared" ref="MDW10" si="4454">SUM(MDW35-SUM(MDW4:MDW9))+MDW53+MDW54</f>
        <v>0</v>
      </c>
      <c r="MDY10" s="1265">
        <f t="shared" ref="MDY10" si="4455">SUM(MDY35-SUM(MDY4:MDY9))+MDY53+MDY54</f>
        <v>0</v>
      </c>
      <c r="MEA10" s="1265">
        <f t="shared" ref="MEA10" si="4456">SUM(MEA35-SUM(MEA4:MEA9))+MEA53+MEA54</f>
        <v>0</v>
      </c>
      <c r="MEC10" s="1265">
        <f t="shared" ref="MEC10" si="4457">SUM(MEC35-SUM(MEC4:MEC9))+MEC53+MEC54</f>
        <v>0</v>
      </c>
      <c r="MEE10" s="1265">
        <f t="shared" ref="MEE10" si="4458">SUM(MEE35-SUM(MEE4:MEE9))+MEE53+MEE54</f>
        <v>0</v>
      </c>
      <c r="MEG10" s="1265">
        <f t="shared" ref="MEG10" si="4459">SUM(MEG35-SUM(MEG4:MEG9))+MEG53+MEG54</f>
        <v>0</v>
      </c>
      <c r="MEI10" s="1265">
        <f t="shared" ref="MEI10" si="4460">SUM(MEI35-SUM(MEI4:MEI9))+MEI53+MEI54</f>
        <v>0</v>
      </c>
      <c r="MEK10" s="1265">
        <f t="shared" ref="MEK10" si="4461">SUM(MEK35-SUM(MEK4:MEK9))+MEK53+MEK54</f>
        <v>0</v>
      </c>
      <c r="MEM10" s="1265">
        <f t="shared" ref="MEM10" si="4462">SUM(MEM35-SUM(MEM4:MEM9))+MEM53+MEM54</f>
        <v>0</v>
      </c>
      <c r="MEO10" s="1265">
        <f t="shared" ref="MEO10" si="4463">SUM(MEO35-SUM(MEO4:MEO9))+MEO53+MEO54</f>
        <v>0</v>
      </c>
      <c r="MEQ10" s="1265">
        <f t="shared" ref="MEQ10" si="4464">SUM(MEQ35-SUM(MEQ4:MEQ9))+MEQ53+MEQ54</f>
        <v>0</v>
      </c>
      <c r="MES10" s="1265">
        <f t="shared" ref="MES10" si="4465">SUM(MES35-SUM(MES4:MES9))+MES53+MES54</f>
        <v>0</v>
      </c>
      <c r="MEU10" s="1265">
        <f t="shared" ref="MEU10" si="4466">SUM(MEU35-SUM(MEU4:MEU9))+MEU53+MEU54</f>
        <v>0</v>
      </c>
      <c r="MEW10" s="1265">
        <f t="shared" ref="MEW10" si="4467">SUM(MEW35-SUM(MEW4:MEW9))+MEW53+MEW54</f>
        <v>0</v>
      </c>
      <c r="MEY10" s="1265">
        <f t="shared" ref="MEY10" si="4468">SUM(MEY35-SUM(MEY4:MEY9))+MEY53+MEY54</f>
        <v>0</v>
      </c>
      <c r="MFA10" s="1265">
        <f t="shared" ref="MFA10" si="4469">SUM(MFA35-SUM(MFA4:MFA9))+MFA53+MFA54</f>
        <v>0</v>
      </c>
      <c r="MFC10" s="1265">
        <f t="shared" ref="MFC10" si="4470">SUM(MFC35-SUM(MFC4:MFC9))+MFC53+MFC54</f>
        <v>0</v>
      </c>
      <c r="MFE10" s="1265">
        <f t="shared" ref="MFE10" si="4471">SUM(MFE35-SUM(MFE4:MFE9))+MFE53+MFE54</f>
        <v>0</v>
      </c>
      <c r="MFG10" s="1265">
        <f t="shared" ref="MFG10" si="4472">SUM(MFG35-SUM(MFG4:MFG9))+MFG53+MFG54</f>
        <v>0</v>
      </c>
      <c r="MFI10" s="1265">
        <f t="shared" ref="MFI10" si="4473">SUM(MFI35-SUM(MFI4:MFI9))+MFI53+MFI54</f>
        <v>0</v>
      </c>
      <c r="MFK10" s="1265">
        <f t="shared" ref="MFK10" si="4474">SUM(MFK35-SUM(MFK4:MFK9))+MFK53+MFK54</f>
        <v>0</v>
      </c>
      <c r="MFM10" s="1265">
        <f t="shared" ref="MFM10" si="4475">SUM(MFM35-SUM(MFM4:MFM9))+MFM53+MFM54</f>
        <v>0</v>
      </c>
      <c r="MFO10" s="1265">
        <f t="shared" ref="MFO10" si="4476">SUM(MFO35-SUM(MFO4:MFO9))+MFO53+MFO54</f>
        <v>0</v>
      </c>
      <c r="MFQ10" s="1265">
        <f t="shared" ref="MFQ10" si="4477">SUM(MFQ35-SUM(MFQ4:MFQ9))+MFQ53+MFQ54</f>
        <v>0</v>
      </c>
      <c r="MFS10" s="1265">
        <f t="shared" ref="MFS10" si="4478">SUM(MFS35-SUM(MFS4:MFS9))+MFS53+MFS54</f>
        <v>0</v>
      </c>
      <c r="MFU10" s="1265">
        <f t="shared" ref="MFU10" si="4479">SUM(MFU35-SUM(MFU4:MFU9))+MFU53+MFU54</f>
        <v>0</v>
      </c>
      <c r="MFW10" s="1265">
        <f t="shared" ref="MFW10" si="4480">SUM(MFW35-SUM(MFW4:MFW9))+MFW53+MFW54</f>
        <v>0</v>
      </c>
      <c r="MFY10" s="1265">
        <f t="shared" ref="MFY10" si="4481">SUM(MFY35-SUM(MFY4:MFY9))+MFY53+MFY54</f>
        <v>0</v>
      </c>
      <c r="MGA10" s="1265">
        <f t="shared" ref="MGA10" si="4482">SUM(MGA35-SUM(MGA4:MGA9))+MGA53+MGA54</f>
        <v>0</v>
      </c>
      <c r="MGC10" s="1265">
        <f t="shared" ref="MGC10" si="4483">SUM(MGC35-SUM(MGC4:MGC9))+MGC53+MGC54</f>
        <v>0</v>
      </c>
      <c r="MGE10" s="1265">
        <f t="shared" ref="MGE10" si="4484">SUM(MGE35-SUM(MGE4:MGE9))+MGE53+MGE54</f>
        <v>0</v>
      </c>
      <c r="MGG10" s="1265">
        <f t="shared" ref="MGG10" si="4485">SUM(MGG35-SUM(MGG4:MGG9))+MGG53+MGG54</f>
        <v>0</v>
      </c>
      <c r="MGI10" s="1265">
        <f t="shared" ref="MGI10" si="4486">SUM(MGI35-SUM(MGI4:MGI9))+MGI53+MGI54</f>
        <v>0</v>
      </c>
      <c r="MGK10" s="1265">
        <f t="shared" ref="MGK10" si="4487">SUM(MGK35-SUM(MGK4:MGK9))+MGK53+MGK54</f>
        <v>0</v>
      </c>
      <c r="MGM10" s="1265">
        <f t="shared" ref="MGM10" si="4488">SUM(MGM35-SUM(MGM4:MGM9))+MGM53+MGM54</f>
        <v>0</v>
      </c>
      <c r="MGO10" s="1265">
        <f t="shared" ref="MGO10" si="4489">SUM(MGO35-SUM(MGO4:MGO9))+MGO53+MGO54</f>
        <v>0</v>
      </c>
      <c r="MGQ10" s="1265">
        <f t="shared" ref="MGQ10" si="4490">SUM(MGQ35-SUM(MGQ4:MGQ9))+MGQ53+MGQ54</f>
        <v>0</v>
      </c>
      <c r="MGS10" s="1265">
        <f t="shared" ref="MGS10" si="4491">SUM(MGS35-SUM(MGS4:MGS9))+MGS53+MGS54</f>
        <v>0</v>
      </c>
      <c r="MGU10" s="1265">
        <f t="shared" ref="MGU10" si="4492">SUM(MGU35-SUM(MGU4:MGU9))+MGU53+MGU54</f>
        <v>0</v>
      </c>
      <c r="MGW10" s="1265">
        <f t="shared" ref="MGW10" si="4493">SUM(MGW35-SUM(MGW4:MGW9))+MGW53+MGW54</f>
        <v>0</v>
      </c>
      <c r="MGY10" s="1265">
        <f t="shared" ref="MGY10" si="4494">SUM(MGY35-SUM(MGY4:MGY9))+MGY53+MGY54</f>
        <v>0</v>
      </c>
      <c r="MHA10" s="1265">
        <f t="shared" ref="MHA10" si="4495">SUM(MHA35-SUM(MHA4:MHA9))+MHA53+MHA54</f>
        <v>0</v>
      </c>
      <c r="MHC10" s="1265">
        <f t="shared" ref="MHC10" si="4496">SUM(MHC35-SUM(MHC4:MHC9))+MHC53+MHC54</f>
        <v>0</v>
      </c>
      <c r="MHE10" s="1265">
        <f t="shared" ref="MHE10" si="4497">SUM(MHE35-SUM(MHE4:MHE9))+MHE53+MHE54</f>
        <v>0</v>
      </c>
      <c r="MHG10" s="1265">
        <f t="shared" ref="MHG10" si="4498">SUM(MHG35-SUM(MHG4:MHG9))+MHG53+MHG54</f>
        <v>0</v>
      </c>
      <c r="MHI10" s="1265">
        <f t="shared" ref="MHI10" si="4499">SUM(MHI35-SUM(MHI4:MHI9))+MHI53+MHI54</f>
        <v>0</v>
      </c>
      <c r="MHK10" s="1265">
        <f t="shared" ref="MHK10" si="4500">SUM(MHK35-SUM(MHK4:MHK9))+MHK53+MHK54</f>
        <v>0</v>
      </c>
      <c r="MHM10" s="1265">
        <f t="shared" ref="MHM10" si="4501">SUM(MHM35-SUM(MHM4:MHM9))+MHM53+MHM54</f>
        <v>0</v>
      </c>
      <c r="MHO10" s="1265">
        <f t="shared" ref="MHO10" si="4502">SUM(MHO35-SUM(MHO4:MHO9))+MHO53+MHO54</f>
        <v>0</v>
      </c>
      <c r="MHQ10" s="1265">
        <f t="shared" ref="MHQ10" si="4503">SUM(MHQ35-SUM(MHQ4:MHQ9))+MHQ53+MHQ54</f>
        <v>0</v>
      </c>
      <c r="MHS10" s="1265">
        <f t="shared" ref="MHS10" si="4504">SUM(MHS35-SUM(MHS4:MHS9))+MHS53+MHS54</f>
        <v>0</v>
      </c>
      <c r="MHU10" s="1265">
        <f t="shared" ref="MHU10" si="4505">SUM(MHU35-SUM(MHU4:MHU9))+MHU53+MHU54</f>
        <v>0</v>
      </c>
      <c r="MHW10" s="1265">
        <f t="shared" ref="MHW10" si="4506">SUM(MHW35-SUM(MHW4:MHW9))+MHW53+MHW54</f>
        <v>0</v>
      </c>
      <c r="MHY10" s="1265">
        <f t="shared" ref="MHY10" si="4507">SUM(MHY35-SUM(MHY4:MHY9))+MHY53+MHY54</f>
        <v>0</v>
      </c>
      <c r="MIA10" s="1265">
        <f t="shared" ref="MIA10" si="4508">SUM(MIA35-SUM(MIA4:MIA9))+MIA53+MIA54</f>
        <v>0</v>
      </c>
      <c r="MIC10" s="1265">
        <f t="shared" ref="MIC10" si="4509">SUM(MIC35-SUM(MIC4:MIC9))+MIC53+MIC54</f>
        <v>0</v>
      </c>
      <c r="MIE10" s="1265">
        <f t="shared" ref="MIE10" si="4510">SUM(MIE35-SUM(MIE4:MIE9))+MIE53+MIE54</f>
        <v>0</v>
      </c>
      <c r="MIG10" s="1265">
        <f t="shared" ref="MIG10" si="4511">SUM(MIG35-SUM(MIG4:MIG9))+MIG53+MIG54</f>
        <v>0</v>
      </c>
      <c r="MII10" s="1265">
        <f t="shared" ref="MII10" si="4512">SUM(MII35-SUM(MII4:MII9))+MII53+MII54</f>
        <v>0</v>
      </c>
      <c r="MIK10" s="1265">
        <f t="shared" ref="MIK10" si="4513">SUM(MIK35-SUM(MIK4:MIK9))+MIK53+MIK54</f>
        <v>0</v>
      </c>
      <c r="MIM10" s="1265">
        <f t="shared" ref="MIM10" si="4514">SUM(MIM35-SUM(MIM4:MIM9))+MIM53+MIM54</f>
        <v>0</v>
      </c>
      <c r="MIO10" s="1265">
        <f t="shared" ref="MIO10" si="4515">SUM(MIO35-SUM(MIO4:MIO9))+MIO53+MIO54</f>
        <v>0</v>
      </c>
      <c r="MIQ10" s="1265">
        <f t="shared" ref="MIQ10" si="4516">SUM(MIQ35-SUM(MIQ4:MIQ9))+MIQ53+MIQ54</f>
        <v>0</v>
      </c>
      <c r="MIS10" s="1265">
        <f t="shared" ref="MIS10" si="4517">SUM(MIS35-SUM(MIS4:MIS9))+MIS53+MIS54</f>
        <v>0</v>
      </c>
      <c r="MIU10" s="1265">
        <f t="shared" ref="MIU10" si="4518">SUM(MIU35-SUM(MIU4:MIU9))+MIU53+MIU54</f>
        <v>0</v>
      </c>
      <c r="MIW10" s="1265">
        <f t="shared" ref="MIW10" si="4519">SUM(MIW35-SUM(MIW4:MIW9))+MIW53+MIW54</f>
        <v>0</v>
      </c>
      <c r="MIY10" s="1265">
        <f t="shared" ref="MIY10" si="4520">SUM(MIY35-SUM(MIY4:MIY9))+MIY53+MIY54</f>
        <v>0</v>
      </c>
      <c r="MJA10" s="1265">
        <f t="shared" ref="MJA10" si="4521">SUM(MJA35-SUM(MJA4:MJA9))+MJA53+MJA54</f>
        <v>0</v>
      </c>
      <c r="MJC10" s="1265">
        <f t="shared" ref="MJC10" si="4522">SUM(MJC35-SUM(MJC4:MJC9))+MJC53+MJC54</f>
        <v>0</v>
      </c>
      <c r="MJE10" s="1265">
        <f t="shared" ref="MJE10" si="4523">SUM(MJE35-SUM(MJE4:MJE9))+MJE53+MJE54</f>
        <v>0</v>
      </c>
      <c r="MJG10" s="1265">
        <f t="shared" ref="MJG10" si="4524">SUM(MJG35-SUM(MJG4:MJG9))+MJG53+MJG54</f>
        <v>0</v>
      </c>
      <c r="MJI10" s="1265">
        <f t="shared" ref="MJI10" si="4525">SUM(MJI35-SUM(MJI4:MJI9))+MJI53+MJI54</f>
        <v>0</v>
      </c>
      <c r="MJK10" s="1265">
        <f t="shared" ref="MJK10" si="4526">SUM(MJK35-SUM(MJK4:MJK9))+MJK53+MJK54</f>
        <v>0</v>
      </c>
      <c r="MJM10" s="1265">
        <f t="shared" ref="MJM10" si="4527">SUM(MJM35-SUM(MJM4:MJM9))+MJM53+MJM54</f>
        <v>0</v>
      </c>
      <c r="MJO10" s="1265">
        <f t="shared" ref="MJO10" si="4528">SUM(MJO35-SUM(MJO4:MJO9))+MJO53+MJO54</f>
        <v>0</v>
      </c>
      <c r="MJQ10" s="1265">
        <f t="shared" ref="MJQ10" si="4529">SUM(MJQ35-SUM(MJQ4:MJQ9))+MJQ53+MJQ54</f>
        <v>0</v>
      </c>
      <c r="MJS10" s="1265">
        <f t="shared" ref="MJS10" si="4530">SUM(MJS35-SUM(MJS4:MJS9))+MJS53+MJS54</f>
        <v>0</v>
      </c>
      <c r="MJU10" s="1265">
        <f t="shared" ref="MJU10" si="4531">SUM(MJU35-SUM(MJU4:MJU9))+MJU53+MJU54</f>
        <v>0</v>
      </c>
      <c r="MJW10" s="1265">
        <f t="shared" ref="MJW10" si="4532">SUM(MJW35-SUM(MJW4:MJW9))+MJW53+MJW54</f>
        <v>0</v>
      </c>
      <c r="MJY10" s="1265">
        <f t="shared" ref="MJY10" si="4533">SUM(MJY35-SUM(MJY4:MJY9))+MJY53+MJY54</f>
        <v>0</v>
      </c>
      <c r="MKA10" s="1265">
        <f t="shared" ref="MKA10" si="4534">SUM(MKA35-SUM(MKA4:MKA9))+MKA53+MKA54</f>
        <v>0</v>
      </c>
      <c r="MKC10" s="1265">
        <f t="shared" ref="MKC10" si="4535">SUM(MKC35-SUM(MKC4:MKC9))+MKC53+MKC54</f>
        <v>0</v>
      </c>
      <c r="MKE10" s="1265">
        <f t="shared" ref="MKE10" si="4536">SUM(MKE35-SUM(MKE4:MKE9))+MKE53+MKE54</f>
        <v>0</v>
      </c>
      <c r="MKG10" s="1265">
        <f t="shared" ref="MKG10" si="4537">SUM(MKG35-SUM(MKG4:MKG9))+MKG53+MKG54</f>
        <v>0</v>
      </c>
      <c r="MKI10" s="1265">
        <f t="shared" ref="MKI10" si="4538">SUM(MKI35-SUM(MKI4:MKI9))+MKI53+MKI54</f>
        <v>0</v>
      </c>
      <c r="MKK10" s="1265">
        <f t="shared" ref="MKK10" si="4539">SUM(MKK35-SUM(MKK4:MKK9))+MKK53+MKK54</f>
        <v>0</v>
      </c>
      <c r="MKM10" s="1265">
        <f t="shared" ref="MKM10" si="4540">SUM(MKM35-SUM(MKM4:MKM9))+MKM53+MKM54</f>
        <v>0</v>
      </c>
      <c r="MKO10" s="1265">
        <f t="shared" ref="MKO10" si="4541">SUM(MKO35-SUM(MKO4:MKO9))+MKO53+MKO54</f>
        <v>0</v>
      </c>
      <c r="MKQ10" s="1265">
        <f t="shared" ref="MKQ10" si="4542">SUM(MKQ35-SUM(MKQ4:MKQ9))+MKQ53+MKQ54</f>
        <v>0</v>
      </c>
      <c r="MKS10" s="1265">
        <f t="shared" ref="MKS10" si="4543">SUM(MKS35-SUM(MKS4:MKS9))+MKS53+MKS54</f>
        <v>0</v>
      </c>
      <c r="MKU10" s="1265">
        <f t="shared" ref="MKU10" si="4544">SUM(MKU35-SUM(MKU4:MKU9))+MKU53+MKU54</f>
        <v>0</v>
      </c>
      <c r="MKW10" s="1265">
        <f t="shared" ref="MKW10" si="4545">SUM(MKW35-SUM(MKW4:MKW9))+MKW53+MKW54</f>
        <v>0</v>
      </c>
      <c r="MKY10" s="1265">
        <f t="shared" ref="MKY10" si="4546">SUM(MKY35-SUM(MKY4:MKY9))+MKY53+MKY54</f>
        <v>0</v>
      </c>
      <c r="MLA10" s="1265">
        <f t="shared" ref="MLA10" si="4547">SUM(MLA35-SUM(MLA4:MLA9))+MLA53+MLA54</f>
        <v>0</v>
      </c>
      <c r="MLC10" s="1265">
        <f t="shared" ref="MLC10" si="4548">SUM(MLC35-SUM(MLC4:MLC9))+MLC53+MLC54</f>
        <v>0</v>
      </c>
      <c r="MLE10" s="1265">
        <f t="shared" ref="MLE10" si="4549">SUM(MLE35-SUM(MLE4:MLE9))+MLE53+MLE54</f>
        <v>0</v>
      </c>
      <c r="MLG10" s="1265">
        <f t="shared" ref="MLG10" si="4550">SUM(MLG35-SUM(MLG4:MLG9))+MLG53+MLG54</f>
        <v>0</v>
      </c>
      <c r="MLI10" s="1265">
        <f t="shared" ref="MLI10" si="4551">SUM(MLI35-SUM(MLI4:MLI9))+MLI53+MLI54</f>
        <v>0</v>
      </c>
      <c r="MLK10" s="1265">
        <f t="shared" ref="MLK10" si="4552">SUM(MLK35-SUM(MLK4:MLK9))+MLK53+MLK54</f>
        <v>0</v>
      </c>
      <c r="MLM10" s="1265">
        <f t="shared" ref="MLM10" si="4553">SUM(MLM35-SUM(MLM4:MLM9))+MLM53+MLM54</f>
        <v>0</v>
      </c>
      <c r="MLO10" s="1265">
        <f t="shared" ref="MLO10" si="4554">SUM(MLO35-SUM(MLO4:MLO9))+MLO53+MLO54</f>
        <v>0</v>
      </c>
      <c r="MLQ10" s="1265">
        <f t="shared" ref="MLQ10" si="4555">SUM(MLQ35-SUM(MLQ4:MLQ9))+MLQ53+MLQ54</f>
        <v>0</v>
      </c>
      <c r="MLS10" s="1265">
        <f t="shared" ref="MLS10" si="4556">SUM(MLS35-SUM(MLS4:MLS9))+MLS53+MLS54</f>
        <v>0</v>
      </c>
      <c r="MLU10" s="1265">
        <f t="shared" ref="MLU10" si="4557">SUM(MLU35-SUM(MLU4:MLU9))+MLU53+MLU54</f>
        <v>0</v>
      </c>
      <c r="MLW10" s="1265">
        <f t="shared" ref="MLW10" si="4558">SUM(MLW35-SUM(MLW4:MLW9))+MLW53+MLW54</f>
        <v>0</v>
      </c>
      <c r="MLY10" s="1265">
        <f t="shared" ref="MLY10" si="4559">SUM(MLY35-SUM(MLY4:MLY9))+MLY53+MLY54</f>
        <v>0</v>
      </c>
      <c r="MMA10" s="1265">
        <f t="shared" ref="MMA10" si="4560">SUM(MMA35-SUM(MMA4:MMA9))+MMA53+MMA54</f>
        <v>0</v>
      </c>
      <c r="MMC10" s="1265">
        <f t="shared" ref="MMC10" si="4561">SUM(MMC35-SUM(MMC4:MMC9))+MMC53+MMC54</f>
        <v>0</v>
      </c>
      <c r="MME10" s="1265">
        <f t="shared" ref="MME10" si="4562">SUM(MME35-SUM(MME4:MME9))+MME53+MME54</f>
        <v>0</v>
      </c>
      <c r="MMG10" s="1265">
        <f t="shared" ref="MMG10" si="4563">SUM(MMG35-SUM(MMG4:MMG9))+MMG53+MMG54</f>
        <v>0</v>
      </c>
      <c r="MMI10" s="1265">
        <f t="shared" ref="MMI10" si="4564">SUM(MMI35-SUM(MMI4:MMI9))+MMI53+MMI54</f>
        <v>0</v>
      </c>
      <c r="MMK10" s="1265">
        <f t="shared" ref="MMK10" si="4565">SUM(MMK35-SUM(MMK4:MMK9))+MMK53+MMK54</f>
        <v>0</v>
      </c>
      <c r="MMM10" s="1265">
        <f t="shared" ref="MMM10" si="4566">SUM(MMM35-SUM(MMM4:MMM9))+MMM53+MMM54</f>
        <v>0</v>
      </c>
      <c r="MMO10" s="1265">
        <f t="shared" ref="MMO10" si="4567">SUM(MMO35-SUM(MMO4:MMO9))+MMO53+MMO54</f>
        <v>0</v>
      </c>
      <c r="MMQ10" s="1265">
        <f t="shared" ref="MMQ10" si="4568">SUM(MMQ35-SUM(MMQ4:MMQ9))+MMQ53+MMQ54</f>
        <v>0</v>
      </c>
      <c r="MMS10" s="1265">
        <f t="shared" ref="MMS10" si="4569">SUM(MMS35-SUM(MMS4:MMS9))+MMS53+MMS54</f>
        <v>0</v>
      </c>
      <c r="MMU10" s="1265">
        <f t="shared" ref="MMU10" si="4570">SUM(MMU35-SUM(MMU4:MMU9))+MMU53+MMU54</f>
        <v>0</v>
      </c>
      <c r="MMW10" s="1265">
        <f t="shared" ref="MMW10" si="4571">SUM(MMW35-SUM(MMW4:MMW9))+MMW53+MMW54</f>
        <v>0</v>
      </c>
      <c r="MMY10" s="1265">
        <f t="shared" ref="MMY10" si="4572">SUM(MMY35-SUM(MMY4:MMY9))+MMY53+MMY54</f>
        <v>0</v>
      </c>
      <c r="MNA10" s="1265">
        <f t="shared" ref="MNA10" si="4573">SUM(MNA35-SUM(MNA4:MNA9))+MNA53+MNA54</f>
        <v>0</v>
      </c>
      <c r="MNC10" s="1265">
        <f t="shared" ref="MNC10" si="4574">SUM(MNC35-SUM(MNC4:MNC9))+MNC53+MNC54</f>
        <v>0</v>
      </c>
      <c r="MNE10" s="1265">
        <f t="shared" ref="MNE10" si="4575">SUM(MNE35-SUM(MNE4:MNE9))+MNE53+MNE54</f>
        <v>0</v>
      </c>
      <c r="MNG10" s="1265">
        <f t="shared" ref="MNG10" si="4576">SUM(MNG35-SUM(MNG4:MNG9))+MNG53+MNG54</f>
        <v>0</v>
      </c>
      <c r="MNI10" s="1265">
        <f t="shared" ref="MNI10" si="4577">SUM(MNI35-SUM(MNI4:MNI9))+MNI53+MNI54</f>
        <v>0</v>
      </c>
      <c r="MNK10" s="1265">
        <f t="shared" ref="MNK10" si="4578">SUM(MNK35-SUM(MNK4:MNK9))+MNK53+MNK54</f>
        <v>0</v>
      </c>
      <c r="MNM10" s="1265">
        <f t="shared" ref="MNM10" si="4579">SUM(MNM35-SUM(MNM4:MNM9))+MNM53+MNM54</f>
        <v>0</v>
      </c>
      <c r="MNO10" s="1265">
        <f t="shared" ref="MNO10" si="4580">SUM(MNO35-SUM(MNO4:MNO9))+MNO53+MNO54</f>
        <v>0</v>
      </c>
      <c r="MNQ10" s="1265">
        <f t="shared" ref="MNQ10" si="4581">SUM(MNQ35-SUM(MNQ4:MNQ9))+MNQ53+MNQ54</f>
        <v>0</v>
      </c>
      <c r="MNS10" s="1265">
        <f t="shared" ref="MNS10" si="4582">SUM(MNS35-SUM(MNS4:MNS9))+MNS53+MNS54</f>
        <v>0</v>
      </c>
      <c r="MNU10" s="1265">
        <f t="shared" ref="MNU10" si="4583">SUM(MNU35-SUM(MNU4:MNU9))+MNU53+MNU54</f>
        <v>0</v>
      </c>
      <c r="MNW10" s="1265">
        <f t="shared" ref="MNW10" si="4584">SUM(MNW35-SUM(MNW4:MNW9))+MNW53+MNW54</f>
        <v>0</v>
      </c>
      <c r="MNY10" s="1265">
        <f t="shared" ref="MNY10" si="4585">SUM(MNY35-SUM(MNY4:MNY9))+MNY53+MNY54</f>
        <v>0</v>
      </c>
      <c r="MOA10" s="1265">
        <f t="shared" ref="MOA10" si="4586">SUM(MOA35-SUM(MOA4:MOA9))+MOA53+MOA54</f>
        <v>0</v>
      </c>
      <c r="MOC10" s="1265">
        <f t="shared" ref="MOC10" si="4587">SUM(MOC35-SUM(MOC4:MOC9))+MOC53+MOC54</f>
        <v>0</v>
      </c>
      <c r="MOE10" s="1265">
        <f t="shared" ref="MOE10" si="4588">SUM(MOE35-SUM(MOE4:MOE9))+MOE53+MOE54</f>
        <v>0</v>
      </c>
      <c r="MOG10" s="1265">
        <f t="shared" ref="MOG10" si="4589">SUM(MOG35-SUM(MOG4:MOG9))+MOG53+MOG54</f>
        <v>0</v>
      </c>
      <c r="MOI10" s="1265">
        <f t="shared" ref="MOI10" si="4590">SUM(MOI35-SUM(MOI4:MOI9))+MOI53+MOI54</f>
        <v>0</v>
      </c>
      <c r="MOK10" s="1265">
        <f t="shared" ref="MOK10" si="4591">SUM(MOK35-SUM(MOK4:MOK9))+MOK53+MOK54</f>
        <v>0</v>
      </c>
      <c r="MOM10" s="1265">
        <f t="shared" ref="MOM10" si="4592">SUM(MOM35-SUM(MOM4:MOM9))+MOM53+MOM54</f>
        <v>0</v>
      </c>
      <c r="MOO10" s="1265">
        <f t="shared" ref="MOO10" si="4593">SUM(MOO35-SUM(MOO4:MOO9))+MOO53+MOO54</f>
        <v>0</v>
      </c>
      <c r="MOQ10" s="1265">
        <f t="shared" ref="MOQ10" si="4594">SUM(MOQ35-SUM(MOQ4:MOQ9))+MOQ53+MOQ54</f>
        <v>0</v>
      </c>
      <c r="MOS10" s="1265">
        <f t="shared" ref="MOS10" si="4595">SUM(MOS35-SUM(MOS4:MOS9))+MOS53+MOS54</f>
        <v>0</v>
      </c>
      <c r="MOU10" s="1265">
        <f t="shared" ref="MOU10" si="4596">SUM(MOU35-SUM(MOU4:MOU9))+MOU53+MOU54</f>
        <v>0</v>
      </c>
      <c r="MOW10" s="1265">
        <f t="shared" ref="MOW10" si="4597">SUM(MOW35-SUM(MOW4:MOW9))+MOW53+MOW54</f>
        <v>0</v>
      </c>
      <c r="MOY10" s="1265">
        <f t="shared" ref="MOY10" si="4598">SUM(MOY35-SUM(MOY4:MOY9))+MOY53+MOY54</f>
        <v>0</v>
      </c>
      <c r="MPA10" s="1265">
        <f t="shared" ref="MPA10" si="4599">SUM(MPA35-SUM(MPA4:MPA9))+MPA53+MPA54</f>
        <v>0</v>
      </c>
      <c r="MPC10" s="1265">
        <f t="shared" ref="MPC10" si="4600">SUM(MPC35-SUM(MPC4:MPC9))+MPC53+MPC54</f>
        <v>0</v>
      </c>
      <c r="MPE10" s="1265">
        <f t="shared" ref="MPE10" si="4601">SUM(MPE35-SUM(MPE4:MPE9))+MPE53+MPE54</f>
        <v>0</v>
      </c>
      <c r="MPG10" s="1265">
        <f t="shared" ref="MPG10" si="4602">SUM(MPG35-SUM(MPG4:MPG9))+MPG53+MPG54</f>
        <v>0</v>
      </c>
      <c r="MPI10" s="1265">
        <f t="shared" ref="MPI10" si="4603">SUM(MPI35-SUM(MPI4:MPI9))+MPI53+MPI54</f>
        <v>0</v>
      </c>
      <c r="MPK10" s="1265">
        <f t="shared" ref="MPK10" si="4604">SUM(MPK35-SUM(MPK4:MPK9))+MPK53+MPK54</f>
        <v>0</v>
      </c>
      <c r="MPM10" s="1265">
        <f t="shared" ref="MPM10" si="4605">SUM(MPM35-SUM(MPM4:MPM9))+MPM53+MPM54</f>
        <v>0</v>
      </c>
      <c r="MPO10" s="1265">
        <f t="shared" ref="MPO10" si="4606">SUM(MPO35-SUM(MPO4:MPO9))+MPO53+MPO54</f>
        <v>0</v>
      </c>
      <c r="MPQ10" s="1265">
        <f t="shared" ref="MPQ10" si="4607">SUM(MPQ35-SUM(MPQ4:MPQ9))+MPQ53+MPQ54</f>
        <v>0</v>
      </c>
      <c r="MPS10" s="1265">
        <f t="shared" ref="MPS10" si="4608">SUM(MPS35-SUM(MPS4:MPS9))+MPS53+MPS54</f>
        <v>0</v>
      </c>
      <c r="MPU10" s="1265">
        <f t="shared" ref="MPU10" si="4609">SUM(MPU35-SUM(MPU4:MPU9))+MPU53+MPU54</f>
        <v>0</v>
      </c>
      <c r="MPW10" s="1265">
        <f t="shared" ref="MPW10" si="4610">SUM(MPW35-SUM(MPW4:MPW9))+MPW53+MPW54</f>
        <v>0</v>
      </c>
      <c r="MPY10" s="1265">
        <f t="shared" ref="MPY10" si="4611">SUM(MPY35-SUM(MPY4:MPY9))+MPY53+MPY54</f>
        <v>0</v>
      </c>
      <c r="MQA10" s="1265">
        <f t="shared" ref="MQA10" si="4612">SUM(MQA35-SUM(MQA4:MQA9))+MQA53+MQA54</f>
        <v>0</v>
      </c>
      <c r="MQC10" s="1265">
        <f t="shared" ref="MQC10" si="4613">SUM(MQC35-SUM(MQC4:MQC9))+MQC53+MQC54</f>
        <v>0</v>
      </c>
      <c r="MQE10" s="1265">
        <f t="shared" ref="MQE10" si="4614">SUM(MQE35-SUM(MQE4:MQE9))+MQE53+MQE54</f>
        <v>0</v>
      </c>
      <c r="MQG10" s="1265">
        <f t="shared" ref="MQG10" si="4615">SUM(MQG35-SUM(MQG4:MQG9))+MQG53+MQG54</f>
        <v>0</v>
      </c>
      <c r="MQI10" s="1265">
        <f t="shared" ref="MQI10" si="4616">SUM(MQI35-SUM(MQI4:MQI9))+MQI53+MQI54</f>
        <v>0</v>
      </c>
      <c r="MQK10" s="1265">
        <f t="shared" ref="MQK10" si="4617">SUM(MQK35-SUM(MQK4:MQK9))+MQK53+MQK54</f>
        <v>0</v>
      </c>
      <c r="MQM10" s="1265">
        <f t="shared" ref="MQM10" si="4618">SUM(MQM35-SUM(MQM4:MQM9))+MQM53+MQM54</f>
        <v>0</v>
      </c>
      <c r="MQO10" s="1265">
        <f t="shared" ref="MQO10" si="4619">SUM(MQO35-SUM(MQO4:MQO9))+MQO53+MQO54</f>
        <v>0</v>
      </c>
      <c r="MQQ10" s="1265">
        <f t="shared" ref="MQQ10" si="4620">SUM(MQQ35-SUM(MQQ4:MQQ9))+MQQ53+MQQ54</f>
        <v>0</v>
      </c>
      <c r="MQS10" s="1265">
        <f t="shared" ref="MQS10" si="4621">SUM(MQS35-SUM(MQS4:MQS9))+MQS53+MQS54</f>
        <v>0</v>
      </c>
      <c r="MQU10" s="1265">
        <f t="shared" ref="MQU10" si="4622">SUM(MQU35-SUM(MQU4:MQU9))+MQU53+MQU54</f>
        <v>0</v>
      </c>
      <c r="MQW10" s="1265">
        <f t="shared" ref="MQW10" si="4623">SUM(MQW35-SUM(MQW4:MQW9))+MQW53+MQW54</f>
        <v>0</v>
      </c>
      <c r="MQY10" s="1265">
        <f t="shared" ref="MQY10" si="4624">SUM(MQY35-SUM(MQY4:MQY9))+MQY53+MQY54</f>
        <v>0</v>
      </c>
      <c r="MRA10" s="1265">
        <f t="shared" ref="MRA10" si="4625">SUM(MRA35-SUM(MRA4:MRA9))+MRA53+MRA54</f>
        <v>0</v>
      </c>
      <c r="MRC10" s="1265">
        <f t="shared" ref="MRC10" si="4626">SUM(MRC35-SUM(MRC4:MRC9))+MRC53+MRC54</f>
        <v>0</v>
      </c>
      <c r="MRE10" s="1265">
        <f t="shared" ref="MRE10" si="4627">SUM(MRE35-SUM(MRE4:MRE9))+MRE53+MRE54</f>
        <v>0</v>
      </c>
      <c r="MRG10" s="1265">
        <f t="shared" ref="MRG10" si="4628">SUM(MRG35-SUM(MRG4:MRG9))+MRG53+MRG54</f>
        <v>0</v>
      </c>
      <c r="MRI10" s="1265">
        <f t="shared" ref="MRI10" si="4629">SUM(MRI35-SUM(MRI4:MRI9))+MRI53+MRI54</f>
        <v>0</v>
      </c>
      <c r="MRK10" s="1265">
        <f t="shared" ref="MRK10" si="4630">SUM(MRK35-SUM(MRK4:MRK9))+MRK53+MRK54</f>
        <v>0</v>
      </c>
      <c r="MRM10" s="1265">
        <f t="shared" ref="MRM10" si="4631">SUM(MRM35-SUM(MRM4:MRM9))+MRM53+MRM54</f>
        <v>0</v>
      </c>
      <c r="MRO10" s="1265">
        <f t="shared" ref="MRO10" si="4632">SUM(MRO35-SUM(MRO4:MRO9))+MRO53+MRO54</f>
        <v>0</v>
      </c>
      <c r="MRQ10" s="1265">
        <f t="shared" ref="MRQ10" si="4633">SUM(MRQ35-SUM(MRQ4:MRQ9))+MRQ53+MRQ54</f>
        <v>0</v>
      </c>
      <c r="MRS10" s="1265">
        <f t="shared" ref="MRS10" si="4634">SUM(MRS35-SUM(MRS4:MRS9))+MRS53+MRS54</f>
        <v>0</v>
      </c>
      <c r="MRU10" s="1265">
        <f t="shared" ref="MRU10" si="4635">SUM(MRU35-SUM(MRU4:MRU9))+MRU53+MRU54</f>
        <v>0</v>
      </c>
      <c r="MRW10" s="1265">
        <f t="shared" ref="MRW10" si="4636">SUM(MRW35-SUM(MRW4:MRW9))+MRW53+MRW54</f>
        <v>0</v>
      </c>
      <c r="MRY10" s="1265">
        <f t="shared" ref="MRY10" si="4637">SUM(MRY35-SUM(MRY4:MRY9))+MRY53+MRY54</f>
        <v>0</v>
      </c>
      <c r="MSA10" s="1265">
        <f t="shared" ref="MSA10" si="4638">SUM(MSA35-SUM(MSA4:MSA9))+MSA53+MSA54</f>
        <v>0</v>
      </c>
      <c r="MSC10" s="1265">
        <f t="shared" ref="MSC10" si="4639">SUM(MSC35-SUM(MSC4:MSC9))+MSC53+MSC54</f>
        <v>0</v>
      </c>
      <c r="MSE10" s="1265">
        <f t="shared" ref="MSE10" si="4640">SUM(MSE35-SUM(MSE4:MSE9))+MSE53+MSE54</f>
        <v>0</v>
      </c>
      <c r="MSG10" s="1265">
        <f t="shared" ref="MSG10" si="4641">SUM(MSG35-SUM(MSG4:MSG9))+MSG53+MSG54</f>
        <v>0</v>
      </c>
      <c r="MSI10" s="1265">
        <f t="shared" ref="MSI10" si="4642">SUM(MSI35-SUM(MSI4:MSI9))+MSI53+MSI54</f>
        <v>0</v>
      </c>
      <c r="MSK10" s="1265">
        <f t="shared" ref="MSK10" si="4643">SUM(MSK35-SUM(MSK4:MSK9))+MSK53+MSK54</f>
        <v>0</v>
      </c>
      <c r="MSM10" s="1265">
        <f t="shared" ref="MSM10" si="4644">SUM(MSM35-SUM(MSM4:MSM9))+MSM53+MSM54</f>
        <v>0</v>
      </c>
      <c r="MSO10" s="1265">
        <f t="shared" ref="MSO10" si="4645">SUM(MSO35-SUM(MSO4:MSO9))+MSO53+MSO54</f>
        <v>0</v>
      </c>
      <c r="MSQ10" s="1265">
        <f t="shared" ref="MSQ10" si="4646">SUM(MSQ35-SUM(MSQ4:MSQ9))+MSQ53+MSQ54</f>
        <v>0</v>
      </c>
      <c r="MSS10" s="1265">
        <f t="shared" ref="MSS10" si="4647">SUM(MSS35-SUM(MSS4:MSS9))+MSS53+MSS54</f>
        <v>0</v>
      </c>
      <c r="MSU10" s="1265">
        <f t="shared" ref="MSU10" si="4648">SUM(MSU35-SUM(MSU4:MSU9))+MSU53+MSU54</f>
        <v>0</v>
      </c>
      <c r="MSW10" s="1265">
        <f t="shared" ref="MSW10" si="4649">SUM(MSW35-SUM(MSW4:MSW9))+MSW53+MSW54</f>
        <v>0</v>
      </c>
      <c r="MSY10" s="1265">
        <f t="shared" ref="MSY10" si="4650">SUM(MSY35-SUM(MSY4:MSY9))+MSY53+MSY54</f>
        <v>0</v>
      </c>
      <c r="MTA10" s="1265">
        <f t="shared" ref="MTA10" si="4651">SUM(MTA35-SUM(MTA4:MTA9))+MTA53+MTA54</f>
        <v>0</v>
      </c>
      <c r="MTC10" s="1265">
        <f t="shared" ref="MTC10" si="4652">SUM(MTC35-SUM(MTC4:MTC9))+MTC53+MTC54</f>
        <v>0</v>
      </c>
      <c r="MTE10" s="1265">
        <f t="shared" ref="MTE10" si="4653">SUM(MTE35-SUM(MTE4:MTE9))+MTE53+MTE54</f>
        <v>0</v>
      </c>
      <c r="MTG10" s="1265">
        <f t="shared" ref="MTG10" si="4654">SUM(MTG35-SUM(MTG4:MTG9))+MTG53+MTG54</f>
        <v>0</v>
      </c>
      <c r="MTI10" s="1265">
        <f t="shared" ref="MTI10" si="4655">SUM(MTI35-SUM(MTI4:MTI9))+MTI53+MTI54</f>
        <v>0</v>
      </c>
      <c r="MTK10" s="1265">
        <f t="shared" ref="MTK10" si="4656">SUM(MTK35-SUM(MTK4:MTK9))+MTK53+MTK54</f>
        <v>0</v>
      </c>
      <c r="MTM10" s="1265">
        <f t="shared" ref="MTM10" si="4657">SUM(MTM35-SUM(MTM4:MTM9))+MTM53+MTM54</f>
        <v>0</v>
      </c>
      <c r="MTO10" s="1265">
        <f t="shared" ref="MTO10" si="4658">SUM(MTO35-SUM(MTO4:MTO9))+MTO53+MTO54</f>
        <v>0</v>
      </c>
      <c r="MTQ10" s="1265">
        <f t="shared" ref="MTQ10" si="4659">SUM(MTQ35-SUM(MTQ4:MTQ9))+MTQ53+MTQ54</f>
        <v>0</v>
      </c>
      <c r="MTS10" s="1265">
        <f t="shared" ref="MTS10" si="4660">SUM(MTS35-SUM(MTS4:MTS9))+MTS53+MTS54</f>
        <v>0</v>
      </c>
      <c r="MTU10" s="1265">
        <f t="shared" ref="MTU10" si="4661">SUM(MTU35-SUM(MTU4:MTU9))+MTU53+MTU54</f>
        <v>0</v>
      </c>
      <c r="MTW10" s="1265">
        <f t="shared" ref="MTW10" si="4662">SUM(MTW35-SUM(MTW4:MTW9))+MTW53+MTW54</f>
        <v>0</v>
      </c>
      <c r="MTY10" s="1265">
        <f t="shared" ref="MTY10" si="4663">SUM(MTY35-SUM(MTY4:MTY9))+MTY53+MTY54</f>
        <v>0</v>
      </c>
      <c r="MUA10" s="1265">
        <f t="shared" ref="MUA10" si="4664">SUM(MUA35-SUM(MUA4:MUA9))+MUA53+MUA54</f>
        <v>0</v>
      </c>
      <c r="MUC10" s="1265">
        <f t="shared" ref="MUC10" si="4665">SUM(MUC35-SUM(MUC4:MUC9))+MUC53+MUC54</f>
        <v>0</v>
      </c>
      <c r="MUE10" s="1265">
        <f t="shared" ref="MUE10" si="4666">SUM(MUE35-SUM(MUE4:MUE9))+MUE53+MUE54</f>
        <v>0</v>
      </c>
      <c r="MUG10" s="1265">
        <f t="shared" ref="MUG10" si="4667">SUM(MUG35-SUM(MUG4:MUG9))+MUG53+MUG54</f>
        <v>0</v>
      </c>
      <c r="MUI10" s="1265">
        <f t="shared" ref="MUI10" si="4668">SUM(MUI35-SUM(MUI4:MUI9))+MUI53+MUI54</f>
        <v>0</v>
      </c>
      <c r="MUK10" s="1265">
        <f t="shared" ref="MUK10" si="4669">SUM(MUK35-SUM(MUK4:MUK9))+MUK53+MUK54</f>
        <v>0</v>
      </c>
      <c r="MUM10" s="1265">
        <f t="shared" ref="MUM10" si="4670">SUM(MUM35-SUM(MUM4:MUM9))+MUM53+MUM54</f>
        <v>0</v>
      </c>
      <c r="MUO10" s="1265">
        <f t="shared" ref="MUO10" si="4671">SUM(MUO35-SUM(MUO4:MUO9))+MUO53+MUO54</f>
        <v>0</v>
      </c>
      <c r="MUQ10" s="1265">
        <f t="shared" ref="MUQ10" si="4672">SUM(MUQ35-SUM(MUQ4:MUQ9))+MUQ53+MUQ54</f>
        <v>0</v>
      </c>
      <c r="MUS10" s="1265">
        <f t="shared" ref="MUS10" si="4673">SUM(MUS35-SUM(MUS4:MUS9))+MUS53+MUS54</f>
        <v>0</v>
      </c>
      <c r="MUU10" s="1265">
        <f t="shared" ref="MUU10" si="4674">SUM(MUU35-SUM(MUU4:MUU9))+MUU53+MUU54</f>
        <v>0</v>
      </c>
      <c r="MUW10" s="1265">
        <f t="shared" ref="MUW10" si="4675">SUM(MUW35-SUM(MUW4:MUW9))+MUW53+MUW54</f>
        <v>0</v>
      </c>
      <c r="MUY10" s="1265">
        <f t="shared" ref="MUY10" si="4676">SUM(MUY35-SUM(MUY4:MUY9))+MUY53+MUY54</f>
        <v>0</v>
      </c>
      <c r="MVA10" s="1265">
        <f t="shared" ref="MVA10" si="4677">SUM(MVA35-SUM(MVA4:MVA9))+MVA53+MVA54</f>
        <v>0</v>
      </c>
      <c r="MVC10" s="1265">
        <f t="shared" ref="MVC10" si="4678">SUM(MVC35-SUM(MVC4:MVC9))+MVC53+MVC54</f>
        <v>0</v>
      </c>
      <c r="MVE10" s="1265">
        <f t="shared" ref="MVE10" si="4679">SUM(MVE35-SUM(MVE4:MVE9))+MVE53+MVE54</f>
        <v>0</v>
      </c>
      <c r="MVG10" s="1265">
        <f t="shared" ref="MVG10" si="4680">SUM(MVG35-SUM(MVG4:MVG9))+MVG53+MVG54</f>
        <v>0</v>
      </c>
      <c r="MVI10" s="1265">
        <f t="shared" ref="MVI10" si="4681">SUM(MVI35-SUM(MVI4:MVI9))+MVI53+MVI54</f>
        <v>0</v>
      </c>
      <c r="MVK10" s="1265">
        <f t="shared" ref="MVK10" si="4682">SUM(MVK35-SUM(MVK4:MVK9))+MVK53+MVK54</f>
        <v>0</v>
      </c>
      <c r="MVM10" s="1265">
        <f t="shared" ref="MVM10" si="4683">SUM(MVM35-SUM(MVM4:MVM9))+MVM53+MVM54</f>
        <v>0</v>
      </c>
      <c r="MVO10" s="1265">
        <f t="shared" ref="MVO10" si="4684">SUM(MVO35-SUM(MVO4:MVO9))+MVO53+MVO54</f>
        <v>0</v>
      </c>
      <c r="MVQ10" s="1265">
        <f t="shared" ref="MVQ10" si="4685">SUM(MVQ35-SUM(MVQ4:MVQ9))+MVQ53+MVQ54</f>
        <v>0</v>
      </c>
      <c r="MVS10" s="1265">
        <f t="shared" ref="MVS10" si="4686">SUM(MVS35-SUM(MVS4:MVS9))+MVS53+MVS54</f>
        <v>0</v>
      </c>
      <c r="MVU10" s="1265">
        <f t="shared" ref="MVU10" si="4687">SUM(MVU35-SUM(MVU4:MVU9))+MVU53+MVU54</f>
        <v>0</v>
      </c>
      <c r="MVW10" s="1265">
        <f t="shared" ref="MVW10" si="4688">SUM(MVW35-SUM(MVW4:MVW9))+MVW53+MVW54</f>
        <v>0</v>
      </c>
      <c r="MVY10" s="1265">
        <f t="shared" ref="MVY10" si="4689">SUM(MVY35-SUM(MVY4:MVY9))+MVY53+MVY54</f>
        <v>0</v>
      </c>
      <c r="MWA10" s="1265">
        <f t="shared" ref="MWA10" si="4690">SUM(MWA35-SUM(MWA4:MWA9))+MWA53+MWA54</f>
        <v>0</v>
      </c>
      <c r="MWC10" s="1265">
        <f t="shared" ref="MWC10" si="4691">SUM(MWC35-SUM(MWC4:MWC9))+MWC53+MWC54</f>
        <v>0</v>
      </c>
      <c r="MWE10" s="1265">
        <f t="shared" ref="MWE10" si="4692">SUM(MWE35-SUM(MWE4:MWE9))+MWE53+MWE54</f>
        <v>0</v>
      </c>
      <c r="MWG10" s="1265">
        <f t="shared" ref="MWG10" si="4693">SUM(MWG35-SUM(MWG4:MWG9))+MWG53+MWG54</f>
        <v>0</v>
      </c>
      <c r="MWI10" s="1265">
        <f t="shared" ref="MWI10" si="4694">SUM(MWI35-SUM(MWI4:MWI9))+MWI53+MWI54</f>
        <v>0</v>
      </c>
      <c r="MWK10" s="1265">
        <f t="shared" ref="MWK10" si="4695">SUM(MWK35-SUM(MWK4:MWK9))+MWK53+MWK54</f>
        <v>0</v>
      </c>
      <c r="MWM10" s="1265">
        <f t="shared" ref="MWM10" si="4696">SUM(MWM35-SUM(MWM4:MWM9))+MWM53+MWM54</f>
        <v>0</v>
      </c>
      <c r="MWO10" s="1265">
        <f t="shared" ref="MWO10" si="4697">SUM(MWO35-SUM(MWO4:MWO9))+MWO53+MWO54</f>
        <v>0</v>
      </c>
      <c r="MWQ10" s="1265">
        <f t="shared" ref="MWQ10" si="4698">SUM(MWQ35-SUM(MWQ4:MWQ9))+MWQ53+MWQ54</f>
        <v>0</v>
      </c>
      <c r="MWS10" s="1265">
        <f t="shared" ref="MWS10" si="4699">SUM(MWS35-SUM(MWS4:MWS9))+MWS53+MWS54</f>
        <v>0</v>
      </c>
      <c r="MWU10" s="1265">
        <f t="shared" ref="MWU10" si="4700">SUM(MWU35-SUM(MWU4:MWU9))+MWU53+MWU54</f>
        <v>0</v>
      </c>
      <c r="MWW10" s="1265">
        <f t="shared" ref="MWW10" si="4701">SUM(MWW35-SUM(MWW4:MWW9))+MWW53+MWW54</f>
        <v>0</v>
      </c>
      <c r="MWY10" s="1265">
        <f t="shared" ref="MWY10" si="4702">SUM(MWY35-SUM(MWY4:MWY9))+MWY53+MWY54</f>
        <v>0</v>
      </c>
      <c r="MXA10" s="1265">
        <f t="shared" ref="MXA10" si="4703">SUM(MXA35-SUM(MXA4:MXA9))+MXA53+MXA54</f>
        <v>0</v>
      </c>
      <c r="MXC10" s="1265">
        <f t="shared" ref="MXC10" si="4704">SUM(MXC35-SUM(MXC4:MXC9))+MXC53+MXC54</f>
        <v>0</v>
      </c>
      <c r="MXE10" s="1265">
        <f t="shared" ref="MXE10" si="4705">SUM(MXE35-SUM(MXE4:MXE9))+MXE53+MXE54</f>
        <v>0</v>
      </c>
      <c r="MXG10" s="1265">
        <f t="shared" ref="MXG10" si="4706">SUM(MXG35-SUM(MXG4:MXG9))+MXG53+MXG54</f>
        <v>0</v>
      </c>
      <c r="MXI10" s="1265">
        <f t="shared" ref="MXI10" si="4707">SUM(MXI35-SUM(MXI4:MXI9))+MXI53+MXI54</f>
        <v>0</v>
      </c>
      <c r="MXK10" s="1265">
        <f t="shared" ref="MXK10" si="4708">SUM(MXK35-SUM(MXK4:MXK9))+MXK53+MXK54</f>
        <v>0</v>
      </c>
      <c r="MXM10" s="1265">
        <f t="shared" ref="MXM10" si="4709">SUM(MXM35-SUM(MXM4:MXM9))+MXM53+MXM54</f>
        <v>0</v>
      </c>
      <c r="MXO10" s="1265">
        <f t="shared" ref="MXO10" si="4710">SUM(MXO35-SUM(MXO4:MXO9))+MXO53+MXO54</f>
        <v>0</v>
      </c>
      <c r="MXQ10" s="1265">
        <f t="shared" ref="MXQ10" si="4711">SUM(MXQ35-SUM(MXQ4:MXQ9))+MXQ53+MXQ54</f>
        <v>0</v>
      </c>
      <c r="MXS10" s="1265">
        <f t="shared" ref="MXS10" si="4712">SUM(MXS35-SUM(MXS4:MXS9))+MXS53+MXS54</f>
        <v>0</v>
      </c>
      <c r="MXU10" s="1265">
        <f t="shared" ref="MXU10" si="4713">SUM(MXU35-SUM(MXU4:MXU9))+MXU53+MXU54</f>
        <v>0</v>
      </c>
      <c r="MXW10" s="1265">
        <f t="shared" ref="MXW10" si="4714">SUM(MXW35-SUM(MXW4:MXW9))+MXW53+MXW54</f>
        <v>0</v>
      </c>
      <c r="MXY10" s="1265">
        <f t="shared" ref="MXY10" si="4715">SUM(MXY35-SUM(MXY4:MXY9))+MXY53+MXY54</f>
        <v>0</v>
      </c>
      <c r="MYA10" s="1265">
        <f t="shared" ref="MYA10" si="4716">SUM(MYA35-SUM(MYA4:MYA9))+MYA53+MYA54</f>
        <v>0</v>
      </c>
      <c r="MYC10" s="1265">
        <f t="shared" ref="MYC10" si="4717">SUM(MYC35-SUM(MYC4:MYC9))+MYC53+MYC54</f>
        <v>0</v>
      </c>
      <c r="MYE10" s="1265">
        <f t="shared" ref="MYE10" si="4718">SUM(MYE35-SUM(MYE4:MYE9))+MYE53+MYE54</f>
        <v>0</v>
      </c>
      <c r="MYG10" s="1265">
        <f t="shared" ref="MYG10" si="4719">SUM(MYG35-SUM(MYG4:MYG9))+MYG53+MYG54</f>
        <v>0</v>
      </c>
      <c r="MYI10" s="1265">
        <f t="shared" ref="MYI10" si="4720">SUM(MYI35-SUM(MYI4:MYI9))+MYI53+MYI54</f>
        <v>0</v>
      </c>
      <c r="MYK10" s="1265">
        <f t="shared" ref="MYK10" si="4721">SUM(MYK35-SUM(MYK4:MYK9))+MYK53+MYK54</f>
        <v>0</v>
      </c>
      <c r="MYM10" s="1265">
        <f t="shared" ref="MYM10" si="4722">SUM(MYM35-SUM(MYM4:MYM9))+MYM53+MYM54</f>
        <v>0</v>
      </c>
      <c r="MYO10" s="1265">
        <f t="shared" ref="MYO10" si="4723">SUM(MYO35-SUM(MYO4:MYO9))+MYO53+MYO54</f>
        <v>0</v>
      </c>
      <c r="MYQ10" s="1265">
        <f t="shared" ref="MYQ10" si="4724">SUM(MYQ35-SUM(MYQ4:MYQ9))+MYQ53+MYQ54</f>
        <v>0</v>
      </c>
      <c r="MYS10" s="1265">
        <f t="shared" ref="MYS10" si="4725">SUM(MYS35-SUM(MYS4:MYS9))+MYS53+MYS54</f>
        <v>0</v>
      </c>
      <c r="MYU10" s="1265">
        <f t="shared" ref="MYU10" si="4726">SUM(MYU35-SUM(MYU4:MYU9))+MYU53+MYU54</f>
        <v>0</v>
      </c>
      <c r="MYW10" s="1265">
        <f t="shared" ref="MYW10" si="4727">SUM(MYW35-SUM(MYW4:MYW9))+MYW53+MYW54</f>
        <v>0</v>
      </c>
      <c r="MYY10" s="1265">
        <f t="shared" ref="MYY10" si="4728">SUM(MYY35-SUM(MYY4:MYY9))+MYY53+MYY54</f>
        <v>0</v>
      </c>
      <c r="MZA10" s="1265">
        <f t="shared" ref="MZA10" si="4729">SUM(MZA35-SUM(MZA4:MZA9))+MZA53+MZA54</f>
        <v>0</v>
      </c>
      <c r="MZC10" s="1265">
        <f t="shared" ref="MZC10" si="4730">SUM(MZC35-SUM(MZC4:MZC9))+MZC53+MZC54</f>
        <v>0</v>
      </c>
      <c r="MZE10" s="1265">
        <f t="shared" ref="MZE10" si="4731">SUM(MZE35-SUM(MZE4:MZE9))+MZE53+MZE54</f>
        <v>0</v>
      </c>
      <c r="MZG10" s="1265">
        <f t="shared" ref="MZG10" si="4732">SUM(MZG35-SUM(MZG4:MZG9))+MZG53+MZG54</f>
        <v>0</v>
      </c>
      <c r="MZI10" s="1265">
        <f t="shared" ref="MZI10" si="4733">SUM(MZI35-SUM(MZI4:MZI9))+MZI53+MZI54</f>
        <v>0</v>
      </c>
      <c r="MZK10" s="1265">
        <f t="shared" ref="MZK10" si="4734">SUM(MZK35-SUM(MZK4:MZK9))+MZK53+MZK54</f>
        <v>0</v>
      </c>
      <c r="MZM10" s="1265">
        <f t="shared" ref="MZM10" si="4735">SUM(MZM35-SUM(MZM4:MZM9))+MZM53+MZM54</f>
        <v>0</v>
      </c>
      <c r="MZO10" s="1265">
        <f t="shared" ref="MZO10" si="4736">SUM(MZO35-SUM(MZO4:MZO9))+MZO53+MZO54</f>
        <v>0</v>
      </c>
      <c r="MZQ10" s="1265">
        <f t="shared" ref="MZQ10" si="4737">SUM(MZQ35-SUM(MZQ4:MZQ9))+MZQ53+MZQ54</f>
        <v>0</v>
      </c>
      <c r="MZS10" s="1265">
        <f t="shared" ref="MZS10" si="4738">SUM(MZS35-SUM(MZS4:MZS9))+MZS53+MZS54</f>
        <v>0</v>
      </c>
      <c r="MZU10" s="1265">
        <f t="shared" ref="MZU10" si="4739">SUM(MZU35-SUM(MZU4:MZU9))+MZU53+MZU54</f>
        <v>0</v>
      </c>
      <c r="MZW10" s="1265">
        <f t="shared" ref="MZW10" si="4740">SUM(MZW35-SUM(MZW4:MZW9))+MZW53+MZW54</f>
        <v>0</v>
      </c>
      <c r="MZY10" s="1265">
        <f t="shared" ref="MZY10" si="4741">SUM(MZY35-SUM(MZY4:MZY9))+MZY53+MZY54</f>
        <v>0</v>
      </c>
      <c r="NAA10" s="1265">
        <f t="shared" ref="NAA10" si="4742">SUM(NAA35-SUM(NAA4:NAA9))+NAA53+NAA54</f>
        <v>0</v>
      </c>
      <c r="NAC10" s="1265">
        <f t="shared" ref="NAC10" si="4743">SUM(NAC35-SUM(NAC4:NAC9))+NAC53+NAC54</f>
        <v>0</v>
      </c>
      <c r="NAE10" s="1265">
        <f t="shared" ref="NAE10" si="4744">SUM(NAE35-SUM(NAE4:NAE9))+NAE53+NAE54</f>
        <v>0</v>
      </c>
      <c r="NAG10" s="1265">
        <f t="shared" ref="NAG10" si="4745">SUM(NAG35-SUM(NAG4:NAG9))+NAG53+NAG54</f>
        <v>0</v>
      </c>
      <c r="NAI10" s="1265">
        <f t="shared" ref="NAI10" si="4746">SUM(NAI35-SUM(NAI4:NAI9))+NAI53+NAI54</f>
        <v>0</v>
      </c>
      <c r="NAK10" s="1265">
        <f t="shared" ref="NAK10" si="4747">SUM(NAK35-SUM(NAK4:NAK9))+NAK53+NAK54</f>
        <v>0</v>
      </c>
      <c r="NAM10" s="1265">
        <f t="shared" ref="NAM10" si="4748">SUM(NAM35-SUM(NAM4:NAM9))+NAM53+NAM54</f>
        <v>0</v>
      </c>
      <c r="NAO10" s="1265">
        <f t="shared" ref="NAO10" si="4749">SUM(NAO35-SUM(NAO4:NAO9))+NAO53+NAO54</f>
        <v>0</v>
      </c>
      <c r="NAQ10" s="1265">
        <f t="shared" ref="NAQ10" si="4750">SUM(NAQ35-SUM(NAQ4:NAQ9))+NAQ53+NAQ54</f>
        <v>0</v>
      </c>
      <c r="NAS10" s="1265">
        <f t="shared" ref="NAS10" si="4751">SUM(NAS35-SUM(NAS4:NAS9))+NAS53+NAS54</f>
        <v>0</v>
      </c>
      <c r="NAU10" s="1265">
        <f t="shared" ref="NAU10" si="4752">SUM(NAU35-SUM(NAU4:NAU9))+NAU53+NAU54</f>
        <v>0</v>
      </c>
      <c r="NAW10" s="1265">
        <f t="shared" ref="NAW10" si="4753">SUM(NAW35-SUM(NAW4:NAW9))+NAW53+NAW54</f>
        <v>0</v>
      </c>
      <c r="NAY10" s="1265">
        <f t="shared" ref="NAY10" si="4754">SUM(NAY35-SUM(NAY4:NAY9))+NAY53+NAY54</f>
        <v>0</v>
      </c>
      <c r="NBA10" s="1265">
        <f t="shared" ref="NBA10" si="4755">SUM(NBA35-SUM(NBA4:NBA9))+NBA53+NBA54</f>
        <v>0</v>
      </c>
      <c r="NBC10" s="1265">
        <f t="shared" ref="NBC10" si="4756">SUM(NBC35-SUM(NBC4:NBC9))+NBC53+NBC54</f>
        <v>0</v>
      </c>
      <c r="NBE10" s="1265">
        <f t="shared" ref="NBE10" si="4757">SUM(NBE35-SUM(NBE4:NBE9))+NBE53+NBE54</f>
        <v>0</v>
      </c>
      <c r="NBG10" s="1265">
        <f t="shared" ref="NBG10" si="4758">SUM(NBG35-SUM(NBG4:NBG9))+NBG53+NBG54</f>
        <v>0</v>
      </c>
      <c r="NBI10" s="1265">
        <f t="shared" ref="NBI10" si="4759">SUM(NBI35-SUM(NBI4:NBI9))+NBI53+NBI54</f>
        <v>0</v>
      </c>
      <c r="NBK10" s="1265">
        <f t="shared" ref="NBK10" si="4760">SUM(NBK35-SUM(NBK4:NBK9))+NBK53+NBK54</f>
        <v>0</v>
      </c>
      <c r="NBM10" s="1265">
        <f t="shared" ref="NBM10" si="4761">SUM(NBM35-SUM(NBM4:NBM9))+NBM53+NBM54</f>
        <v>0</v>
      </c>
      <c r="NBO10" s="1265">
        <f t="shared" ref="NBO10" si="4762">SUM(NBO35-SUM(NBO4:NBO9))+NBO53+NBO54</f>
        <v>0</v>
      </c>
      <c r="NBQ10" s="1265">
        <f t="shared" ref="NBQ10" si="4763">SUM(NBQ35-SUM(NBQ4:NBQ9))+NBQ53+NBQ54</f>
        <v>0</v>
      </c>
      <c r="NBS10" s="1265">
        <f t="shared" ref="NBS10" si="4764">SUM(NBS35-SUM(NBS4:NBS9))+NBS53+NBS54</f>
        <v>0</v>
      </c>
      <c r="NBU10" s="1265">
        <f t="shared" ref="NBU10" si="4765">SUM(NBU35-SUM(NBU4:NBU9))+NBU53+NBU54</f>
        <v>0</v>
      </c>
      <c r="NBW10" s="1265">
        <f t="shared" ref="NBW10" si="4766">SUM(NBW35-SUM(NBW4:NBW9))+NBW53+NBW54</f>
        <v>0</v>
      </c>
      <c r="NBY10" s="1265">
        <f t="shared" ref="NBY10" si="4767">SUM(NBY35-SUM(NBY4:NBY9))+NBY53+NBY54</f>
        <v>0</v>
      </c>
      <c r="NCA10" s="1265">
        <f t="shared" ref="NCA10" si="4768">SUM(NCA35-SUM(NCA4:NCA9))+NCA53+NCA54</f>
        <v>0</v>
      </c>
      <c r="NCC10" s="1265">
        <f t="shared" ref="NCC10" si="4769">SUM(NCC35-SUM(NCC4:NCC9))+NCC53+NCC54</f>
        <v>0</v>
      </c>
      <c r="NCE10" s="1265">
        <f t="shared" ref="NCE10" si="4770">SUM(NCE35-SUM(NCE4:NCE9))+NCE53+NCE54</f>
        <v>0</v>
      </c>
      <c r="NCG10" s="1265">
        <f t="shared" ref="NCG10" si="4771">SUM(NCG35-SUM(NCG4:NCG9))+NCG53+NCG54</f>
        <v>0</v>
      </c>
      <c r="NCI10" s="1265">
        <f t="shared" ref="NCI10" si="4772">SUM(NCI35-SUM(NCI4:NCI9))+NCI53+NCI54</f>
        <v>0</v>
      </c>
      <c r="NCK10" s="1265">
        <f t="shared" ref="NCK10" si="4773">SUM(NCK35-SUM(NCK4:NCK9))+NCK53+NCK54</f>
        <v>0</v>
      </c>
      <c r="NCM10" s="1265">
        <f t="shared" ref="NCM10" si="4774">SUM(NCM35-SUM(NCM4:NCM9))+NCM53+NCM54</f>
        <v>0</v>
      </c>
      <c r="NCO10" s="1265">
        <f t="shared" ref="NCO10" si="4775">SUM(NCO35-SUM(NCO4:NCO9))+NCO53+NCO54</f>
        <v>0</v>
      </c>
      <c r="NCQ10" s="1265">
        <f t="shared" ref="NCQ10" si="4776">SUM(NCQ35-SUM(NCQ4:NCQ9))+NCQ53+NCQ54</f>
        <v>0</v>
      </c>
      <c r="NCS10" s="1265">
        <f t="shared" ref="NCS10" si="4777">SUM(NCS35-SUM(NCS4:NCS9))+NCS53+NCS54</f>
        <v>0</v>
      </c>
      <c r="NCU10" s="1265">
        <f t="shared" ref="NCU10" si="4778">SUM(NCU35-SUM(NCU4:NCU9))+NCU53+NCU54</f>
        <v>0</v>
      </c>
      <c r="NCW10" s="1265">
        <f t="shared" ref="NCW10" si="4779">SUM(NCW35-SUM(NCW4:NCW9))+NCW53+NCW54</f>
        <v>0</v>
      </c>
      <c r="NCY10" s="1265">
        <f t="shared" ref="NCY10" si="4780">SUM(NCY35-SUM(NCY4:NCY9))+NCY53+NCY54</f>
        <v>0</v>
      </c>
      <c r="NDA10" s="1265">
        <f t="shared" ref="NDA10" si="4781">SUM(NDA35-SUM(NDA4:NDA9))+NDA53+NDA54</f>
        <v>0</v>
      </c>
      <c r="NDC10" s="1265">
        <f t="shared" ref="NDC10" si="4782">SUM(NDC35-SUM(NDC4:NDC9))+NDC53+NDC54</f>
        <v>0</v>
      </c>
      <c r="NDE10" s="1265">
        <f t="shared" ref="NDE10" si="4783">SUM(NDE35-SUM(NDE4:NDE9))+NDE53+NDE54</f>
        <v>0</v>
      </c>
      <c r="NDG10" s="1265">
        <f t="shared" ref="NDG10" si="4784">SUM(NDG35-SUM(NDG4:NDG9))+NDG53+NDG54</f>
        <v>0</v>
      </c>
      <c r="NDI10" s="1265">
        <f t="shared" ref="NDI10" si="4785">SUM(NDI35-SUM(NDI4:NDI9))+NDI53+NDI54</f>
        <v>0</v>
      </c>
      <c r="NDK10" s="1265">
        <f t="shared" ref="NDK10" si="4786">SUM(NDK35-SUM(NDK4:NDK9))+NDK53+NDK54</f>
        <v>0</v>
      </c>
      <c r="NDM10" s="1265">
        <f t="shared" ref="NDM10" si="4787">SUM(NDM35-SUM(NDM4:NDM9))+NDM53+NDM54</f>
        <v>0</v>
      </c>
      <c r="NDO10" s="1265">
        <f t="shared" ref="NDO10" si="4788">SUM(NDO35-SUM(NDO4:NDO9))+NDO53+NDO54</f>
        <v>0</v>
      </c>
      <c r="NDQ10" s="1265">
        <f t="shared" ref="NDQ10" si="4789">SUM(NDQ35-SUM(NDQ4:NDQ9))+NDQ53+NDQ54</f>
        <v>0</v>
      </c>
      <c r="NDS10" s="1265">
        <f t="shared" ref="NDS10" si="4790">SUM(NDS35-SUM(NDS4:NDS9))+NDS53+NDS54</f>
        <v>0</v>
      </c>
      <c r="NDU10" s="1265">
        <f t="shared" ref="NDU10" si="4791">SUM(NDU35-SUM(NDU4:NDU9))+NDU53+NDU54</f>
        <v>0</v>
      </c>
      <c r="NDW10" s="1265">
        <f t="shared" ref="NDW10" si="4792">SUM(NDW35-SUM(NDW4:NDW9))+NDW53+NDW54</f>
        <v>0</v>
      </c>
      <c r="NDY10" s="1265">
        <f t="shared" ref="NDY10" si="4793">SUM(NDY35-SUM(NDY4:NDY9))+NDY53+NDY54</f>
        <v>0</v>
      </c>
      <c r="NEA10" s="1265">
        <f t="shared" ref="NEA10" si="4794">SUM(NEA35-SUM(NEA4:NEA9))+NEA53+NEA54</f>
        <v>0</v>
      </c>
      <c r="NEC10" s="1265">
        <f t="shared" ref="NEC10" si="4795">SUM(NEC35-SUM(NEC4:NEC9))+NEC53+NEC54</f>
        <v>0</v>
      </c>
      <c r="NEE10" s="1265">
        <f t="shared" ref="NEE10" si="4796">SUM(NEE35-SUM(NEE4:NEE9))+NEE53+NEE54</f>
        <v>0</v>
      </c>
      <c r="NEG10" s="1265">
        <f t="shared" ref="NEG10" si="4797">SUM(NEG35-SUM(NEG4:NEG9))+NEG53+NEG54</f>
        <v>0</v>
      </c>
      <c r="NEI10" s="1265">
        <f t="shared" ref="NEI10" si="4798">SUM(NEI35-SUM(NEI4:NEI9))+NEI53+NEI54</f>
        <v>0</v>
      </c>
      <c r="NEK10" s="1265">
        <f t="shared" ref="NEK10" si="4799">SUM(NEK35-SUM(NEK4:NEK9))+NEK53+NEK54</f>
        <v>0</v>
      </c>
      <c r="NEM10" s="1265">
        <f t="shared" ref="NEM10" si="4800">SUM(NEM35-SUM(NEM4:NEM9))+NEM53+NEM54</f>
        <v>0</v>
      </c>
      <c r="NEO10" s="1265">
        <f t="shared" ref="NEO10" si="4801">SUM(NEO35-SUM(NEO4:NEO9))+NEO53+NEO54</f>
        <v>0</v>
      </c>
      <c r="NEQ10" s="1265">
        <f t="shared" ref="NEQ10" si="4802">SUM(NEQ35-SUM(NEQ4:NEQ9))+NEQ53+NEQ54</f>
        <v>0</v>
      </c>
      <c r="NES10" s="1265">
        <f t="shared" ref="NES10" si="4803">SUM(NES35-SUM(NES4:NES9))+NES53+NES54</f>
        <v>0</v>
      </c>
      <c r="NEU10" s="1265">
        <f t="shared" ref="NEU10" si="4804">SUM(NEU35-SUM(NEU4:NEU9))+NEU53+NEU54</f>
        <v>0</v>
      </c>
      <c r="NEW10" s="1265">
        <f t="shared" ref="NEW10" si="4805">SUM(NEW35-SUM(NEW4:NEW9))+NEW53+NEW54</f>
        <v>0</v>
      </c>
      <c r="NEY10" s="1265">
        <f t="shared" ref="NEY10" si="4806">SUM(NEY35-SUM(NEY4:NEY9))+NEY53+NEY54</f>
        <v>0</v>
      </c>
      <c r="NFA10" s="1265">
        <f t="shared" ref="NFA10" si="4807">SUM(NFA35-SUM(NFA4:NFA9))+NFA53+NFA54</f>
        <v>0</v>
      </c>
      <c r="NFC10" s="1265">
        <f t="shared" ref="NFC10" si="4808">SUM(NFC35-SUM(NFC4:NFC9))+NFC53+NFC54</f>
        <v>0</v>
      </c>
      <c r="NFE10" s="1265">
        <f t="shared" ref="NFE10" si="4809">SUM(NFE35-SUM(NFE4:NFE9))+NFE53+NFE54</f>
        <v>0</v>
      </c>
      <c r="NFG10" s="1265">
        <f t="shared" ref="NFG10" si="4810">SUM(NFG35-SUM(NFG4:NFG9))+NFG53+NFG54</f>
        <v>0</v>
      </c>
      <c r="NFI10" s="1265">
        <f t="shared" ref="NFI10" si="4811">SUM(NFI35-SUM(NFI4:NFI9))+NFI53+NFI54</f>
        <v>0</v>
      </c>
      <c r="NFK10" s="1265">
        <f t="shared" ref="NFK10" si="4812">SUM(NFK35-SUM(NFK4:NFK9))+NFK53+NFK54</f>
        <v>0</v>
      </c>
      <c r="NFM10" s="1265">
        <f t="shared" ref="NFM10" si="4813">SUM(NFM35-SUM(NFM4:NFM9))+NFM53+NFM54</f>
        <v>0</v>
      </c>
      <c r="NFO10" s="1265">
        <f t="shared" ref="NFO10" si="4814">SUM(NFO35-SUM(NFO4:NFO9))+NFO53+NFO54</f>
        <v>0</v>
      </c>
      <c r="NFQ10" s="1265">
        <f t="shared" ref="NFQ10" si="4815">SUM(NFQ35-SUM(NFQ4:NFQ9))+NFQ53+NFQ54</f>
        <v>0</v>
      </c>
      <c r="NFS10" s="1265">
        <f t="shared" ref="NFS10" si="4816">SUM(NFS35-SUM(NFS4:NFS9))+NFS53+NFS54</f>
        <v>0</v>
      </c>
      <c r="NFU10" s="1265">
        <f t="shared" ref="NFU10" si="4817">SUM(NFU35-SUM(NFU4:NFU9))+NFU53+NFU54</f>
        <v>0</v>
      </c>
      <c r="NFW10" s="1265">
        <f t="shared" ref="NFW10" si="4818">SUM(NFW35-SUM(NFW4:NFW9))+NFW53+NFW54</f>
        <v>0</v>
      </c>
      <c r="NFY10" s="1265">
        <f t="shared" ref="NFY10" si="4819">SUM(NFY35-SUM(NFY4:NFY9))+NFY53+NFY54</f>
        <v>0</v>
      </c>
      <c r="NGA10" s="1265">
        <f t="shared" ref="NGA10" si="4820">SUM(NGA35-SUM(NGA4:NGA9))+NGA53+NGA54</f>
        <v>0</v>
      </c>
      <c r="NGC10" s="1265">
        <f t="shared" ref="NGC10" si="4821">SUM(NGC35-SUM(NGC4:NGC9))+NGC53+NGC54</f>
        <v>0</v>
      </c>
      <c r="NGE10" s="1265">
        <f t="shared" ref="NGE10" si="4822">SUM(NGE35-SUM(NGE4:NGE9))+NGE53+NGE54</f>
        <v>0</v>
      </c>
      <c r="NGG10" s="1265">
        <f t="shared" ref="NGG10" si="4823">SUM(NGG35-SUM(NGG4:NGG9))+NGG53+NGG54</f>
        <v>0</v>
      </c>
      <c r="NGI10" s="1265">
        <f t="shared" ref="NGI10" si="4824">SUM(NGI35-SUM(NGI4:NGI9))+NGI53+NGI54</f>
        <v>0</v>
      </c>
      <c r="NGK10" s="1265">
        <f t="shared" ref="NGK10" si="4825">SUM(NGK35-SUM(NGK4:NGK9))+NGK53+NGK54</f>
        <v>0</v>
      </c>
      <c r="NGM10" s="1265">
        <f t="shared" ref="NGM10" si="4826">SUM(NGM35-SUM(NGM4:NGM9))+NGM53+NGM54</f>
        <v>0</v>
      </c>
      <c r="NGO10" s="1265">
        <f t="shared" ref="NGO10" si="4827">SUM(NGO35-SUM(NGO4:NGO9))+NGO53+NGO54</f>
        <v>0</v>
      </c>
      <c r="NGQ10" s="1265">
        <f t="shared" ref="NGQ10" si="4828">SUM(NGQ35-SUM(NGQ4:NGQ9))+NGQ53+NGQ54</f>
        <v>0</v>
      </c>
      <c r="NGS10" s="1265">
        <f t="shared" ref="NGS10" si="4829">SUM(NGS35-SUM(NGS4:NGS9))+NGS53+NGS54</f>
        <v>0</v>
      </c>
      <c r="NGU10" s="1265">
        <f t="shared" ref="NGU10" si="4830">SUM(NGU35-SUM(NGU4:NGU9))+NGU53+NGU54</f>
        <v>0</v>
      </c>
      <c r="NGW10" s="1265">
        <f t="shared" ref="NGW10" si="4831">SUM(NGW35-SUM(NGW4:NGW9))+NGW53+NGW54</f>
        <v>0</v>
      </c>
      <c r="NGY10" s="1265">
        <f t="shared" ref="NGY10" si="4832">SUM(NGY35-SUM(NGY4:NGY9))+NGY53+NGY54</f>
        <v>0</v>
      </c>
      <c r="NHA10" s="1265">
        <f t="shared" ref="NHA10" si="4833">SUM(NHA35-SUM(NHA4:NHA9))+NHA53+NHA54</f>
        <v>0</v>
      </c>
      <c r="NHC10" s="1265">
        <f t="shared" ref="NHC10" si="4834">SUM(NHC35-SUM(NHC4:NHC9))+NHC53+NHC54</f>
        <v>0</v>
      </c>
      <c r="NHE10" s="1265">
        <f t="shared" ref="NHE10" si="4835">SUM(NHE35-SUM(NHE4:NHE9))+NHE53+NHE54</f>
        <v>0</v>
      </c>
      <c r="NHG10" s="1265">
        <f t="shared" ref="NHG10" si="4836">SUM(NHG35-SUM(NHG4:NHG9))+NHG53+NHG54</f>
        <v>0</v>
      </c>
      <c r="NHI10" s="1265">
        <f t="shared" ref="NHI10" si="4837">SUM(NHI35-SUM(NHI4:NHI9))+NHI53+NHI54</f>
        <v>0</v>
      </c>
      <c r="NHK10" s="1265">
        <f t="shared" ref="NHK10" si="4838">SUM(NHK35-SUM(NHK4:NHK9))+NHK53+NHK54</f>
        <v>0</v>
      </c>
      <c r="NHM10" s="1265">
        <f t="shared" ref="NHM10" si="4839">SUM(NHM35-SUM(NHM4:NHM9))+NHM53+NHM54</f>
        <v>0</v>
      </c>
      <c r="NHO10" s="1265">
        <f t="shared" ref="NHO10" si="4840">SUM(NHO35-SUM(NHO4:NHO9))+NHO53+NHO54</f>
        <v>0</v>
      </c>
      <c r="NHQ10" s="1265">
        <f t="shared" ref="NHQ10" si="4841">SUM(NHQ35-SUM(NHQ4:NHQ9))+NHQ53+NHQ54</f>
        <v>0</v>
      </c>
      <c r="NHS10" s="1265">
        <f t="shared" ref="NHS10" si="4842">SUM(NHS35-SUM(NHS4:NHS9))+NHS53+NHS54</f>
        <v>0</v>
      </c>
      <c r="NHU10" s="1265">
        <f t="shared" ref="NHU10" si="4843">SUM(NHU35-SUM(NHU4:NHU9))+NHU53+NHU54</f>
        <v>0</v>
      </c>
      <c r="NHW10" s="1265">
        <f t="shared" ref="NHW10" si="4844">SUM(NHW35-SUM(NHW4:NHW9))+NHW53+NHW54</f>
        <v>0</v>
      </c>
      <c r="NHY10" s="1265">
        <f t="shared" ref="NHY10" si="4845">SUM(NHY35-SUM(NHY4:NHY9))+NHY53+NHY54</f>
        <v>0</v>
      </c>
      <c r="NIA10" s="1265">
        <f t="shared" ref="NIA10" si="4846">SUM(NIA35-SUM(NIA4:NIA9))+NIA53+NIA54</f>
        <v>0</v>
      </c>
      <c r="NIC10" s="1265">
        <f t="shared" ref="NIC10" si="4847">SUM(NIC35-SUM(NIC4:NIC9))+NIC53+NIC54</f>
        <v>0</v>
      </c>
      <c r="NIE10" s="1265">
        <f t="shared" ref="NIE10" si="4848">SUM(NIE35-SUM(NIE4:NIE9))+NIE53+NIE54</f>
        <v>0</v>
      </c>
      <c r="NIG10" s="1265">
        <f t="shared" ref="NIG10" si="4849">SUM(NIG35-SUM(NIG4:NIG9))+NIG53+NIG54</f>
        <v>0</v>
      </c>
      <c r="NII10" s="1265">
        <f t="shared" ref="NII10" si="4850">SUM(NII35-SUM(NII4:NII9))+NII53+NII54</f>
        <v>0</v>
      </c>
      <c r="NIK10" s="1265">
        <f t="shared" ref="NIK10" si="4851">SUM(NIK35-SUM(NIK4:NIK9))+NIK53+NIK54</f>
        <v>0</v>
      </c>
      <c r="NIM10" s="1265">
        <f t="shared" ref="NIM10" si="4852">SUM(NIM35-SUM(NIM4:NIM9))+NIM53+NIM54</f>
        <v>0</v>
      </c>
      <c r="NIO10" s="1265">
        <f t="shared" ref="NIO10" si="4853">SUM(NIO35-SUM(NIO4:NIO9))+NIO53+NIO54</f>
        <v>0</v>
      </c>
      <c r="NIQ10" s="1265">
        <f t="shared" ref="NIQ10" si="4854">SUM(NIQ35-SUM(NIQ4:NIQ9))+NIQ53+NIQ54</f>
        <v>0</v>
      </c>
      <c r="NIS10" s="1265">
        <f t="shared" ref="NIS10" si="4855">SUM(NIS35-SUM(NIS4:NIS9))+NIS53+NIS54</f>
        <v>0</v>
      </c>
      <c r="NIU10" s="1265">
        <f t="shared" ref="NIU10" si="4856">SUM(NIU35-SUM(NIU4:NIU9))+NIU53+NIU54</f>
        <v>0</v>
      </c>
      <c r="NIW10" s="1265">
        <f t="shared" ref="NIW10" si="4857">SUM(NIW35-SUM(NIW4:NIW9))+NIW53+NIW54</f>
        <v>0</v>
      </c>
      <c r="NIY10" s="1265">
        <f t="shared" ref="NIY10" si="4858">SUM(NIY35-SUM(NIY4:NIY9))+NIY53+NIY54</f>
        <v>0</v>
      </c>
      <c r="NJA10" s="1265">
        <f t="shared" ref="NJA10" si="4859">SUM(NJA35-SUM(NJA4:NJA9))+NJA53+NJA54</f>
        <v>0</v>
      </c>
      <c r="NJC10" s="1265">
        <f t="shared" ref="NJC10" si="4860">SUM(NJC35-SUM(NJC4:NJC9))+NJC53+NJC54</f>
        <v>0</v>
      </c>
      <c r="NJE10" s="1265">
        <f t="shared" ref="NJE10" si="4861">SUM(NJE35-SUM(NJE4:NJE9))+NJE53+NJE54</f>
        <v>0</v>
      </c>
      <c r="NJG10" s="1265">
        <f t="shared" ref="NJG10" si="4862">SUM(NJG35-SUM(NJG4:NJG9))+NJG53+NJG54</f>
        <v>0</v>
      </c>
      <c r="NJI10" s="1265">
        <f t="shared" ref="NJI10" si="4863">SUM(NJI35-SUM(NJI4:NJI9))+NJI53+NJI54</f>
        <v>0</v>
      </c>
      <c r="NJK10" s="1265">
        <f t="shared" ref="NJK10" si="4864">SUM(NJK35-SUM(NJK4:NJK9))+NJK53+NJK54</f>
        <v>0</v>
      </c>
      <c r="NJM10" s="1265">
        <f t="shared" ref="NJM10" si="4865">SUM(NJM35-SUM(NJM4:NJM9))+NJM53+NJM54</f>
        <v>0</v>
      </c>
      <c r="NJO10" s="1265">
        <f t="shared" ref="NJO10" si="4866">SUM(NJO35-SUM(NJO4:NJO9))+NJO53+NJO54</f>
        <v>0</v>
      </c>
      <c r="NJQ10" s="1265">
        <f t="shared" ref="NJQ10" si="4867">SUM(NJQ35-SUM(NJQ4:NJQ9))+NJQ53+NJQ54</f>
        <v>0</v>
      </c>
      <c r="NJS10" s="1265">
        <f t="shared" ref="NJS10" si="4868">SUM(NJS35-SUM(NJS4:NJS9))+NJS53+NJS54</f>
        <v>0</v>
      </c>
      <c r="NJU10" s="1265">
        <f t="shared" ref="NJU10" si="4869">SUM(NJU35-SUM(NJU4:NJU9))+NJU53+NJU54</f>
        <v>0</v>
      </c>
      <c r="NJW10" s="1265">
        <f t="shared" ref="NJW10" si="4870">SUM(NJW35-SUM(NJW4:NJW9))+NJW53+NJW54</f>
        <v>0</v>
      </c>
      <c r="NJY10" s="1265">
        <f t="shared" ref="NJY10" si="4871">SUM(NJY35-SUM(NJY4:NJY9))+NJY53+NJY54</f>
        <v>0</v>
      </c>
      <c r="NKA10" s="1265">
        <f t="shared" ref="NKA10" si="4872">SUM(NKA35-SUM(NKA4:NKA9))+NKA53+NKA54</f>
        <v>0</v>
      </c>
      <c r="NKC10" s="1265">
        <f t="shared" ref="NKC10" si="4873">SUM(NKC35-SUM(NKC4:NKC9))+NKC53+NKC54</f>
        <v>0</v>
      </c>
      <c r="NKE10" s="1265">
        <f t="shared" ref="NKE10" si="4874">SUM(NKE35-SUM(NKE4:NKE9))+NKE53+NKE54</f>
        <v>0</v>
      </c>
      <c r="NKG10" s="1265">
        <f t="shared" ref="NKG10" si="4875">SUM(NKG35-SUM(NKG4:NKG9))+NKG53+NKG54</f>
        <v>0</v>
      </c>
      <c r="NKI10" s="1265">
        <f t="shared" ref="NKI10" si="4876">SUM(NKI35-SUM(NKI4:NKI9))+NKI53+NKI54</f>
        <v>0</v>
      </c>
      <c r="NKK10" s="1265">
        <f t="shared" ref="NKK10" si="4877">SUM(NKK35-SUM(NKK4:NKK9))+NKK53+NKK54</f>
        <v>0</v>
      </c>
      <c r="NKM10" s="1265">
        <f t="shared" ref="NKM10" si="4878">SUM(NKM35-SUM(NKM4:NKM9))+NKM53+NKM54</f>
        <v>0</v>
      </c>
      <c r="NKO10" s="1265">
        <f t="shared" ref="NKO10" si="4879">SUM(NKO35-SUM(NKO4:NKO9))+NKO53+NKO54</f>
        <v>0</v>
      </c>
      <c r="NKQ10" s="1265">
        <f t="shared" ref="NKQ10" si="4880">SUM(NKQ35-SUM(NKQ4:NKQ9))+NKQ53+NKQ54</f>
        <v>0</v>
      </c>
      <c r="NKS10" s="1265">
        <f t="shared" ref="NKS10" si="4881">SUM(NKS35-SUM(NKS4:NKS9))+NKS53+NKS54</f>
        <v>0</v>
      </c>
      <c r="NKU10" s="1265">
        <f t="shared" ref="NKU10" si="4882">SUM(NKU35-SUM(NKU4:NKU9))+NKU53+NKU54</f>
        <v>0</v>
      </c>
      <c r="NKW10" s="1265">
        <f t="shared" ref="NKW10" si="4883">SUM(NKW35-SUM(NKW4:NKW9))+NKW53+NKW54</f>
        <v>0</v>
      </c>
      <c r="NKY10" s="1265">
        <f t="shared" ref="NKY10" si="4884">SUM(NKY35-SUM(NKY4:NKY9))+NKY53+NKY54</f>
        <v>0</v>
      </c>
      <c r="NLA10" s="1265">
        <f t="shared" ref="NLA10" si="4885">SUM(NLA35-SUM(NLA4:NLA9))+NLA53+NLA54</f>
        <v>0</v>
      </c>
      <c r="NLC10" s="1265">
        <f t="shared" ref="NLC10" si="4886">SUM(NLC35-SUM(NLC4:NLC9))+NLC53+NLC54</f>
        <v>0</v>
      </c>
      <c r="NLE10" s="1265">
        <f t="shared" ref="NLE10" si="4887">SUM(NLE35-SUM(NLE4:NLE9))+NLE53+NLE54</f>
        <v>0</v>
      </c>
      <c r="NLG10" s="1265">
        <f t="shared" ref="NLG10" si="4888">SUM(NLG35-SUM(NLG4:NLG9))+NLG53+NLG54</f>
        <v>0</v>
      </c>
      <c r="NLI10" s="1265">
        <f t="shared" ref="NLI10" si="4889">SUM(NLI35-SUM(NLI4:NLI9))+NLI53+NLI54</f>
        <v>0</v>
      </c>
      <c r="NLK10" s="1265">
        <f t="shared" ref="NLK10" si="4890">SUM(NLK35-SUM(NLK4:NLK9))+NLK53+NLK54</f>
        <v>0</v>
      </c>
      <c r="NLM10" s="1265">
        <f t="shared" ref="NLM10" si="4891">SUM(NLM35-SUM(NLM4:NLM9))+NLM53+NLM54</f>
        <v>0</v>
      </c>
      <c r="NLO10" s="1265">
        <f t="shared" ref="NLO10" si="4892">SUM(NLO35-SUM(NLO4:NLO9))+NLO53+NLO54</f>
        <v>0</v>
      </c>
      <c r="NLQ10" s="1265">
        <f t="shared" ref="NLQ10" si="4893">SUM(NLQ35-SUM(NLQ4:NLQ9))+NLQ53+NLQ54</f>
        <v>0</v>
      </c>
      <c r="NLS10" s="1265">
        <f t="shared" ref="NLS10" si="4894">SUM(NLS35-SUM(NLS4:NLS9))+NLS53+NLS54</f>
        <v>0</v>
      </c>
      <c r="NLU10" s="1265">
        <f t="shared" ref="NLU10" si="4895">SUM(NLU35-SUM(NLU4:NLU9))+NLU53+NLU54</f>
        <v>0</v>
      </c>
      <c r="NLW10" s="1265">
        <f t="shared" ref="NLW10" si="4896">SUM(NLW35-SUM(NLW4:NLW9))+NLW53+NLW54</f>
        <v>0</v>
      </c>
      <c r="NLY10" s="1265">
        <f t="shared" ref="NLY10" si="4897">SUM(NLY35-SUM(NLY4:NLY9))+NLY53+NLY54</f>
        <v>0</v>
      </c>
      <c r="NMA10" s="1265">
        <f t="shared" ref="NMA10" si="4898">SUM(NMA35-SUM(NMA4:NMA9))+NMA53+NMA54</f>
        <v>0</v>
      </c>
      <c r="NMC10" s="1265">
        <f t="shared" ref="NMC10" si="4899">SUM(NMC35-SUM(NMC4:NMC9))+NMC53+NMC54</f>
        <v>0</v>
      </c>
      <c r="NME10" s="1265">
        <f t="shared" ref="NME10" si="4900">SUM(NME35-SUM(NME4:NME9))+NME53+NME54</f>
        <v>0</v>
      </c>
      <c r="NMG10" s="1265">
        <f t="shared" ref="NMG10" si="4901">SUM(NMG35-SUM(NMG4:NMG9))+NMG53+NMG54</f>
        <v>0</v>
      </c>
      <c r="NMI10" s="1265">
        <f t="shared" ref="NMI10" si="4902">SUM(NMI35-SUM(NMI4:NMI9))+NMI53+NMI54</f>
        <v>0</v>
      </c>
      <c r="NMK10" s="1265">
        <f t="shared" ref="NMK10" si="4903">SUM(NMK35-SUM(NMK4:NMK9))+NMK53+NMK54</f>
        <v>0</v>
      </c>
      <c r="NMM10" s="1265">
        <f t="shared" ref="NMM10" si="4904">SUM(NMM35-SUM(NMM4:NMM9))+NMM53+NMM54</f>
        <v>0</v>
      </c>
      <c r="NMO10" s="1265">
        <f t="shared" ref="NMO10" si="4905">SUM(NMO35-SUM(NMO4:NMO9))+NMO53+NMO54</f>
        <v>0</v>
      </c>
      <c r="NMQ10" s="1265">
        <f t="shared" ref="NMQ10" si="4906">SUM(NMQ35-SUM(NMQ4:NMQ9))+NMQ53+NMQ54</f>
        <v>0</v>
      </c>
      <c r="NMS10" s="1265">
        <f t="shared" ref="NMS10" si="4907">SUM(NMS35-SUM(NMS4:NMS9))+NMS53+NMS54</f>
        <v>0</v>
      </c>
      <c r="NMU10" s="1265">
        <f t="shared" ref="NMU10" si="4908">SUM(NMU35-SUM(NMU4:NMU9))+NMU53+NMU54</f>
        <v>0</v>
      </c>
      <c r="NMW10" s="1265">
        <f t="shared" ref="NMW10" si="4909">SUM(NMW35-SUM(NMW4:NMW9))+NMW53+NMW54</f>
        <v>0</v>
      </c>
      <c r="NMY10" s="1265">
        <f t="shared" ref="NMY10" si="4910">SUM(NMY35-SUM(NMY4:NMY9))+NMY53+NMY54</f>
        <v>0</v>
      </c>
      <c r="NNA10" s="1265">
        <f t="shared" ref="NNA10" si="4911">SUM(NNA35-SUM(NNA4:NNA9))+NNA53+NNA54</f>
        <v>0</v>
      </c>
      <c r="NNC10" s="1265">
        <f t="shared" ref="NNC10" si="4912">SUM(NNC35-SUM(NNC4:NNC9))+NNC53+NNC54</f>
        <v>0</v>
      </c>
      <c r="NNE10" s="1265">
        <f t="shared" ref="NNE10" si="4913">SUM(NNE35-SUM(NNE4:NNE9))+NNE53+NNE54</f>
        <v>0</v>
      </c>
      <c r="NNG10" s="1265">
        <f t="shared" ref="NNG10" si="4914">SUM(NNG35-SUM(NNG4:NNG9))+NNG53+NNG54</f>
        <v>0</v>
      </c>
      <c r="NNI10" s="1265">
        <f t="shared" ref="NNI10" si="4915">SUM(NNI35-SUM(NNI4:NNI9))+NNI53+NNI54</f>
        <v>0</v>
      </c>
      <c r="NNK10" s="1265">
        <f t="shared" ref="NNK10" si="4916">SUM(NNK35-SUM(NNK4:NNK9))+NNK53+NNK54</f>
        <v>0</v>
      </c>
      <c r="NNM10" s="1265">
        <f t="shared" ref="NNM10" si="4917">SUM(NNM35-SUM(NNM4:NNM9))+NNM53+NNM54</f>
        <v>0</v>
      </c>
      <c r="NNO10" s="1265">
        <f t="shared" ref="NNO10" si="4918">SUM(NNO35-SUM(NNO4:NNO9))+NNO53+NNO54</f>
        <v>0</v>
      </c>
      <c r="NNQ10" s="1265">
        <f t="shared" ref="NNQ10" si="4919">SUM(NNQ35-SUM(NNQ4:NNQ9))+NNQ53+NNQ54</f>
        <v>0</v>
      </c>
      <c r="NNS10" s="1265">
        <f t="shared" ref="NNS10" si="4920">SUM(NNS35-SUM(NNS4:NNS9))+NNS53+NNS54</f>
        <v>0</v>
      </c>
      <c r="NNU10" s="1265">
        <f t="shared" ref="NNU10" si="4921">SUM(NNU35-SUM(NNU4:NNU9))+NNU53+NNU54</f>
        <v>0</v>
      </c>
      <c r="NNW10" s="1265">
        <f t="shared" ref="NNW10" si="4922">SUM(NNW35-SUM(NNW4:NNW9))+NNW53+NNW54</f>
        <v>0</v>
      </c>
      <c r="NNY10" s="1265">
        <f t="shared" ref="NNY10" si="4923">SUM(NNY35-SUM(NNY4:NNY9))+NNY53+NNY54</f>
        <v>0</v>
      </c>
      <c r="NOA10" s="1265">
        <f t="shared" ref="NOA10" si="4924">SUM(NOA35-SUM(NOA4:NOA9))+NOA53+NOA54</f>
        <v>0</v>
      </c>
      <c r="NOC10" s="1265">
        <f t="shared" ref="NOC10" si="4925">SUM(NOC35-SUM(NOC4:NOC9))+NOC53+NOC54</f>
        <v>0</v>
      </c>
      <c r="NOE10" s="1265">
        <f t="shared" ref="NOE10" si="4926">SUM(NOE35-SUM(NOE4:NOE9))+NOE53+NOE54</f>
        <v>0</v>
      </c>
      <c r="NOG10" s="1265">
        <f t="shared" ref="NOG10" si="4927">SUM(NOG35-SUM(NOG4:NOG9))+NOG53+NOG54</f>
        <v>0</v>
      </c>
      <c r="NOI10" s="1265">
        <f t="shared" ref="NOI10" si="4928">SUM(NOI35-SUM(NOI4:NOI9))+NOI53+NOI54</f>
        <v>0</v>
      </c>
      <c r="NOK10" s="1265">
        <f t="shared" ref="NOK10" si="4929">SUM(NOK35-SUM(NOK4:NOK9))+NOK53+NOK54</f>
        <v>0</v>
      </c>
      <c r="NOM10" s="1265">
        <f t="shared" ref="NOM10" si="4930">SUM(NOM35-SUM(NOM4:NOM9))+NOM53+NOM54</f>
        <v>0</v>
      </c>
      <c r="NOO10" s="1265">
        <f t="shared" ref="NOO10" si="4931">SUM(NOO35-SUM(NOO4:NOO9))+NOO53+NOO54</f>
        <v>0</v>
      </c>
      <c r="NOQ10" s="1265">
        <f t="shared" ref="NOQ10" si="4932">SUM(NOQ35-SUM(NOQ4:NOQ9))+NOQ53+NOQ54</f>
        <v>0</v>
      </c>
      <c r="NOS10" s="1265">
        <f t="shared" ref="NOS10" si="4933">SUM(NOS35-SUM(NOS4:NOS9))+NOS53+NOS54</f>
        <v>0</v>
      </c>
      <c r="NOU10" s="1265">
        <f t="shared" ref="NOU10" si="4934">SUM(NOU35-SUM(NOU4:NOU9))+NOU53+NOU54</f>
        <v>0</v>
      </c>
      <c r="NOW10" s="1265">
        <f t="shared" ref="NOW10" si="4935">SUM(NOW35-SUM(NOW4:NOW9))+NOW53+NOW54</f>
        <v>0</v>
      </c>
      <c r="NOY10" s="1265">
        <f t="shared" ref="NOY10" si="4936">SUM(NOY35-SUM(NOY4:NOY9))+NOY53+NOY54</f>
        <v>0</v>
      </c>
      <c r="NPA10" s="1265">
        <f t="shared" ref="NPA10" si="4937">SUM(NPA35-SUM(NPA4:NPA9))+NPA53+NPA54</f>
        <v>0</v>
      </c>
      <c r="NPC10" s="1265">
        <f t="shared" ref="NPC10" si="4938">SUM(NPC35-SUM(NPC4:NPC9))+NPC53+NPC54</f>
        <v>0</v>
      </c>
      <c r="NPE10" s="1265">
        <f t="shared" ref="NPE10" si="4939">SUM(NPE35-SUM(NPE4:NPE9))+NPE53+NPE54</f>
        <v>0</v>
      </c>
      <c r="NPG10" s="1265">
        <f t="shared" ref="NPG10" si="4940">SUM(NPG35-SUM(NPG4:NPG9))+NPG53+NPG54</f>
        <v>0</v>
      </c>
      <c r="NPI10" s="1265">
        <f t="shared" ref="NPI10" si="4941">SUM(NPI35-SUM(NPI4:NPI9))+NPI53+NPI54</f>
        <v>0</v>
      </c>
      <c r="NPK10" s="1265">
        <f t="shared" ref="NPK10" si="4942">SUM(NPK35-SUM(NPK4:NPK9))+NPK53+NPK54</f>
        <v>0</v>
      </c>
      <c r="NPM10" s="1265">
        <f t="shared" ref="NPM10" si="4943">SUM(NPM35-SUM(NPM4:NPM9))+NPM53+NPM54</f>
        <v>0</v>
      </c>
      <c r="NPO10" s="1265">
        <f t="shared" ref="NPO10" si="4944">SUM(NPO35-SUM(NPO4:NPO9))+NPO53+NPO54</f>
        <v>0</v>
      </c>
      <c r="NPQ10" s="1265">
        <f t="shared" ref="NPQ10" si="4945">SUM(NPQ35-SUM(NPQ4:NPQ9))+NPQ53+NPQ54</f>
        <v>0</v>
      </c>
      <c r="NPS10" s="1265">
        <f t="shared" ref="NPS10" si="4946">SUM(NPS35-SUM(NPS4:NPS9))+NPS53+NPS54</f>
        <v>0</v>
      </c>
      <c r="NPU10" s="1265">
        <f t="shared" ref="NPU10" si="4947">SUM(NPU35-SUM(NPU4:NPU9))+NPU53+NPU54</f>
        <v>0</v>
      </c>
      <c r="NPW10" s="1265">
        <f t="shared" ref="NPW10" si="4948">SUM(NPW35-SUM(NPW4:NPW9))+NPW53+NPW54</f>
        <v>0</v>
      </c>
      <c r="NPY10" s="1265">
        <f t="shared" ref="NPY10" si="4949">SUM(NPY35-SUM(NPY4:NPY9))+NPY53+NPY54</f>
        <v>0</v>
      </c>
      <c r="NQA10" s="1265">
        <f t="shared" ref="NQA10" si="4950">SUM(NQA35-SUM(NQA4:NQA9))+NQA53+NQA54</f>
        <v>0</v>
      </c>
      <c r="NQC10" s="1265">
        <f t="shared" ref="NQC10" si="4951">SUM(NQC35-SUM(NQC4:NQC9))+NQC53+NQC54</f>
        <v>0</v>
      </c>
      <c r="NQE10" s="1265">
        <f t="shared" ref="NQE10" si="4952">SUM(NQE35-SUM(NQE4:NQE9))+NQE53+NQE54</f>
        <v>0</v>
      </c>
      <c r="NQG10" s="1265">
        <f t="shared" ref="NQG10" si="4953">SUM(NQG35-SUM(NQG4:NQG9))+NQG53+NQG54</f>
        <v>0</v>
      </c>
      <c r="NQI10" s="1265">
        <f t="shared" ref="NQI10" si="4954">SUM(NQI35-SUM(NQI4:NQI9))+NQI53+NQI54</f>
        <v>0</v>
      </c>
      <c r="NQK10" s="1265">
        <f t="shared" ref="NQK10" si="4955">SUM(NQK35-SUM(NQK4:NQK9))+NQK53+NQK54</f>
        <v>0</v>
      </c>
      <c r="NQM10" s="1265">
        <f t="shared" ref="NQM10" si="4956">SUM(NQM35-SUM(NQM4:NQM9))+NQM53+NQM54</f>
        <v>0</v>
      </c>
      <c r="NQO10" s="1265">
        <f t="shared" ref="NQO10" si="4957">SUM(NQO35-SUM(NQO4:NQO9))+NQO53+NQO54</f>
        <v>0</v>
      </c>
      <c r="NQQ10" s="1265">
        <f t="shared" ref="NQQ10" si="4958">SUM(NQQ35-SUM(NQQ4:NQQ9))+NQQ53+NQQ54</f>
        <v>0</v>
      </c>
      <c r="NQS10" s="1265">
        <f t="shared" ref="NQS10" si="4959">SUM(NQS35-SUM(NQS4:NQS9))+NQS53+NQS54</f>
        <v>0</v>
      </c>
      <c r="NQU10" s="1265">
        <f t="shared" ref="NQU10" si="4960">SUM(NQU35-SUM(NQU4:NQU9))+NQU53+NQU54</f>
        <v>0</v>
      </c>
      <c r="NQW10" s="1265">
        <f t="shared" ref="NQW10" si="4961">SUM(NQW35-SUM(NQW4:NQW9))+NQW53+NQW54</f>
        <v>0</v>
      </c>
      <c r="NQY10" s="1265">
        <f t="shared" ref="NQY10" si="4962">SUM(NQY35-SUM(NQY4:NQY9))+NQY53+NQY54</f>
        <v>0</v>
      </c>
      <c r="NRA10" s="1265">
        <f t="shared" ref="NRA10" si="4963">SUM(NRA35-SUM(NRA4:NRA9))+NRA53+NRA54</f>
        <v>0</v>
      </c>
      <c r="NRC10" s="1265">
        <f t="shared" ref="NRC10" si="4964">SUM(NRC35-SUM(NRC4:NRC9))+NRC53+NRC54</f>
        <v>0</v>
      </c>
      <c r="NRE10" s="1265">
        <f t="shared" ref="NRE10" si="4965">SUM(NRE35-SUM(NRE4:NRE9))+NRE53+NRE54</f>
        <v>0</v>
      </c>
      <c r="NRG10" s="1265">
        <f t="shared" ref="NRG10" si="4966">SUM(NRG35-SUM(NRG4:NRG9))+NRG53+NRG54</f>
        <v>0</v>
      </c>
      <c r="NRI10" s="1265">
        <f t="shared" ref="NRI10" si="4967">SUM(NRI35-SUM(NRI4:NRI9))+NRI53+NRI54</f>
        <v>0</v>
      </c>
      <c r="NRK10" s="1265">
        <f t="shared" ref="NRK10" si="4968">SUM(NRK35-SUM(NRK4:NRK9))+NRK53+NRK54</f>
        <v>0</v>
      </c>
      <c r="NRM10" s="1265">
        <f t="shared" ref="NRM10" si="4969">SUM(NRM35-SUM(NRM4:NRM9))+NRM53+NRM54</f>
        <v>0</v>
      </c>
      <c r="NRO10" s="1265">
        <f t="shared" ref="NRO10" si="4970">SUM(NRO35-SUM(NRO4:NRO9))+NRO53+NRO54</f>
        <v>0</v>
      </c>
      <c r="NRQ10" s="1265">
        <f t="shared" ref="NRQ10" si="4971">SUM(NRQ35-SUM(NRQ4:NRQ9))+NRQ53+NRQ54</f>
        <v>0</v>
      </c>
      <c r="NRS10" s="1265">
        <f t="shared" ref="NRS10" si="4972">SUM(NRS35-SUM(NRS4:NRS9))+NRS53+NRS54</f>
        <v>0</v>
      </c>
      <c r="NRU10" s="1265">
        <f t="shared" ref="NRU10" si="4973">SUM(NRU35-SUM(NRU4:NRU9))+NRU53+NRU54</f>
        <v>0</v>
      </c>
      <c r="NRW10" s="1265">
        <f t="shared" ref="NRW10" si="4974">SUM(NRW35-SUM(NRW4:NRW9))+NRW53+NRW54</f>
        <v>0</v>
      </c>
      <c r="NRY10" s="1265">
        <f t="shared" ref="NRY10" si="4975">SUM(NRY35-SUM(NRY4:NRY9))+NRY53+NRY54</f>
        <v>0</v>
      </c>
      <c r="NSA10" s="1265">
        <f t="shared" ref="NSA10" si="4976">SUM(NSA35-SUM(NSA4:NSA9))+NSA53+NSA54</f>
        <v>0</v>
      </c>
      <c r="NSC10" s="1265">
        <f t="shared" ref="NSC10" si="4977">SUM(NSC35-SUM(NSC4:NSC9))+NSC53+NSC54</f>
        <v>0</v>
      </c>
      <c r="NSE10" s="1265">
        <f t="shared" ref="NSE10" si="4978">SUM(NSE35-SUM(NSE4:NSE9))+NSE53+NSE54</f>
        <v>0</v>
      </c>
      <c r="NSG10" s="1265">
        <f t="shared" ref="NSG10" si="4979">SUM(NSG35-SUM(NSG4:NSG9))+NSG53+NSG54</f>
        <v>0</v>
      </c>
      <c r="NSI10" s="1265">
        <f t="shared" ref="NSI10" si="4980">SUM(NSI35-SUM(NSI4:NSI9))+NSI53+NSI54</f>
        <v>0</v>
      </c>
      <c r="NSK10" s="1265">
        <f t="shared" ref="NSK10" si="4981">SUM(NSK35-SUM(NSK4:NSK9))+NSK53+NSK54</f>
        <v>0</v>
      </c>
      <c r="NSM10" s="1265">
        <f t="shared" ref="NSM10" si="4982">SUM(NSM35-SUM(NSM4:NSM9))+NSM53+NSM54</f>
        <v>0</v>
      </c>
      <c r="NSO10" s="1265">
        <f t="shared" ref="NSO10" si="4983">SUM(NSO35-SUM(NSO4:NSO9))+NSO53+NSO54</f>
        <v>0</v>
      </c>
      <c r="NSQ10" s="1265">
        <f t="shared" ref="NSQ10" si="4984">SUM(NSQ35-SUM(NSQ4:NSQ9))+NSQ53+NSQ54</f>
        <v>0</v>
      </c>
      <c r="NSS10" s="1265">
        <f t="shared" ref="NSS10" si="4985">SUM(NSS35-SUM(NSS4:NSS9))+NSS53+NSS54</f>
        <v>0</v>
      </c>
      <c r="NSU10" s="1265">
        <f t="shared" ref="NSU10" si="4986">SUM(NSU35-SUM(NSU4:NSU9))+NSU53+NSU54</f>
        <v>0</v>
      </c>
      <c r="NSW10" s="1265">
        <f t="shared" ref="NSW10" si="4987">SUM(NSW35-SUM(NSW4:NSW9))+NSW53+NSW54</f>
        <v>0</v>
      </c>
      <c r="NSY10" s="1265">
        <f t="shared" ref="NSY10" si="4988">SUM(NSY35-SUM(NSY4:NSY9))+NSY53+NSY54</f>
        <v>0</v>
      </c>
      <c r="NTA10" s="1265">
        <f t="shared" ref="NTA10" si="4989">SUM(NTA35-SUM(NTA4:NTA9))+NTA53+NTA54</f>
        <v>0</v>
      </c>
      <c r="NTC10" s="1265">
        <f t="shared" ref="NTC10" si="4990">SUM(NTC35-SUM(NTC4:NTC9))+NTC53+NTC54</f>
        <v>0</v>
      </c>
      <c r="NTE10" s="1265">
        <f t="shared" ref="NTE10" si="4991">SUM(NTE35-SUM(NTE4:NTE9))+NTE53+NTE54</f>
        <v>0</v>
      </c>
      <c r="NTG10" s="1265">
        <f t="shared" ref="NTG10" si="4992">SUM(NTG35-SUM(NTG4:NTG9))+NTG53+NTG54</f>
        <v>0</v>
      </c>
      <c r="NTI10" s="1265">
        <f t="shared" ref="NTI10" si="4993">SUM(NTI35-SUM(NTI4:NTI9))+NTI53+NTI54</f>
        <v>0</v>
      </c>
      <c r="NTK10" s="1265">
        <f t="shared" ref="NTK10" si="4994">SUM(NTK35-SUM(NTK4:NTK9))+NTK53+NTK54</f>
        <v>0</v>
      </c>
      <c r="NTM10" s="1265">
        <f t="shared" ref="NTM10" si="4995">SUM(NTM35-SUM(NTM4:NTM9))+NTM53+NTM54</f>
        <v>0</v>
      </c>
      <c r="NTO10" s="1265">
        <f t="shared" ref="NTO10" si="4996">SUM(NTO35-SUM(NTO4:NTO9))+NTO53+NTO54</f>
        <v>0</v>
      </c>
      <c r="NTQ10" s="1265">
        <f t="shared" ref="NTQ10" si="4997">SUM(NTQ35-SUM(NTQ4:NTQ9))+NTQ53+NTQ54</f>
        <v>0</v>
      </c>
      <c r="NTS10" s="1265">
        <f t="shared" ref="NTS10" si="4998">SUM(NTS35-SUM(NTS4:NTS9))+NTS53+NTS54</f>
        <v>0</v>
      </c>
      <c r="NTU10" s="1265">
        <f t="shared" ref="NTU10" si="4999">SUM(NTU35-SUM(NTU4:NTU9))+NTU53+NTU54</f>
        <v>0</v>
      </c>
      <c r="NTW10" s="1265">
        <f t="shared" ref="NTW10" si="5000">SUM(NTW35-SUM(NTW4:NTW9))+NTW53+NTW54</f>
        <v>0</v>
      </c>
      <c r="NTY10" s="1265">
        <f t="shared" ref="NTY10" si="5001">SUM(NTY35-SUM(NTY4:NTY9))+NTY53+NTY54</f>
        <v>0</v>
      </c>
      <c r="NUA10" s="1265">
        <f t="shared" ref="NUA10" si="5002">SUM(NUA35-SUM(NUA4:NUA9))+NUA53+NUA54</f>
        <v>0</v>
      </c>
      <c r="NUC10" s="1265">
        <f t="shared" ref="NUC10" si="5003">SUM(NUC35-SUM(NUC4:NUC9))+NUC53+NUC54</f>
        <v>0</v>
      </c>
      <c r="NUE10" s="1265">
        <f t="shared" ref="NUE10" si="5004">SUM(NUE35-SUM(NUE4:NUE9))+NUE53+NUE54</f>
        <v>0</v>
      </c>
      <c r="NUG10" s="1265">
        <f t="shared" ref="NUG10" si="5005">SUM(NUG35-SUM(NUG4:NUG9))+NUG53+NUG54</f>
        <v>0</v>
      </c>
      <c r="NUI10" s="1265">
        <f t="shared" ref="NUI10" si="5006">SUM(NUI35-SUM(NUI4:NUI9))+NUI53+NUI54</f>
        <v>0</v>
      </c>
      <c r="NUK10" s="1265">
        <f t="shared" ref="NUK10" si="5007">SUM(NUK35-SUM(NUK4:NUK9))+NUK53+NUK54</f>
        <v>0</v>
      </c>
      <c r="NUM10" s="1265">
        <f t="shared" ref="NUM10" si="5008">SUM(NUM35-SUM(NUM4:NUM9))+NUM53+NUM54</f>
        <v>0</v>
      </c>
      <c r="NUO10" s="1265">
        <f t="shared" ref="NUO10" si="5009">SUM(NUO35-SUM(NUO4:NUO9))+NUO53+NUO54</f>
        <v>0</v>
      </c>
      <c r="NUQ10" s="1265">
        <f t="shared" ref="NUQ10" si="5010">SUM(NUQ35-SUM(NUQ4:NUQ9))+NUQ53+NUQ54</f>
        <v>0</v>
      </c>
      <c r="NUS10" s="1265">
        <f t="shared" ref="NUS10" si="5011">SUM(NUS35-SUM(NUS4:NUS9))+NUS53+NUS54</f>
        <v>0</v>
      </c>
      <c r="NUU10" s="1265">
        <f t="shared" ref="NUU10" si="5012">SUM(NUU35-SUM(NUU4:NUU9))+NUU53+NUU54</f>
        <v>0</v>
      </c>
      <c r="NUW10" s="1265">
        <f t="shared" ref="NUW10" si="5013">SUM(NUW35-SUM(NUW4:NUW9))+NUW53+NUW54</f>
        <v>0</v>
      </c>
      <c r="NUY10" s="1265">
        <f t="shared" ref="NUY10" si="5014">SUM(NUY35-SUM(NUY4:NUY9))+NUY53+NUY54</f>
        <v>0</v>
      </c>
      <c r="NVA10" s="1265">
        <f t="shared" ref="NVA10" si="5015">SUM(NVA35-SUM(NVA4:NVA9))+NVA53+NVA54</f>
        <v>0</v>
      </c>
      <c r="NVC10" s="1265">
        <f t="shared" ref="NVC10" si="5016">SUM(NVC35-SUM(NVC4:NVC9))+NVC53+NVC54</f>
        <v>0</v>
      </c>
      <c r="NVE10" s="1265">
        <f t="shared" ref="NVE10" si="5017">SUM(NVE35-SUM(NVE4:NVE9))+NVE53+NVE54</f>
        <v>0</v>
      </c>
      <c r="NVG10" s="1265">
        <f t="shared" ref="NVG10" si="5018">SUM(NVG35-SUM(NVG4:NVG9))+NVG53+NVG54</f>
        <v>0</v>
      </c>
      <c r="NVI10" s="1265">
        <f t="shared" ref="NVI10" si="5019">SUM(NVI35-SUM(NVI4:NVI9))+NVI53+NVI54</f>
        <v>0</v>
      </c>
      <c r="NVK10" s="1265">
        <f t="shared" ref="NVK10" si="5020">SUM(NVK35-SUM(NVK4:NVK9))+NVK53+NVK54</f>
        <v>0</v>
      </c>
      <c r="NVM10" s="1265">
        <f t="shared" ref="NVM10" si="5021">SUM(NVM35-SUM(NVM4:NVM9))+NVM53+NVM54</f>
        <v>0</v>
      </c>
      <c r="NVO10" s="1265">
        <f t="shared" ref="NVO10" si="5022">SUM(NVO35-SUM(NVO4:NVO9))+NVO53+NVO54</f>
        <v>0</v>
      </c>
      <c r="NVQ10" s="1265">
        <f t="shared" ref="NVQ10" si="5023">SUM(NVQ35-SUM(NVQ4:NVQ9))+NVQ53+NVQ54</f>
        <v>0</v>
      </c>
      <c r="NVS10" s="1265">
        <f t="shared" ref="NVS10" si="5024">SUM(NVS35-SUM(NVS4:NVS9))+NVS53+NVS54</f>
        <v>0</v>
      </c>
      <c r="NVU10" s="1265">
        <f t="shared" ref="NVU10" si="5025">SUM(NVU35-SUM(NVU4:NVU9))+NVU53+NVU54</f>
        <v>0</v>
      </c>
      <c r="NVW10" s="1265">
        <f t="shared" ref="NVW10" si="5026">SUM(NVW35-SUM(NVW4:NVW9))+NVW53+NVW54</f>
        <v>0</v>
      </c>
      <c r="NVY10" s="1265">
        <f t="shared" ref="NVY10" si="5027">SUM(NVY35-SUM(NVY4:NVY9))+NVY53+NVY54</f>
        <v>0</v>
      </c>
      <c r="NWA10" s="1265">
        <f t="shared" ref="NWA10" si="5028">SUM(NWA35-SUM(NWA4:NWA9))+NWA53+NWA54</f>
        <v>0</v>
      </c>
      <c r="NWC10" s="1265">
        <f t="shared" ref="NWC10" si="5029">SUM(NWC35-SUM(NWC4:NWC9))+NWC53+NWC54</f>
        <v>0</v>
      </c>
      <c r="NWE10" s="1265">
        <f t="shared" ref="NWE10" si="5030">SUM(NWE35-SUM(NWE4:NWE9))+NWE53+NWE54</f>
        <v>0</v>
      </c>
      <c r="NWG10" s="1265">
        <f t="shared" ref="NWG10" si="5031">SUM(NWG35-SUM(NWG4:NWG9))+NWG53+NWG54</f>
        <v>0</v>
      </c>
      <c r="NWI10" s="1265">
        <f t="shared" ref="NWI10" si="5032">SUM(NWI35-SUM(NWI4:NWI9))+NWI53+NWI54</f>
        <v>0</v>
      </c>
      <c r="NWK10" s="1265">
        <f t="shared" ref="NWK10" si="5033">SUM(NWK35-SUM(NWK4:NWK9))+NWK53+NWK54</f>
        <v>0</v>
      </c>
      <c r="NWM10" s="1265">
        <f t="shared" ref="NWM10" si="5034">SUM(NWM35-SUM(NWM4:NWM9))+NWM53+NWM54</f>
        <v>0</v>
      </c>
      <c r="NWO10" s="1265">
        <f t="shared" ref="NWO10" si="5035">SUM(NWO35-SUM(NWO4:NWO9))+NWO53+NWO54</f>
        <v>0</v>
      </c>
      <c r="NWQ10" s="1265">
        <f t="shared" ref="NWQ10" si="5036">SUM(NWQ35-SUM(NWQ4:NWQ9))+NWQ53+NWQ54</f>
        <v>0</v>
      </c>
      <c r="NWS10" s="1265">
        <f t="shared" ref="NWS10" si="5037">SUM(NWS35-SUM(NWS4:NWS9))+NWS53+NWS54</f>
        <v>0</v>
      </c>
      <c r="NWU10" s="1265">
        <f t="shared" ref="NWU10" si="5038">SUM(NWU35-SUM(NWU4:NWU9))+NWU53+NWU54</f>
        <v>0</v>
      </c>
      <c r="NWW10" s="1265">
        <f t="shared" ref="NWW10" si="5039">SUM(NWW35-SUM(NWW4:NWW9))+NWW53+NWW54</f>
        <v>0</v>
      </c>
      <c r="NWY10" s="1265">
        <f t="shared" ref="NWY10" si="5040">SUM(NWY35-SUM(NWY4:NWY9))+NWY53+NWY54</f>
        <v>0</v>
      </c>
      <c r="NXA10" s="1265">
        <f t="shared" ref="NXA10" si="5041">SUM(NXA35-SUM(NXA4:NXA9))+NXA53+NXA54</f>
        <v>0</v>
      </c>
      <c r="NXC10" s="1265">
        <f t="shared" ref="NXC10" si="5042">SUM(NXC35-SUM(NXC4:NXC9))+NXC53+NXC54</f>
        <v>0</v>
      </c>
      <c r="NXE10" s="1265">
        <f t="shared" ref="NXE10" si="5043">SUM(NXE35-SUM(NXE4:NXE9))+NXE53+NXE54</f>
        <v>0</v>
      </c>
      <c r="NXG10" s="1265">
        <f t="shared" ref="NXG10" si="5044">SUM(NXG35-SUM(NXG4:NXG9))+NXG53+NXG54</f>
        <v>0</v>
      </c>
      <c r="NXI10" s="1265">
        <f t="shared" ref="NXI10" si="5045">SUM(NXI35-SUM(NXI4:NXI9))+NXI53+NXI54</f>
        <v>0</v>
      </c>
      <c r="NXK10" s="1265">
        <f t="shared" ref="NXK10" si="5046">SUM(NXK35-SUM(NXK4:NXK9))+NXK53+NXK54</f>
        <v>0</v>
      </c>
      <c r="NXM10" s="1265">
        <f t="shared" ref="NXM10" si="5047">SUM(NXM35-SUM(NXM4:NXM9))+NXM53+NXM54</f>
        <v>0</v>
      </c>
      <c r="NXO10" s="1265">
        <f t="shared" ref="NXO10" si="5048">SUM(NXO35-SUM(NXO4:NXO9))+NXO53+NXO54</f>
        <v>0</v>
      </c>
      <c r="NXQ10" s="1265">
        <f t="shared" ref="NXQ10" si="5049">SUM(NXQ35-SUM(NXQ4:NXQ9))+NXQ53+NXQ54</f>
        <v>0</v>
      </c>
      <c r="NXS10" s="1265">
        <f t="shared" ref="NXS10" si="5050">SUM(NXS35-SUM(NXS4:NXS9))+NXS53+NXS54</f>
        <v>0</v>
      </c>
      <c r="NXU10" s="1265">
        <f t="shared" ref="NXU10" si="5051">SUM(NXU35-SUM(NXU4:NXU9))+NXU53+NXU54</f>
        <v>0</v>
      </c>
      <c r="NXW10" s="1265">
        <f t="shared" ref="NXW10" si="5052">SUM(NXW35-SUM(NXW4:NXW9))+NXW53+NXW54</f>
        <v>0</v>
      </c>
      <c r="NXY10" s="1265">
        <f t="shared" ref="NXY10" si="5053">SUM(NXY35-SUM(NXY4:NXY9))+NXY53+NXY54</f>
        <v>0</v>
      </c>
      <c r="NYA10" s="1265">
        <f t="shared" ref="NYA10" si="5054">SUM(NYA35-SUM(NYA4:NYA9))+NYA53+NYA54</f>
        <v>0</v>
      </c>
      <c r="NYC10" s="1265">
        <f t="shared" ref="NYC10" si="5055">SUM(NYC35-SUM(NYC4:NYC9))+NYC53+NYC54</f>
        <v>0</v>
      </c>
      <c r="NYE10" s="1265">
        <f t="shared" ref="NYE10" si="5056">SUM(NYE35-SUM(NYE4:NYE9))+NYE53+NYE54</f>
        <v>0</v>
      </c>
      <c r="NYG10" s="1265">
        <f t="shared" ref="NYG10" si="5057">SUM(NYG35-SUM(NYG4:NYG9))+NYG53+NYG54</f>
        <v>0</v>
      </c>
      <c r="NYI10" s="1265">
        <f t="shared" ref="NYI10" si="5058">SUM(NYI35-SUM(NYI4:NYI9))+NYI53+NYI54</f>
        <v>0</v>
      </c>
      <c r="NYK10" s="1265">
        <f t="shared" ref="NYK10" si="5059">SUM(NYK35-SUM(NYK4:NYK9))+NYK53+NYK54</f>
        <v>0</v>
      </c>
      <c r="NYM10" s="1265">
        <f t="shared" ref="NYM10" si="5060">SUM(NYM35-SUM(NYM4:NYM9))+NYM53+NYM54</f>
        <v>0</v>
      </c>
      <c r="NYO10" s="1265">
        <f t="shared" ref="NYO10" si="5061">SUM(NYO35-SUM(NYO4:NYO9))+NYO53+NYO54</f>
        <v>0</v>
      </c>
      <c r="NYQ10" s="1265">
        <f t="shared" ref="NYQ10" si="5062">SUM(NYQ35-SUM(NYQ4:NYQ9))+NYQ53+NYQ54</f>
        <v>0</v>
      </c>
      <c r="NYS10" s="1265">
        <f t="shared" ref="NYS10" si="5063">SUM(NYS35-SUM(NYS4:NYS9))+NYS53+NYS54</f>
        <v>0</v>
      </c>
      <c r="NYU10" s="1265">
        <f t="shared" ref="NYU10" si="5064">SUM(NYU35-SUM(NYU4:NYU9))+NYU53+NYU54</f>
        <v>0</v>
      </c>
      <c r="NYW10" s="1265">
        <f t="shared" ref="NYW10" si="5065">SUM(NYW35-SUM(NYW4:NYW9))+NYW53+NYW54</f>
        <v>0</v>
      </c>
      <c r="NYY10" s="1265">
        <f t="shared" ref="NYY10" si="5066">SUM(NYY35-SUM(NYY4:NYY9))+NYY53+NYY54</f>
        <v>0</v>
      </c>
      <c r="NZA10" s="1265">
        <f t="shared" ref="NZA10" si="5067">SUM(NZA35-SUM(NZA4:NZA9))+NZA53+NZA54</f>
        <v>0</v>
      </c>
      <c r="NZC10" s="1265">
        <f t="shared" ref="NZC10" si="5068">SUM(NZC35-SUM(NZC4:NZC9))+NZC53+NZC54</f>
        <v>0</v>
      </c>
      <c r="NZE10" s="1265">
        <f t="shared" ref="NZE10" si="5069">SUM(NZE35-SUM(NZE4:NZE9))+NZE53+NZE54</f>
        <v>0</v>
      </c>
      <c r="NZG10" s="1265">
        <f t="shared" ref="NZG10" si="5070">SUM(NZG35-SUM(NZG4:NZG9))+NZG53+NZG54</f>
        <v>0</v>
      </c>
      <c r="NZI10" s="1265">
        <f t="shared" ref="NZI10" si="5071">SUM(NZI35-SUM(NZI4:NZI9))+NZI53+NZI54</f>
        <v>0</v>
      </c>
      <c r="NZK10" s="1265">
        <f t="shared" ref="NZK10" si="5072">SUM(NZK35-SUM(NZK4:NZK9))+NZK53+NZK54</f>
        <v>0</v>
      </c>
      <c r="NZM10" s="1265">
        <f t="shared" ref="NZM10" si="5073">SUM(NZM35-SUM(NZM4:NZM9))+NZM53+NZM54</f>
        <v>0</v>
      </c>
      <c r="NZO10" s="1265">
        <f t="shared" ref="NZO10" si="5074">SUM(NZO35-SUM(NZO4:NZO9))+NZO53+NZO54</f>
        <v>0</v>
      </c>
      <c r="NZQ10" s="1265">
        <f t="shared" ref="NZQ10" si="5075">SUM(NZQ35-SUM(NZQ4:NZQ9))+NZQ53+NZQ54</f>
        <v>0</v>
      </c>
      <c r="NZS10" s="1265">
        <f t="shared" ref="NZS10" si="5076">SUM(NZS35-SUM(NZS4:NZS9))+NZS53+NZS54</f>
        <v>0</v>
      </c>
      <c r="NZU10" s="1265">
        <f t="shared" ref="NZU10" si="5077">SUM(NZU35-SUM(NZU4:NZU9))+NZU53+NZU54</f>
        <v>0</v>
      </c>
      <c r="NZW10" s="1265">
        <f t="shared" ref="NZW10" si="5078">SUM(NZW35-SUM(NZW4:NZW9))+NZW53+NZW54</f>
        <v>0</v>
      </c>
      <c r="NZY10" s="1265">
        <f t="shared" ref="NZY10" si="5079">SUM(NZY35-SUM(NZY4:NZY9))+NZY53+NZY54</f>
        <v>0</v>
      </c>
      <c r="OAA10" s="1265">
        <f t="shared" ref="OAA10" si="5080">SUM(OAA35-SUM(OAA4:OAA9))+OAA53+OAA54</f>
        <v>0</v>
      </c>
      <c r="OAC10" s="1265">
        <f t="shared" ref="OAC10" si="5081">SUM(OAC35-SUM(OAC4:OAC9))+OAC53+OAC54</f>
        <v>0</v>
      </c>
      <c r="OAE10" s="1265">
        <f t="shared" ref="OAE10" si="5082">SUM(OAE35-SUM(OAE4:OAE9))+OAE53+OAE54</f>
        <v>0</v>
      </c>
      <c r="OAG10" s="1265">
        <f t="shared" ref="OAG10" si="5083">SUM(OAG35-SUM(OAG4:OAG9))+OAG53+OAG54</f>
        <v>0</v>
      </c>
      <c r="OAI10" s="1265">
        <f t="shared" ref="OAI10" si="5084">SUM(OAI35-SUM(OAI4:OAI9))+OAI53+OAI54</f>
        <v>0</v>
      </c>
      <c r="OAK10" s="1265">
        <f t="shared" ref="OAK10" si="5085">SUM(OAK35-SUM(OAK4:OAK9))+OAK53+OAK54</f>
        <v>0</v>
      </c>
      <c r="OAM10" s="1265">
        <f t="shared" ref="OAM10" si="5086">SUM(OAM35-SUM(OAM4:OAM9))+OAM53+OAM54</f>
        <v>0</v>
      </c>
      <c r="OAO10" s="1265">
        <f t="shared" ref="OAO10" si="5087">SUM(OAO35-SUM(OAO4:OAO9))+OAO53+OAO54</f>
        <v>0</v>
      </c>
      <c r="OAQ10" s="1265">
        <f t="shared" ref="OAQ10" si="5088">SUM(OAQ35-SUM(OAQ4:OAQ9))+OAQ53+OAQ54</f>
        <v>0</v>
      </c>
      <c r="OAS10" s="1265">
        <f t="shared" ref="OAS10" si="5089">SUM(OAS35-SUM(OAS4:OAS9))+OAS53+OAS54</f>
        <v>0</v>
      </c>
      <c r="OAU10" s="1265">
        <f t="shared" ref="OAU10" si="5090">SUM(OAU35-SUM(OAU4:OAU9))+OAU53+OAU54</f>
        <v>0</v>
      </c>
      <c r="OAW10" s="1265">
        <f t="shared" ref="OAW10" si="5091">SUM(OAW35-SUM(OAW4:OAW9))+OAW53+OAW54</f>
        <v>0</v>
      </c>
      <c r="OAY10" s="1265">
        <f t="shared" ref="OAY10" si="5092">SUM(OAY35-SUM(OAY4:OAY9))+OAY53+OAY54</f>
        <v>0</v>
      </c>
      <c r="OBA10" s="1265">
        <f t="shared" ref="OBA10" si="5093">SUM(OBA35-SUM(OBA4:OBA9))+OBA53+OBA54</f>
        <v>0</v>
      </c>
      <c r="OBC10" s="1265">
        <f t="shared" ref="OBC10" si="5094">SUM(OBC35-SUM(OBC4:OBC9))+OBC53+OBC54</f>
        <v>0</v>
      </c>
      <c r="OBE10" s="1265">
        <f t="shared" ref="OBE10" si="5095">SUM(OBE35-SUM(OBE4:OBE9))+OBE53+OBE54</f>
        <v>0</v>
      </c>
      <c r="OBG10" s="1265">
        <f t="shared" ref="OBG10" si="5096">SUM(OBG35-SUM(OBG4:OBG9))+OBG53+OBG54</f>
        <v>0</v>
      </c>
      <c r="OBI10" s="1265">
        <f t="shared" ref="OBI10" si="5097">SUM(OBI35-SUM(OBI4:OBI9))+OBI53+OBI54</f>
        <v>0</v>
      </c>
      <c r="OBK10" s="1265">
        <f t="shared" ref="OBK10" si="5098">SUM(OBK35-SUM(OBK4:OBK9))+OBK53+OBK54</f>
        <v>0</v>
      </c>
      <c r="OBM10" s="1265">
        <f t="shared" ref="OBM10" si="5099">SUM(OBM35-SUM(OBM4:OBM9))+OBM53+OBM54</f>
        <v>0</v>
      </c>
      <c r="OBO10" s="1265">
        <f t="shared" ref="OBO10" si="5100">SUM(OBO35-SUM(OBO4:OBO9))+OBO53+OBO54</f>
        <v>0</v>
      </c>
      <c r="OBQ10" s="1265">
        <f t="shared" ref="OBQ10" si="5101">SUM(OBQ35-SUM(OBQ4:OBQ9))+OBQ53+OBQ54</f>
        <v>0</v>
      </c>
      <c r="OBS10" s="1265">
        <f t="shared" ref="OBS10" si="5102">SUM(OBS35-SUM(OBS4:OBS9))+OBS53+OBS54</f>
        <v>0</v>
      </c>
      <c r="OBU10" s="1265">
        <f t="shared" ref="OBU10" si="5103">SUM(OBU35-SUM(OBU4:OBU9))+OBU53+OBU54</f>
        <v>0</v>
      </c>
      <c r="OBW10" s="1265">
        <f t="shared" ref="OBW10" si="5104">SUM(OBW35-SUM(OBW4:OBW9))+OBW53+OBW54</f>
        <v>0</v>
      </c>
      <c r="OBY10" s="1265">
        <f t="shared" ref="OBY10" si="5105">SUM(OBY35-SUM(OBY4:OBY9))+OBY53+OBY54</f>
        <v>0</v>
      </c>
      <c r="OCA10" s="1265">
        <f t="shared" ref="OCA10" si="5106">SUM(OCA35-SUM(OCA4:OCA9))+OCA53+OCA54</f>
        <v>0</v>
      </c>
      <c r="OCC10" s="1265">
        <f t="shared" ref="OCC10" si="5107">SUM(OCC35-SUM(OCC4:OCC9))+OCC53+OCC54</f>
        <v>0</v>
      </c>
      <c r="OCE10" s="1265">
        <f t="shared" ref="OCE10" si="5108">SUM(OCE35-SUM(OCE4:OCE9))+OCE53+OCE54</f>
        <v>0</v>
      </c>
      <c r="OCG10" s="1265">
        <f t="shared" ref="OCG10" si="5109">SUM(OCG35-SUM(OCG4:OCG9))+OCG53+OCG54</f>
        <v>0</v>
      </c>
      <c r="OCI10" s="1265">
        <f t="shared" ref="OCI10" si="5110">SUM(OCI35-SUM(OCI4:OCI9))+OCI53+OCI54</f>
        <v>0</v>
      </c>
      <c r="OCK10" s="1265">
        <f t="shared" ref="OCK10" si="5111">SUM(OCK35-SUM(OCK4:OCK9))+OCK53+OCK54</f>
        <v>0</v>
      </c>
      <c r="OCM10" s="1265">
        <f t="shared" ref="OCM10" si="5112">SUM(OCM35-SUM(OCM4:OCM9))+OCM53+OCM54</f>
        <v>0</v>
      </c>
      <c r="OCO10" s="1265">
        <f t="shared" ref="OCO10" si="5113">SUM(OCO35-SUM(OCO4:OCO9))+OCO53+OCO54</f>
        <v>0</v>
      </c>
      <c r="OCQ10" s="1265">
        <f t="shared" ref="OCQ10" si="5114">SUM(OCQ35-SUM(OCQ4:OCQ9))+OCQ53+OCQ54</f>
        <v>0</v>
      </c>
      <c r="OCS10" s="1265">
        <f t="shared" ref="OCS10" si="5115">SUM(OCS35-SUM(OCS4:OCS9))+OCS53+OCS54</f>
        <v>0</v>
      </c>
      <c r="OCU10" s="1265">
        <f t="shared" ref="OCU10" si="5116">SUM(OCU35-SUM(OCU4:OCU9))+OCU53+OCU54</f>
        <v>0</v>
      </c>
      <c r="OCW10" s="1265">
        <f t="shared" ref="OCW10" si="5117">SUM(OCW35-SUM(OCW4:OCW9))+OCW53+OCW54</f>
        <v>0</v>
      </c>
      <c r="OCY10" s="1265">
        <f t="shared" ref="OCY10" si="5118">SUM(OCY35-SUM(OCY4:OCY9))+OCY53+OCY54</f>
        <v>0</v>
      </c>
      <c r="ODA10" s="1265">
        <f t="shared" ref="ODA10" si="5119">SUM(ODA35-SUM(ODA4:ODA9))+ODA53+ODA54</f>
        <v>0</v>
      </c>
      <c r="ODC10" s="1265">
        <f t="shared" ref="ODC10" si="5120">SUM(ODC35-SUM(ODC4:ODC9))+ODC53+ODC54</f>
        <v>0</v>
      </c>
      <c r="ODE10" s="1265">
        <f t="shared" ref="ODE10" si="5121">SUM(ODE35-SUM(ODE4:ODE9))+ODE53+ODE54</f>
        <v>0</v>
      </c>
      <c r="ODG10" s="1265">
        <f t="shared" ref="ODG10" si="5122">SUM(ODG35-SUM(ODG4:ODG9))+ODG53+ODG54</f>
        <v>0</v>
      </c>
      <c r="ODI10" s="1265">
        <f t="shared" ref="ODI10" si="5123">SUM(ODI35-SUM(ODI4:ODI9))+ODI53+ODI54</f>
        <v>0</v>
      </c>
      <c r="ODK10" s="1265">
        <f t="shared" ref="ODK10" si="5124">SUM(ODK35-SUM(ODK4:ODK9))+ODK53+ODK54</f>
        <v>0</v>
      </c>
      <c r="ODM10" s="1265">
        <f t="shared" ref="ODM10" si="5125">SUM(ODM35-SUM(ODM4:ODM9))+ODM53+ODM54</f>
        <v>0</v>
      </c>
      <c r="ODO10" s="1265">
        <f t="shared" ref="ODO10" si="5126">SUM(ODO35-SUM(ODO4:ODO9))+ODO53+ODO54</f>
        <v>0</v>
      </c>
      <c r="ODQ10" s="1265">
        <f t="shared" ref="ODQ10" si="5127">SUM(ODQ35-SUM(ODQ4:ODQ9))+ODQ53+ODQ54</f>
        <v>0</v>
      </c>
      <c r="ODS10" s="1265">
        <f t="shared" ref="ODS10" si="5128">SUM(ODS35-SUM(ODS4:ODS9))+ODS53+ODS54</f>
        <v>0</v>
      </c>
      <c r="ODU10" s="1265">
        <f t="shared" ref="ODU10" si="5129">SUM(ODU35-SUM(ODU4:ODU9))+ODU53+ODU54</f>
        <v>0</v>
      </c>
      <c r="ODW10" s="1265">
        <f t="shared" ref="ODW10" si="5130">SUM(ODW35-SUM(ODW4:ODW9))+ODW53+ODW54</f>
        <v>0</v>
      </c>
      <c r="ODY10" s="1265">
        <f t="shared" ref="ODY10" si="5131">SUM(ODY35-SUM(ODY4:ODY9))+ODY53+ODY54</f>
        <v>0</v>
      </c>
      <c r="OEA10" s="1265">
        <f t="shared" ref="OEA10" si="5132">SUM(OEA35-SUM(OEA4:OEA9))+OEA53+OEA54</f>
        <v>0</v>
      </c>
      <c r="OEC10" s="1265">
        <f t="shared" ref="OEC10" si="5133">SUM(OEC35-SUM(OEC4:OEC9))+OEC53+OEC54</f>
        <v>0</v>
      </c>
      <c r="OEE10" s="1265">
        <f t="shared" ref="OEE10" si="5134">SUM(OEE35-SUM(OEE4:OEE9))+OEE53+OEE54</f>
        <v>0</v>
      </c>
      <c r="OEG10" s="1265">
        <f t="shared" ref="OEG10" si="5135">SUM(OEG35-SUM(OEG4:OEG9))+OEG53+OEG54</f>
        <v>0</v>
      </c>
      <c r="OEI10" s="1265">
        <f t="shared" ref="OEI10" si="5136">SUM(OEI35-SUM(OEI4:OEI9))+OEI53+OEI54</f>
        <v>0</v>
      </c>
      <c r="OEK10" s="1265">
        <f t="shared" ref="OEK10" si="5137">SUM(OEK35-SUM(OEK4:OEK9))+OEK53+OEK54</f>
        <v>0</v>
      </c>
      <c r="OEM10" s="1265">
        <f t="shared" ref="OEM10" si="5138">SUM(OEM35-SUM(OEM4:OEM9))+OEM53+OEM54</f>
        <v>0</v>
      </c>
      <c r="OEO10" s="1265">
        <f t="shared" ref="OEO10" si="5139">SUM(OEO35-SUM(OEO4:OEO9))+OEO53+OEO54</f>
        <v>0</v>
      </c>
      <c r="OEQ10" s="1265">
        <f t="shared" ref="OEQ10" si="5140">SUM(OEQ35-SUM(OEQ4:OEQ9))+OEQ53+OEQ54</f>
        <v>0</v>
      </c>
      <c r="OES10" s="1265">
        <f t="shared" ref="OES10" si="5141">SUM(OES35-SUM(OES4:OES9))+OES53+OES54</f>
        <v>0</v>
      </c>
      <c r="OEU10" s="1265">
        <f t="shared" ref="OEU10" si="5142">SUM(OEU35-SUM(OEU4:OEU9))+OEU53+OEU54</f>
        <v>0</v>
      </c>
      <c r="OEW10" s="1265">
        <f t="shared" ref="OEW10" si="5143">SUM(OEW35-SUM(OEW4:OEW9))+OEW53+OEW54</f>
        <v>0</v>
      </c>
      <c r="OEY10" s="1265">
        <f t="shared" ref="OEY10" si="5144">SUM(OEY35-SUM(OEY4:OEY9))+OEY53+OEY54</f>
        <v>0</v>
      </c>
      <c r="OFA10" s="1265">
        <f t="shared" ref="OFA10" si="5145">SUM(OFA35-SUM(OFA4:OFA9))+OFA53+OFA54</f>
        <v>0</v>
      </c>
      <c r="OFC10" s="1265">
        <f t="shared" ref="OFC10" si="5146">SUM(OFC35-SUM(OFC4:OFC9))+OFC53+OFC54</f>
        <v>0</v>
      </c>
      <c r="OFE10" s="1265">
        <f t="shared" ref="OFE10" si="5147">SUM(OFE35-SUM(OFE4:OFE9))+OFE53+OFE54</f>
        <v>0</v>
      </c>
      <c r="OFG10" s="1265">
        <f t="shared" ref="OFG10" si="5148">SUM(OFG35-SUM(OFG4:OFG9))+OFG53+OFG54</f>
        <v>0</v>
      </c>
      <c r="OFI10" s="1265">
        <f t="shared" ref="OFI10" si="5149">SUM(OFI35-SUM(OFI4:OFI9))+OFI53+OFI54</f>
        <v>0</v>
      </c>
      <c r="OFK10" s="1265">
        <f t="shared" ref="OFK10" si="5150">SUM(OFK35-SUM(OFK4:OFK9))+OFK53+OFK54</f>
        <v>0</v>
      </c>
      <c r="OFM10" s="1265">
        <f t="shared" ref="OFM10" si="5151">SUM(OFM35-SUM(OFM4:OFM9))+OFM53+OFM54</f>
        <v>0</v>
      </c>
      <c r="OFO10" s="1265">
        <f t="shared" ref="OFO10" si="5152">SUM(OFO35-SUM(OFO4:OFO9))+OFO53+OFO54</f>
        <v>0</v>
      </c>
      <c r="OFQ10" s="1265">
        <f t="shared" ref="OFQ10" si="5153">SUM(OFQ35-SUM(OFQ4:OFQ9))+OFQ53+OFQ54</f>
        <v>0</v>
      </c>
      <c r="OFS10" s="1265">
        <f t="shared" ref="OFS10" si="5154">SUM(OFS35-SUM(OFS4:OFS9))+OFS53+OFS54</f>
        <v>0</v>
      </c>
      <c r="OFU10" s="1265">
        <f t="shared" ref="OFU10" si="5155">SUM(OFU35-SUM(OFU4:OFU9))+OFU53+OFU54</f>
        <v>0</v>
      </c>
      <c r="OFW10" s="1265">
        <f t="shared" ref="OFW10" si="5156">SUM(OFW35-SUM(OFW4:OFW9))+OFW53+OFW54</f>
        <v>0</v>
      </c>
      <c r="OFY10" s="1265">
        <f t="shared" ref="OFY10" si="5157">SUM(OFY35-SUM(OFY4:OFY9))+OFY53+OFY54</f>
        <v>0</v>
      </c>
      <c r="OGA10" s="1265">
        <f t="shared" ref="OGA10" si="5158">SUM(OGA35-SUM(OGA4:OGA9))+OGA53+OGA54</f>
        <v>0</v>
      </c>
      <c r="OGC10" s="1265">
        <f t="shared" ref="OGC10" si="5159">SUM(OGC35-SUM(OGC4:OGC9))+OGC53+OGC54</f>
        <v>0</v>
      </c>
      <c r="OGE10" s="1265">
        <f t="shared" ref="OGE10" si="5160">SUM(OGE35-SUM(OGE4:OGE9))+OGE53+OGE54</f>
        <v>0</v>
      </c>
      <c r="OGG10" s="1265">
        <f t="shared" ref="OGG10" si="5161">SUM(OGG35-SUM(OGG4:OGG9))+OGG53+OGG54</f>
        <v>0</v>
      </c>
      <c r="OGI10" s="1265">
        <f t="shared" ref="OGI10" si="5162">SUM(OGI35-SUM(OGI4:OGI9))+OGI53+OGI54</f>
        <v>0</v>
      </c>
      <c r="OGK10" s="1265">
        <f t="shared" ref="OGK10" si="5163">SUM(OGK35-SUM(OGK4:OGK9))+OGK53+OGK54</f>
        <v>0</v>
      </c>
      <c r="OGM10" s="1265">
        <f t="shared" ref="OGM10" si="5164">SUM(OGM35-SUM(OGM4:OGM9))+OGM53+OGM54</f>
        <v>0</v>
      </c>
      <c r="OGO10" s="1265">
        <f t="shared" ref="OGO10" si="5165">SUM(OGO35-SUM(OGO4:OGO9))+OGO53+OGO54</f>
        <v>0</v>
      </c>
      <c r="OGQ10" s="1265">
        <f t="shared" ref="OGQ10" si="5166">SUM(OGQ35-SUM(OGQ4:OGQ9))+OGQ53+OGQ54</f>
        <v>0</v>
      </c>
      <c r="OGS10" s="1265">
        <f t="shared" ref="OGS10" si="5167">SUM(OGS35-SUM(OGS4:OGS9))+OGS53+OGS54</f>
        <v>0</v>
      </c>
      <c r="OGU10" s="1265">
        <f t="shared" ref="OGU10" si="5168">SUM(OGU35-SUM(OGU4:OGU9))+OGU53+OGU54</f>
        <v>0</v>
      </c>
      <c r="OGW10" s="1265">
        <f t="shared" ref="OGW10" si="5169">SUM(OGW35-SUM(OGW4:OGW9))+OGW53+OGW54</f>
        <v>0</v>
      </c>
      <c r="OGY10" s="1265">
        <f t="shared" ref="OGY10" si="5170">SUM(OGY35-SUM(OGY4:OGY9))+OGY53+OGY54</f>
        <v>0</v>
      </c>
      <c r="OHA10" s="1265">
        <f t="shared" ref="OHA10" si="5171">SUM(OHA35-SUM(OHA4:OHA9))+OHA53+OHA54</f>
        <v>0</v>
      </c>
      <c r="OHC10" s="1265">
        <f t="shared" ref="OHC10" si="5172">SUM(OHC35-SUM(OHC4:OHC9))+OHC53+OHC54</f>
        <v>0</v>
      </c>
      <c r="OHE10" s="1265">
        <f t="shared" ref="OHE10" si="5173">SUM(OHE35-SUM(OHE4:OHE9))+OHE53+OHE54</f>
        <v>0</v>
      </c>
      <c r="OHG10" s="1265">
        <f t="shared" ref="OHG10" si="5174">SUM(OHG35-SUM(OHG4:OHG9))+OHG53+OHG54</f>
        <v>0</v>
      </c>
      <c r="OHI10" s="1265">
        <f t="shared" ref="OHI10" si="5175">SUM(OHI35-SUM(OHI4:OHI9))+OHI53+OHI54</f>
        <v>0</v>
      </c>
      <c r="OHK10" s="1265">
        <f t="shared" ref="OHK10" si="5176">SUM(OHK35-SUM(OHK4:OHK9))+OHK53+OHK54</f>
        <v>0</v>
      </c>
      <c r="OHM10" s="1265">
        <f t="shared" ref="OHM10" si="5177">SUM(OHM35-SUM(OHM4:OHM9))+OHM53+OHM54</f>
        <v>0</v>
      </c>
      <c r="OHO10" s="1265">
        <f t="shared" ref="OHO10" si="5178">SUM(OHO35-SUM(OHO4:OHO9))+OHO53+OHO54</f>
        <v>0</v>
      </c>
      <c r="OHQ10" s="1265">
        <f t="shared" ref="OHQ10" si="5179">SUM(OHQ35-SUM(OHQ4:OHQ9))+OHQ53+OHQ54</f>
        <v>0</v>
      </c>
      <c r="OHS10" s="1265">
        <f t="shared" ref="OHS10" si="5180">SUM(OHS35-SUM(OHS4:OHS9))+OHS53+OHS54</f>
        <v>0</v>
      </c>
      <c r="OHU10" s="1265">
        <f t="shared" ref="OHU10" si="5181">SUM(OHU35-SUM(OHU4:OHU9))+OHU53+OHU54</f>
        <v>0</v>
      </c>
      <c r="OHW10" s="1265">
        <f t="shared" ref="OHW10" si="5182">SUM(OHW35-SUM(OHW4:OHW9))+OHW53+OHW54</f>
        <v>0</v>
      </c>
      <c r="OHY10" s="1265">
        <f t="shared" ref="OHY10" si="5183">SUM(OHY35-SUM(OHY4:OHY9))+OHY53+OHY54</f>
        <v>0</v>
      </c>
      <c r="OIA10" s="1265">
        <f t="shared" ref="OIA10" si="5184">SUM(OIA35-SUM(OIA4:OIA9))+OIA53+OIA54</f>
        <v>0</v>
      </c>
      <c r="OIC10" s="1265">
        <f t="shared" ref="OIC10" si="5185">SUM(OIC35-SUM(OIC4:OIC9))+OIC53+OIC54</f>
        <v>0</v>
      </c>
      <c r="OIE10" s="1265">
        <f t="shared" ref="OIE10" si="5186">SUM(OIE35-SUM(OIE4:OIE9))+OIE53+OIE54</f>
        <v>0</v>
      </c>
      <c r="OIG10" s="1265">
        <f t="shared" ref="OIG10" si="5187">SUM(OIG35-SUM(OIG4:OIG9))+OIG53+OIG54</f>
        <v>0</v>
      </c>
      <c r="OII10" s="1265">
        <f t="shared" ref="OII10" si="5188">SUM(OII35-SUM(OII4:OII9))+OII53+OII54</f>
        <v>0</v>
      </c>
      <c r="OIK10" s="1265">
        <f t="shared" ref="OIK10" si="5189">SUM(OIK35-SUM(OIK4:OIK9))+OIK53+OIK54</f>
        <v>0</v>
      </c>
      <c r="OIM10" s="1265">
        <f t="shared" ref="OIM10" si="5190">SUM(OIM35-SUM(OIM4:OIM9))+OIM53+OIM54</f>
        <v>0</v>
      </c>
      <c r="OIO10" s="1265">
        <f t="shared" ref="OIO10" si="5191">SUM(OIO35-SUM(OIO4:OIO9))+OIO53+OIO54</f>
        <v>0</v>
      </c>
      <c r="OIQ10" s="1265">
        <f t="shared" ref="OIQ10" si="5192">SUM(OIQ35-SUM(OIQ4:OIQ9))+OIQ53+OIQ54</f>
        <v>0</v>
      </c>
      <c r="OIS10" s="1265">
        <f t="shared" ref="OIS10" si="5193">SUM(OIS35-SUM(OIS4:OIS9))+OIS53+OIS54</f>
        <v>0</v>
      </c>
      <c r="OIU10" s="1265">
        <f t="shared" ref="OIU10" si="5194">SUM(OIU35-SUM(OIU4:OIU9))+OIU53+OIU54</f>
        <v>0</v>
      </c>
      <c r="OIW10" s="1265">
        <f t="shared" ref="OIW10" si="5195">SUM(OIW35-SUM(OIW4:OIW9))+OIW53+OIW54</f>
        <v>0</v>
      </c>
      <c r="OIY10" s="1265">
        <f t="shared" ref="OIY10" si="5196">SUM(OIY35-SUM(OIY4:OIY9))+OIY53+OIY54</f>
        <v>0</v>
      </c>
      <c r="OJA10" s="1265">
        <f t="shared" ref="OJA10" si="5197">SUM(OJA35-SUM(OJA4:OJA9))+OJA53+OJA54</f>
        <v>0</v>
      </c>
      <c r="OJC10" s="1265">
        <f t="shared" ref="OJC10" si="5198">SUM(OJC35-SUM(OJC4:OJC9))+OJC53+OJC54</f>
        <v>0</v>
      </c>
      <c r="OJE10" s="1265">
        <f t="shared" ref="OJE10" si="5199">SUM(OJE35-SUM(OJE4:OJE9))+OJE53+OJE54</f>
        <v>0</v>
      </c>
      <c r="OJG10" s="1265">
        <f t="shared" ref="OJG10" si="5200">SUM(OJG35-SUM(OJG4:OJG9))+OJG53+OJG54</f>
        <v>0</v>
      </c>
      <c r="OJI10" s="1265">
        <f t="shared" ref="OJI10" si="5201">SUM(OJI35-SUM(OJI4:OJI9))+OJI53+OJI54</f>
        <v>0</v>
      </c>
      <c r="OJK10" s="1265">
        <f t="shared" ref="OJK10" si="5202">SUM(OJK35-SUM(OJK4:OJK9))+OJK53+OJK54</f>
        <v>0</v>
      </c>
      <c r="OJM10" s="1265">
        <f t="shared" ref="OJM10" si="5203">SUM(OJM35-SUM(OJM4:OJM9))+OJM53+OJM54</f>
        <v>0</v>
      </c>
      <c r="OJO10" s="1265">
        <f t="shared" ref="OJO10" si="5204">SUM(OJO35-SUM(OJO4:OJO9))+OJO53+OJO54</f>
        <v>0</v>
      </c>
      <c r="OJQ10" s="1265">
        <f t="shared" ref="OJQ10" si="5205">SUM(OJQ35-SUM(OJQ4:OJQ9))+OJQ53+OJQ54</f>
        <v>0</v>
      </c>
      <c r="OJS10" s="1265">
        <f t="shared" ref="OJS10" si="5206">SUM(OJS35-SUM(OJS4:OJS9))+OJS53+OJS54</f>
        <v>0</v>
      </c>
      <c r="OJU10" s="1265">
        <f t="shared" ref="OJU10" si="5207">SUM(OJU35-SUM(OJU4:OJU9))+OJU53+OJU54</f>
        <v>0</v>
      </c>
      <c r="OJW10" s="1265">
        <f t="shared" ref="OJW10" si="5208">SUM(OJW35-SUM(OJW4:OJW9))+OJW53+OJW54</f>
        <v>0</v>
      </c>
      <c r="OJY10" s="1265">
        <f t="shared" ref="OJY10" si="5209">SUM(OJY35-SUM(OJY4:OJY9))+OJY53+OJY54</f>
        <v>0</v>
      </c>
      <c r="OKA10" s="1265">
        <f t="shared" ref="OKA10" si="5210">SUM(OKA35-SUM(OKA4:OKA9))+OKA53+OKA54</f>
        <v>0</v>
      </c>
      <c r="OKC10" s="1265">
        <f t="shared" ref="OKC10" si="5211">SUM(OKC35-SUM(OKC4:OKC9))+OKC53+OKC54</f>
        <v>0</v>
      </c>
      <c r="OKE10" s="1265">
        <f t="shared" ref="OKE10" si="5212">SUM(OKE35-SUM(OKE4:OKE9))+OKE53+OKE54</f>
        <v>0</v>
      </c>
      <c r="OKG10" s="1265">
        <f t="shared" ref="OKG10" si="5213">SUM(OKG35-SUM(OKG4:OKG9))+OKG53+OKG54</f>
        <v>0</v>
      </c>
      <c r="OKI10" s="1265">
        <f t="shared" ref="OKI10" si="5214">SUM(OKI35-SUM(OKI4:OKI9))+OKI53+OKI54</f>
        <v>0</v>
      </c>
      <c r="OKK10" s="1265">
        <f t="shared" ref="OKK10" si="5215">SUM(OKK35-SUM(OKK4:OKK9))+OKK53+OKK54</f>
        <v>0</v>
      </c>
      <c r="OKM10" s="1265">
        <f t="shared" ref="OKM10" si="5216">SUM(OKM35-SUM(OKM4:OKM9))+OKM53+OKM54</f>
        <v>0</v>
      </c>
      <c r="OKO10" s="1265">
        <f t="shared" ref="OKO10" si="5217">SUM(OKO35-SUM(OKO4:OKO9))+OKO53+OKO54</f>
        <v>0</v>
      </c>
      <c r="OKQ10" s="1265">
        <f t="shared" ref="OKQ10" si="5218">SUM(OKQ35-SUM(OKQ4:OKQ9))+OKQ53+OKQ54</f>
        <v>0</v>
      </c>
      <c r="OKS10" s="1265">
        <f t="shared" ref="OKS10" si="5219">SUM(OKS35-SUM(OKS4:OKS9))+OKS53+OKS54</f>
        <v>0</v>
      </c>
      <c r="OKU10" s="1265">
        <f t="shared" ref="OKU10" si="5220">SUM(OKU35-SUM(OKU4:OKU9))+OKU53+OKU54</f>
        <v>0</v>
      </c>
      <c r="OKW10" s="1265">
        <f t="shared" ref="OKW10" si="5221">SUM(OKW35-SUM(OKW4:OKW9))+OKW53+OKW54</f>
        <v>0</v>
      </c>
      <c r="OKY10" s="1265">
        <f t="shared" ref="OKY10" si="5222">SUM(OKY35-SUM(OKY4:OKY9))+OKY53+OKY54</f>
        <v>0</v>
      </c>
      <c r="OLA10" s="1265">
        <f t="shared" ref="OLA10" si="5223">SUM(OLA35-SUM(OLA4:OLA9))+OLA53+OLA54</f>
        <v>0</v>
      </c>
      <c r="OLC10" s="1265">
        <f t="shared" ref="OLC10" si="5224">SUM(OLC35-SUM(OLC4:OLC9))+OLC53+OLC54</f>
        <v>0</v>
      </c>
      <c r="OLE10" s="1265">
        <f t="shared" ref="OLE10" si="5225">SUM(OLE35-SUM(OLE4:OLE9))+OLE53+OLE54</f>
        <v>0</v>
      </c>
      <c r="OLG10" s="1265">
        <f t="shared" ref="OLG10" si="5226">SUM(OLG35-SUM(OLG4:OLG9))+OLG53+OLG54</f>
        <v>0</v>
      </c>
      <c r="OLI10" s="1265">
        <f t="shared" ref="OLI10" si="5227">SUM(OLI35-SUM(OLI4:OLI9))+OLI53+OLI54</f>
        <v>0</v>
      </c>
      <c r="OLK10" s="1265">
        <f t="shared" ref="OLK10" si="5228">SUM(OLK35-SUM(OLK4:OLK9))+OLK53+OLK54</f>
        <v>0</v>
      </c>
      <c r="OLM10" s="1265">
        <f t="shared" ref="OLM10" si="5229">SUM(OLM35-SUM(OLM4:OLM9))+OLM53+OLM54</f>
        <v>0</v>
      </c>
      <c r="OLO10" s="1265">
        <f t="shared" ref="OLO10" si="5230">SUM(OLO35-SUM(OLO4:OLO9))+OLO53+OLO54</f>
        <v>0</v>
      </c>
      <c r="OLQ10" s="1265">
        <f t="shared" ref="OLQ10" si="5231">SUM(OLQ35-SUM(OLQ4:OLQ9))+OLQ53+OLQ54</f>
        <v>0</v>
      </c>
      <c r="OLS10" s="1265">
        <f t="shared" ref="OLS10" si="5232">SUM(OLS35-SUM(OLS4:OLS9))+OLS53+OLS54</f>
        <v>0</v>
      </c>
      <c r="OLU10" s="1265">
        <f t="shared" ref="OLU10" si="5233">SUM(OLU35-SUM(OLU4:OLU9))+OLU53+OLU54</f>
        <v>0</v>
      </c>
      <c r="OLW10" s="1265">
        <f t="shared" ref="OLW10" si="5234">SUM(OLW35-SUM(OLW4:OLW9))+OLW53+OLW54</f>
        <v>0</v>
      </c>
      <c r="OLY10" s="1265">
        <f t="shared" ref="OLY10" si="5235">SUM(OLY35-SUM(OLY4:OLY9))+OLY53+OLY54</f>
        <v>0</v>
      </c>
      <c r="OMA10" s="1265">
        <f t="shared" ref="OMA10" si="5236">SUM(OMA35-SUM(OMA4:OMA9))+OMA53+OMA54</f>
        <v>0</v>
      </c>
      <c r="OMC10" s="1265">
        <f t="shared" ref="OMC10" si="5237">SUM(OMC35-SUM(OMC4:OMC9))+OMC53+OMC54</f>
        <v>0</v>
      </c>
      <c r="OME10" s="1265">
        <f t="shared" ref="OME10" si="5238">SUM(OME35-SUM(OME4:OME9))+OME53+OME54</f>
        <v>0</v>
      </c>
      <c r="OMG10" s="1265">
        <f t="shared" ref="OMG10" si="5239">SUM(OMG35-SUM(OMG4:OMG9))+OMG53+OMG54</f>
        <v>0</v>
      </c>
      <c r="OMI10" s="1265">
        <f t="shared" ref="OMI10" si="5240">SUM(OMI35-SUM(OMI4:OMI9))+OMI53+OMI54</f>
        <v>0</v>
      </c>
      <c r="OMK10" s="1265">
        <f t="shared" ref="OMK10" si="5241">SUM(OMK35-SUM(OMK4:OMK9))+OMK53+OMK54</f>
        <v>0</v>
      </c>
      <c r="OMM10" s="1265">
        <f t="shared" ref="OMM10" si="5242">SUM(OMM35-SUM(OMM4:OMM9))+OMM53+OMM54</f>
        <v>0</v>
      </c>
      <c r="OMO10" s="1265">
        <f t="shared" ref="OMO10" si="5243">SUM(OMO35-SUM(OMO4:OMO9))+OMO53+OMO54</f>
        <v>0</v>
      </c>
      <c r="OMQ10" s="1265">
        <f t="shared" ref="OMQ10" si="5244">SUM(OMQ35-SUM(OMQ4:OMQ9))+OMQ53+OMQ54</f>
        <v>0</v>
      </c>
      <c r="OMS10" s="1265">
        <f t="shared" ref="OMS10" si="5245">SUM(OMS35-SUM(OMS4:OMS9))+OMS53+OMS54</f>
        <v>0</v>
      </c>
      <c r="OMU10" s="1265">
        <f t="shared" ref="OMU10" si="5246">SUM(OMU35-SUM(OMU4:OMU9))+OMU53+OMU54</f>
        <v>0</v>
      </c>
      <c r="OMW10" s="1265">
        <f t="shared" ref="OMW10" si="5247">SUM(OMW35-SUM(OMW4:OMW9))+OMW53+OMW54</f>
        <v>0</v>
      </c>
      <c r="OMY10" s="1265">
        <f t="shared" ref="OMY10" si="5248">SUM(OMY35-SUM(OMY4:OMY9))+OMY53+OMY54</f>
        <v>0</v>
      </c>
      <c r="ONA10" s="1265">
        <f t="shared" ref="ONA10" si="5249">SUM(ONA35-SUM(ONA4:ONA9))+ONA53+ONA54</f>
        <v>0</v>
      </c>
      <c r="ONC10" s="1265">
        <f t="shared" ref="ONC10" si="5250">SUM(ONC35-SUM(ONC4:ONC9))+ONC53+ONC54</f>
        <v>0</v>
      </c>
      <c r="ONE10" s="1265">
        <f t="shared" ref="ONE10" si="5251">SUM(ONE35-SUM(ONE4:ONE9))+ONE53+ONE54</f>
        <v>0</v>
      </c>
      <c r="ONG10" s="1265">
        <f t="shared" ref="ONG10" si="5252">SUM(ONG35-SUM(ONG4:ONG9))+ONG53+ONG54</f>
        <v>0</v>
      </c>
      <c r="ONI10" s="1265">
        <f t="shared" ref="ONI10" si="5253">SUM(ONI35-SUM(ONI4:ONI9))+ONI53+ONI54</f>
        <v>0</v>
      </c>
      <c r="ONK10" s="1265">
        <f t="shared" ref="ONK10" si="5254">SUM(ONK35-SUM(ONK4:ONK9))+ONK53+ONK54</f>
        <v>0</v>
      </c>
      <c r="ONM10" s="1265">
        <f t="shared" ref="ONM10" si="5255">SUM(ONM35-SUM(ONM4:ONM9))+ONM53+ONM54</f>
        <v>0</v>
      </c>
      <c r="ONO10" s="1265">
        <f t="shared" ref="ONO10" si="5256">SUM(ONO35-SUM(ONO4:ONO9))+ONO53+ONO54</f>
        <v>0</v>
      </c>
      <c r="ONQ10" s="1265">
        <f t="shared" ref="ONQ10" si="5257">SUM(ONQ35-SUM(ONQ4:ONQ9))+ONQ53+ONQ54</f>
        <v>0</v>
      </c>
      <c r="ONS10" s="1265">
        <f t="shared" ref="ONS10" si="5258">SUM(ONS35-SUM(ONS4:ONS9))+ONS53+ONS54</f>
        <v>0</v>
      </c>
      <c r="ONU10" s="1265">
        <f t="shared" ref="ONU10" si="5259">SUM(ONU35-SUM(ONU4:ONU9))+ONU53+ONU54</f>
        <v>0</v>
      </c>
      <c r="ONW10" s="1265">
        <f t="shared" ref="ONW10" si="5260">SUM(ONW35-SUM(ONW4:ONW9))+ONW53+ONW54</f>
        <v>0</v>
      </c>
      <c r="ONY10" s="1265">
        <f t="shared" ref="ONY10" si="5261">SUM(ONY35-SUM(ONY4:ONY9))+ONY53+ONY54</f>
        <v>0</v>
      </c>
      <c r="OOA10" s="1265">
        <f t="shared" ref="OOA10" si="5262">SUM(OOA35-SUM(OOA4:OOA9))+OOA53+OOA54</f>
        <v>0</v>
      </c>
      <c r="OOC10" s="1265">
        <f t="shared" ref="OOC10" si="5263">SUM(OOC35-SUM(OOC4:OOC9))+OOC53+OOC54</f>
        <v>0</v>
      </c>
      <c r="OOE10" s="1265">
        <f t="shared" ref="OOE10" si="5264">SUM(OOE35-SUM(OOE4:OOE9))+OOE53+OOE54</f>
        <v>0</v>
      </c>
      <c r="OOG10" s="1265">
        <f t="shared" ref="OOG10" si="5265">SUM(OOG35-SUM(OOG4:OOG9))+OOG53+OOG54</f>
        <v>0</v>
      </c>
      <c r="OOI10" s="1265">
        <f t="shared" ref="OOI10" si="5266">SUM(OOI35-SUM(OOI4:OOI9))+OOI53+OOI54</f>
        <v>0</v>
      </c>
      <c r="OOK10" s="1265">
        <f t="shared" ref="OOK10" si="5267">SUM(OOK35-SUM(OOK4:OOK9))+OOK53+OOK54</f>
        <v>0</v>
      </c>
      <c r="OOM10" s="1265">
        <f t="shared" ref="OOM10" si="5268">SUM(OOM35-SUM(OOM4:OOM9))+OOM53+OOM54</f>
        <v>0</v>
      </c>
      <c r="OOO10" s="1265">
        <f t="shared" ref="OOO10" si="5269">SUM(OOO35-SUM(OOO4:OOO9))+OOO53+OOO54</f>
        <v>0</v>
      </c>
      <c r="OOQ10" s="1265">
        <f t="shared" ref="OOQ10" si="5270">SUM(OOQ35-SUM(OOQ4:OOQ9))+OOQ53+OOQ54</f>
        <v>0</v>
      </c>
      <c r="OOS10" s="1265">
        <f t="shared" ref="OOS10" si="5271">SUM(OOS35-SUM(OOS4:OOS9))+OOS53+OOS54</f>
        <v>0</v>
      </c>
      <c r="OOU10" s="1265">
        <f t="shared" ref="OOU10" si="5272">SUM(OOU35-SUM(OOU4:OOU9))+OOU53+OOU54</f>
        <v>0</v>
      </c>
      <c r="OOW10" s="1265">
        <f t="shared" ref="OOW10" si="5273">SUM(OOW35-SUM(OOW4:OOW9))+OOW53+OOW54</f>
        <v>0</v>
      </c>
      <c r="OOY10" s="1265">
        <f t="shared" ref="OOY10" si="5274">SUM(OOY35-SUM(OOY4:OOY9))+OOY53+OOY54</f>
        <v>0</v>
      </c>
      <c r="OPA10" s="1265">
        <f t="shared" ref="OPA10" si="5275">SUM(OPA35-SUM(OPA4:OPA9))+OPA53+OPA54</f>
        <v>0</v>
      </c>
      <c r="OPC10" s="1265">
        <f t="shared" ref="OPC10" si="5276">SUM(OPC35-SUM(OPC4:OPC9))+OPC53+OPC54</f>
        <v>0</v>
      </c>
      <c r="OPE10" s="1265">
        <f t="shared" ref="OPE10" si="5277">SUM(OPE35-SUM(OPE4:OPE9))+OPE53+OPE54</f>
        <v>0</v>
      </c>
      <c r="OPG10" s="1265">
        <f t="shared" ref="OPG10" si="5278">SUM(OPG35-SUM(OPG4:OPG9))+OPG53+OPG54</f>
        <v>0</v>
      </c>
      <c r="OPI10" s="1265">
        <f t="shared" ref="OPI10" si="5279">SUM(OPI35-SUM(OPI4:OPI9))+OPI53+OPI54</f>
        <v>0</v>
      </c>
      <c r="OPK10" s="1265">
        <f t="shared" ref="OPK10" si="5280">SUM(OPK35-SUM(OPK4:OPK9))+OPK53+OPK54</f>
        <v>0</v>
      </c>
      <c r="OPM10" s="1265">
        <f t="shared" ref="OPM10" si="5281">SUM(OPM35-SUM(OPM4:OPM9))+OPM53+OPM54</f>
        <v>0</v>
      </c>
      <c r="OPO10" s="1265">
        <f t="shared" ref="OPO10" si="5282">SUM(OPO35-SUM(OPO4:OPO9))+OPO53+OPO54</f>
        <v>0</v>
      </c>
      <c r="OPQ10" s="1265">
        <f t="shared" ref="OPQ10" si="5283">SUM(OPQ35-SUM(OPQ4:OPQ9))+OPQ53+OPQ54</f>
        <v>0</v>
      </c>
      <c r="OPS10" s="1265">
        <f t="shared" ref="OPS10" si="5284">SUM(OPS35-SUM(OPS4:OPS9))+OPS53+OPS54</f>
        <v>0</v>
      </c>
      <c r="OPU10" s="1265">
        <f t="shared" ref="OPU10" si="5285">SUM(OPU35-SUM(OPU4:OPU9))+OPU53+OPU54</f>
        <v>0</v>
      </c>
      <c r="OPW10" s="1265">
        <f t="shared" ref="OPW10" si="5286">SUM(OPW35-SUM(OPW4:OPW9))+OPW53+OPW54</f>
        <v>0</v>
      </c>
      <c r="OPY10" s="1265">
        <f t="shared" ref="OPY10" si="5287">SUM(OPY35-SUM(OPY4:OPY9))+OPY53+OPY54</f>
        <v>0</v>
      </c>
      <c r="OQA10" s="1265">
        <f t="shared" ref="OQA10" si="5288">SUM(OQA35-SUM(OQA4:OQA9))+OQA53+OQA54</f>
        <v>0</v>
      </c>
      <c r="OQC10" s="1265">
        <f t="shared" ref="OQC10" si="5289">SUM(OQC35-SUM(OQC4:OQC9))+OQC53+OQC54</f>
        <v>0</v>
      </c>
      <c r="OQE10" s="1265">
        <f t="shared" ref="OQE10" si="5290">SUM(OQE35-SUM(OQE4:OQE9))+OQE53+OQE54</f>
        <v>0</v>
      </c>
      <c r="OQG10" s="1265">
        <f t="shared" ref="OQG10" si="5291">SUM(OQG35-SUM(OQG4:OQG9))+OQG53+OQG54</f>
        <v>0</v>
      </c>
      <c r="OQI10" s="1265">
        <f t="shared" ref="OQI10" si="5292">SUM(OQI35-SUM(OQI4:OQI9))+OQI53+OQI54</f>
        <v>0</v>
      </c>
      <c r="OQK10" s="1265">
        <f t="shared" ref="OQK10" si="5293">SUM(OQK35-SUM(OQK4:OQK9))+OQK53+OQK54</f>
        <v>0</v>
      </c>
      <c r="OQM10" s="1265">
        <f t="shared" ref="OQM10" si="5294">SUM(OQM35-SUM(OQM4:OQM9))+OQM53+OQM54</f>
        <v>0</v>
      </c>
      <c r="OQO10" s="1265">
        <f t="shared" ref="OQO10" si="5295">SUM(OQO35-SUM(OQO4:OQO9))+OQO53+OQO54</f>
        <v>0</v>
      </c>
      <c r="OQQ10" s="1265">
        <f t="shared" ref="OQQ10" si="5296">SUM(OQQ35-SUM(OQQ4:OQQ9))+OQQ53+OQQ54</f>
        <v>0</v>
      </c>
      <c r="OQS10" s="1265">
        <f t="shared" ref="OQS10" si="5297">SUM(OQS35-SUM(OQS4:OQS9))+OQS53+OQS54</f>
        <v>0</v>
      </c>
      <c r="OQU10" s="1265">
        <f t="shared" ref="OQU10" si="5298">SUM(OQU35-SUM(OQU4:OQU9))+OQU53+OQU54</f>
        <v>0</v>
      </c>
      <c r="OQW10" s="1265">
        <f t="shared" ref="OQW10" si="5299">SUM(OQW35-SUM(OQW4:OQW9))+OQW53+OQW54</f>
        <v>0</v>
      </c>
      <c r="OQY10" s="1265">
        <f t="shared" ref="OQY10" si="5300">SUM(OQY35-SUM(OQY4:OQY9))+OQY53+OQY54</f>
        <v>0</v>
      </c>
      <c r="ORA10" s="1265">
        <f t="shared" ref="ORA10" si="5301">SUM(ORA35-SUM(ORA4:ORA9))+ORA53+ORA54</f>
        <v>0</v>
      </c>
      <c r="ORC10" s="1265">
        <f t="shared" ref="ORC10" si="5302">SUM(ORC35-SUM(ORC4:ORC9))+ORC53+ORC54</f>
        <v>0</v>
      </c>
      <c r="ORE10" s="1265">
        <f t="shared" ref="ORE10" si="5303">SUM(ORE35-SUM(ORE4:ORE9))+ORE53+ORE54</f>
        <v>0</v>
      </c>
      <c r="ORG10" s="1265">
        <f t="shared" ref="ORG10" si="5304">SUM(ORG35-SUM(ORG4:ORG9))+ORG53+ORG54</f>
        <v>0</v>
      </c>
      <c r="ORI10" s="1265">
        <f t="shared" ref="ORI10" si="5305">SUM(ORI35-SUM(ORI4:ORI9))+ORI53+ORI54</f>
        <v>0</v>
      </c>
      <c r="ORK10" s="1265">
        <f t="shared" ref="ORK10" si="5306">SUM(ORK35-SUM(ORK4:ORK9))+ORK53+ORK54</f>
        <v>0</v>
      </c>
      <c r="ORM10" s="1265">
        <f t="shared" ref="ORM10" si="5307">SUM(ORM35-SUM(ORM4:ORM9))+ORM53+ORM54</f>
        <v>0</v>
      </c>
      <c r="ORO10" s="1265">
        <f t="shared" ref="ORO10" si="5308">SUM(ORO35-SUM(ORO4:ORO9))+ORO53+ORO54</f>
        <v>0</v>
      </c>
      <c r="ORQ10" s="1265">
        <f t="shared" ref="ORQ10" si="5309">SUM(ORQ35-SUM(ORQ4:ORQ9))+ORQ53+ORQ54</f>
        <v>0</v>
      </c>
      <c r="ORS10" s="1265">
        <f t="shared" ref="ORS10" si="5310">SUM(ORS35-SUM(ORS4:ORS9))+ORS53+ORS54</f>
        <v>0</v>
      </c>
      <c r="ORU10" s="1265">
        <f t="shared" ref="ORU10" si="5311">SUM(ORU35-SUM(ORU4:ORU9))+ORU53+ORU54</f>
        <v>0</v>
      </c>
      <c r="ORW10" s="1265">
        <f t="shared" ref="ORW10" si="5312">SUM(ORW35-SUM(ORW4:ORW9))+ORW53+ORW54</f>
        <v>0</v>
      </c>
      <c r="ORY10" s="1265">
        <f t="shared" ref="ORY10" si="5313">SUM(ORY35-SUM(ORY4:ORY9))+ORY53+ORY54</f>
        <v>0</v>
      </c>
      <c r="OSA10" s="1265">
        <f t="shared" ref="OSA10" si="5314">SUM(OSA35-SUM(OSA4:OSA9))+OSA53+OSA54</f>
        <v>0</v>
      </c>
      <c r="OSC10" s="1265">
        <f t="shared" ref="OSC10" si="5315">SUM(OSC35-SUM(OSC4:OSC9))+OSC53+OSC54</f>
        <v>0</v>
      </c>
      <c r="OSE10" s="1265">
        <f t="shared" ref="OSE10" si="5316">SUM(OSE35-SUM(OSE4:OSE9))+OSE53+OSE54</f>
        <v>0</v>
      </c>
      <c r="OSG10" s="1265">
        <f t="shared" ref="OSG10" si="5317">SUM(OSG35-SUM(OSG4:OSG9))+OSG53+OSG54</f>
        <v>0</v>
      </c>
      <c r="OSI10" s="1265">
        <f t="shared" ref="OSI10" si="5318">SUM(OSI35-SUM(OSI4:OSI9))+OSI53+OSI54</f>
        <v>0</v>
      </c>
      <c r="OSK10" s="1265">
        <f t="shared" ref="OSK10" si="5319">SUM(OSK35-SUM(OSK4:OSK9))+OSK53+OSK54</f>
        <v>0</v>
      </c>
      <c r="OSM10" s="1265">
        <f t="shared" ref="OSM10" si="5320">SUM(OSM35-SUM(OSM4:OSM9))+OSM53+OSM54</f>
        <v>0</v>
      </c>
      <c r="OSO10" s="1265">
        <f t="shared" ref="OSO10" si="5321">SUM(OSO35-SUM(OSO4:OSO9))+OSO53+OSO54</f>
        <v>0</v>
      </c>
      <c r="OSQ10" s="1265">
        <f t="shared" ref="OSQ10" si="5322">SUM(OSQ35-SUM(OSQ4:OSQ9))+OSQ53+OSQ54</f>
        <v>0</v>
      </c>
      <c r="OSS10" s="1265">
        <f t="shared" ref="OSS10" si="5323">SUM(OSS35-SUM(OSS4:OSS9))+OSS53+OSS54</f>
        <v>0</v>
      </c>
      <c r="OSU10" s="1265">
        <f t="shared" ref="OSU10" si="5324">SUM(OSU35-SUM(OSU4:OSU9))+OSU53+OSU54</f>
        <v>0</v>
      </c>
      <c r="OSW10" s="1265">
        <f t="shared" ref="OSW10" si="5325">SUM(OSW35-SUM(OSW4:OSW9))+OSW53+OSW54</f>
        <v>0</v>
      </c>
      <c r="OSY10" s="1265">
        <f t="shared" ref="OSY10" si="5326">SUM(OSY35-SUM(OSY4:OSY9))+OSY53+OSY54</f>
        <v>0</v>
      </c>
      <c r="OTA10" s="1265">
        <f t="shared" ref="OTA10" si="5327">SUM(OTA35-SUM(OTA4:OTA9))+OTA53+OTA54</f>
        <v>0</v>
      </c>
      <c r="OTC10" s="1265">
        <f t="shared" ref="OTC10" si="5328">SUM(OTC35-SUM(OTC4:OTC9))+OTC53+OTC54</f>
        <v>0</v>
      </c>
      <c r="OTE10" s="1265">
        <f t="shared" ref="OTE10" si="5329">SUM(OTE35-SUM(OTE4:OTE9))+OTE53+OTE54</f>
        <v>0</v>
      </c>
      <c r="OTG10" s="1265">
        <f t="shared" ref="OTG10" si="5330">SUM(OTG35-SUM(OTG4:OTG9))+OTG53+OTG54</f>
        <v>0</v>
      </c>
      <c r="OTI10" s="1265">
        <f t="shared" ref="OTI10" si="5331">SUM(OTI35-SUM(OTI4:OTI9))+OTI53+OTI54</f>
        <v>0</v>
      </c>
      <c r="OTK10" s="1265">
        <f t="shared" ref="OTK10" si="5332">SUM(OTK35-SUM(OTK4:OTK9))+OTK53+OTK54</f>
        <v>0</v>
      </c>
      <c r="OTM10" s="1265">
        <f t="shared" ref="OTM10" si="5333">SUM(OTM35-SUM(OTM4:OTM9))+OTM53+OTM54</f>
        <v>0</v>
      </c>
      <c r="OTO10" s="1265">
        <f t="shared" ref="OTO10" si="5334">SUM(OTO35-SUM(OTO4:OTO9))+OTO53+OTO54</f>
        <v>0</v>
      </c>
      <c r="OTQ10" s="1265">
        <f t="shared" ref="OTQ10" si="5335">SUM(OTQ35-SUM(OTQ4:OTQ9))+OTQ53+OTQ54</f>
        <v>0</v>
      </c>
      <c r="OTS10" s="1265">
        <f t="shared" ref="OTS10" si="5336">SUM(OTS35-SUM(OTS4:OTS9))+OTS53+OTS54</f>
        <v>0</v>
      </c>
      <c r="OTU10" s="1265">
        <f t="shared" ref="OTU10" si="5337">SUM(OTU35-SUM(OTU4:OTU9))+OTU53+OTU54</f>
        <v>0</v>
      </c>
      <c r="OTW10" s="1265">
        <f t="shared" ref="OTW10" si="5338">SUM(OTW35-SUM(OTW4:OTW9))+OTW53+OTW54</f>
        <v>0</v>
      </c>
      <c r="OTY10" s="1265">
        <f t="shared" ref="OTY10" si="5339">SUM(OTY35-SUM(OTY4:OTY9))+OTY53+OTY54</f>
        <v>0</v>
      </c>
      <c r="OUA10" s="1265">
        <f t="shared" ref="OUA10" si="5340">SUM(OUA35-SUM(OUA4:OUA9))+OUA53+OUA54</f>
        <v>0</v>
      </c>
      <c r="OUC10" s="1265">
        <f t="shared" ref="OUC10" si="5341">SUM(OUC35-SUM(OUC4:OUC9))+OUC53+OUC54</f>
        <v>0</v>
      </c>
      <c r="OUE10" s="1265">
        <f t="shared" ref="OUE10" si="5342">SUM(OUE35-SUM(OUE4:OUE9))+OUE53+OUE54</f>
        <v>0</v>
      </c>
      <c r="OUG10" s="1265">
        <f t="shared" ref="OUG10" si="5343">SUM(OUG35-SUM(OUG4:OUG9))+OUG53+OUG54</f>
        <v>0</v>
      </c>
      <c r="OUI10" s="1265">
        <f t="shared" ref="OUI10" si="5344">SUM(OUI35-SUM(OUI4:OUI9))+OUI53+OUI54</f>
        <v>0</v>
      </c>
      <c r="OUK10" s="1265">
        <f t="shared" ref="OUK10" si="5345">SUM(OUK35-SUM(OUK4:OUK9))+OUK53+OUK54</f>
        <v>0</v>
      </c>
      <c r="OUM10" s="1265">
        <f t="shared" ref="OUM10" si="5346">SUM(OUM35-SUM(OUM4:OUM9))+OUM53+OUM54</f>
        <v>0</v>
      </c>
      <c r="OUO10" s="1265">
        <f t="shared" ref="OUO10" si="5347">SUM(OUO35-SUM(OUO4:OUO9))+OUO53+OUO54</f>
        <v>0</v>
      </c>
      <c r="OUQ10" s="1265">
        <f t="shared" ref="OUQ10" si="5348">SUM(OUQ35-SUM(OUQ4:OUQ9))+OUQ53+OUQ54</f>
        <v>0</v>
      </c>
      <c r="OUS10" s="1265">
        <f t="shared" ref="OUS10" si="5349">SUM(OUS35-SUM(OUS4:OUS9))+OUS53+OUS54</f>
        <v>0</v>
      </c>
      <c r="OUU10" s="1265">
        <f t="shared" ref="OUU10" si="5350">SUM(OUU35-SUM(OUU4:OUU9))+OUU53+OUU54</f>
        <v>0</v>
      </c>
      <c r="OUW10" s="1265">
        <f t="shared" ref="OUW10" si="5351">SUM(OUW35-SUM(OUW4:OUW9))+OUW53+OUW54</f>
        <v>0</v>
      </c>
      <c r="OUY10" s="1265">
        <f t="shared" ref="OUY10" si="5352">SUM(OUY35-SUM(OUY4:OUY9))+OUY53+OUY54</f>
        <v>0</v>
      </c>
      <c r="OVA10" s="1265">
        <f t="shared" ref="OVA10" si="5353">SUM(OVA35-SUM(OVA4:OVA9))+OVA53+OVA54</f>
        <v>0</v>
      </c>
      <c r="OVC10" s="1265">
        <f t="shared" ref="OVC10" si="5354">SUM(OVC35-SUM(OVC4:OVC9))+OVC53+OVC54</f>
        <v>0</v>
      </c>
      <c r="OVE10" s="1265">
        <f t="shared" ref="OVE10" si="5355">SUM(OVE35-SUM(OVE4:OVE9))+OVE53+OVE54</f>
        <v>0</v>
      </c>
      <c r="OVG10" s="1265">
        <f t="shared" ref="OVG10" si="5356">SUM(OVG35-SUM(OVG4:OVG9))+OVG53+OVG54</f>
        <v>0</v>
      </c>
      <c r="OVI10" s="1265">
        <f t="shared" ref="OVI10" si="5357">SUM(OVI35-SUM(OVI4:OVI9))+OVI53+OVI54</f>
        <v>0</v>
      </c>
      <c r="OVK10" s="1265">
        <f t="shared" ref="OVK10" si="5358">SUM(OVK35-SUM(OVK4:OVK9))+OVK53+OVK54</f>
        <v>0</v>
      </c>
      <c r="OVM10" s="1265">
        <f t="shared" ref="OVM10" si="5359">SUM(OVM35-SUM(OVM4:OVM9))+OVM53+OVM54</f>
        <v>0</v>
      </c>
      <c r="OVO10" s="1265">
        <f t="shared" ref="OVO10" si="5360">SUM(OVO35-SUM(OVO4:OVO9))+OVO53+OVO54</f>
        <v>0</v>
      </c>
      <c r="OVQ10" s="1265">
        <f t="shared" ref="OVQ10" si="5361">SUM(OVQ35-SUM(OVQ4:OVQ9))+OVQ53+OVQ54</f>
        <v>0</v>
      </c>
      <c r="OVS10" s="1265">
        <f t="shared" ref="OVS10" si="5362">SUM(OVS35-SUM(OVS4:OVS9))+OVS53+OVS54</f>
        <v>0</v>
      </c>
      <c r="OVU10" s="1265">
        <f t="shared" ref="OVU10" si="5363">SUM(OVU35-SUM(OVU4:OVU9))+OVU53+OVU54</f>
        <v>0</v>
      </c>
      <c r="OVW10" s="1265">
        <f t="shared" ref="OVW10" si="5364">SUM(OVW35-SUM(OVW4:OVW9))+OVW53+OVW54</f>
        <v>0</v>
      </c>
      <c r="OVY10" s="1265">
        <f t="shared" ref="OVY10" si="5365">SUM(OVY35-SUM(OVY4:OVY9))+OVY53+OVY54</f>
        <v>0</v>
      </c>
      <c r="OWA10" s="1265">
        <f t="shared" ref="OWA10" si="5366">SUM(OWA35-SUM(OWA4:OWA9))+OWA53+OWA54</f>
        <v>0</v>
      </c>
      <c r="OWC10" s="1265">
        <f t="shared" ref="OWC10" si="5367">SUM(OWC35-SUM(OWC4:OWC9))+OWC53+OWC54</f>
        <v>0</v>
      </c>
      <c r="OWE10" s="1265">
        <f t="shared" ref="OWE10" si="5368">SUM(OWE35-SUM(OWE4:OWE9))+OWE53+OWE54</f>
        <v>0</v>
      </c>
      <c r="OWG10" s="1265">
        <f t="shared" ref="OWG10" si="5369">SUM(OWG35-SUM(OWG4:OWG9))+OWG53+OWG54</f>
        <v>0</v>
      </c>
      <c r="OWI10" s="1265">
        <f t="shared" ref="OWI10" si="5370">SUM(OWI35-SUM(OWI4:OWI9))+OWI53+OWI54</f>
        <v>0</v>
      </c>
      <c r="OWK10" s="1265">
        <f t="shared" ref="OWK10" si="5371">SUM(OWK35-SUM(OWK4:OWK9))+OWK53+OWK54</f>
        <v>0</v>
      </c>
      <c r="OWM10" s="1265">
        <f t="shared" ref="OWM10" si="5372">SUM(OWM35-SUM(OWM4:OWM9))+OWM53+OWM54</f>
        <v>0</v>
      </c>
      <c r="OWO10" s="1265">
        <f t="shared" ref="OWO10" si="5373">SUM(OWO35-SUM(OWO4:OWO9))+OWO53+OWO54</f>
        <v>0</v>
      </c>
      <c r="OWQ10" s="1265">
        <f t="shared" ref="OWQ10" si="5374">SUM(OWQ35-SUM(OWQ4:OWQ9))+OWQ53+OWQ54</f>
        <v>0</v>
      </c>
      <c r="OWS10" s="1265">
        <f t="shared" ref="OWS10" si="5375">SUM(OWS35-SUM(OWS4:OWS9))+OWS53+OWS54</f>
        <v>0</v>
      </c>
      <c r="OWU10" s="1265">
        <f t="shared" ref="OWU10" si="5376">SUM(OWU35-SUM(OWU4:OWU9))+OWU53+OWU54</f>
        <v>0</v>
      </c>
      <c r="OWW10" s="1265">
        <f t="shared" ref="OWW10" si="5377">SUM(OWW35-SUM(OWW4:OWW9))+OWW53+OWW54</f>
        <v>0</v>
      </c>
      <c r="OWY10" s="1265">
        <f t="shared" ref="OWY10" si="5378">SUM(OWY35-SUM(OWY4:OWY9))+OWY53+OWY54</f>
        <v>0</v>
      </c>
      <c r="OXA10" s="1265">
        <f t="shared" ref="OXA10" si="5379">SUM(OXA35-SUM(OXA4:OXA9))+OXA53+OXA54</f>
        <v>0</v>
      </c>
      <c r="OXC10" s="1265">
        <f t="shared" ref="OXC10" si="5380">SUM(OXC35-SUM(OXC4:OXC9))+OXC53+OXC54</f>
        <v>0</v>
      </c>
      <c r="OXE10" s="1265">
        <f t="shared" ref="OXE10" si="5381">SUM(OXE35-SUM(OXE4:OXE9))+OXE53+OXE54</f>
        <v>0</v>
      </c>
      <c r="OXG10" s="1265">
        <f t="shared" ref="OXG10" si="5382">SUM(OXG35-SUM(OXG4:OXG9))+OXG53+OXG54</f>
        <v>0</v>
      </c>
      <c r="OXI10" s="1265">
        <f t="shared" ref="OXI10" si="5383">SUM(OXI35-SUM(OXI4:OXI9))+OXI53+OXI54</f>
        <v>0</v>
      </c>
      <c r="OXK10" s="1265">
        <f t="shared" ref="OXK10" si="5384">SUM(OXK35-SUM(OXK4:OXK9))+OXK53+OXK54</f>
        <v>0</v>
      </c>
      <c r="OXM10" s="1265">
        <f t="shared" ref="OXM10" si="5385">SUM(OXM35-SUM(OXM4:OXM9))+OXM53+OXM54</f>
        <v>0</v>
      </c>
      <c r="OXO10" s="1265">
        <f t="shared" ref="OXO10" si="5386">SUM(OXO35-SUM(OXO4:OXO9))+OXO53+OXO54</f>
        <v>0</v>
      </c>
      <c r="OXQ10" s="1265">
        <f t="shared" ref="OXQ10" si="5387">SUM(OXQ35-SUM(OXQ4:OXQ9))+OXQ53+OXQ54</f>
        <v>0</v>
      </c>
      <c r="OXS10" s="1265">
        <f t="shared" ref="OXS10" si="5388">SUM(OXS35-SUM(OXS4:OXS9))+OXS53+OXS54</f>
        <v>0</v>
      </c>
      <c r="OXU10" s="1265">
        <f t="shared" ref="OXU10" si="5389">SUM(OXU35-SUM(OXU4:OXU9))+OXU53+OXU54</f>
        <v>0</v>
      </c>
      <c r="OXW10" s="1265">
        <f t="shared" ref="OXW10" si="5390">SUM(OXW35-SUM(OXW4:OXW9))+OXW53+OXW54</f>
        <v>0</v>
      </c>
      <c r="OXY10" s="1265">
        <f t="shared" ref="OXY10" si="5391">SUM(OXY35-SUM(OXY4:OXY9))+OXY53+OXY54</f>
        <v>0</v>
      </c>
      <c r="OYA10" s="1265">
        <f t="shared" ref="OYA10" si="5392">SUM(OYA35-SUM(OYA4:OYA9))+OYA53+OYA54</f>
        <v>0</v>
      </c>
      <c r="OYC10" s="1265">
        <f t="shared" ref="OYC10" si="5393">SUM(OYC35-SUM(OYC4:OYC9))+OYC53+OYC54</f>
        <v>0</v>
      </c>
      <c r="OYE10" s="1265">
        <f t="shared" ref="OYE10" si="5394">SUM(OYE35-SUM(OYE4:OYE9))+OYE53+OYE54</f>
        <v>0</v>
      </c>
      <c r="OYG10" s="1265">
        <f t="shared" ref="OYG10" si="5395">SUM(OYG35-SUM(OYG4:OYG9))+OYG53+OYG54</f>
        <v>0</v>
      </c>
      <c r="OYI10" s="1265">
        <f t="shared" ref="OYI10" si="5396">SUM(OYI35-SUM(OYI4:OYI9))+OYI53+OYI54</f>
        <v>0</v>
      </c>
      <c r="OYK10" s="1265">
        <f t="shared" ref="OYK10" si="5397">SUM(OYK35-SUM(OYK4:OYK9))+OYK53+OYK54</f>
        <v>0</v>
      </c>
      <c r="OYM10" s="1265">
        <f t="shared" ref="OYM10" si="5398">SUM(OYM35-SUM(OYM4:OYM9))+OYM53+OYM54</f>
        <v>0</v>
      </c>
      <c r="OYO10" s="1265">
        <f t="shared" ref="OYO10" si="5399">SUM(OYO35-SUM(OYO4:OYO9))+OYO53+OYO54</f>
        <v>0</v>
      </c>
      <c r="OYQ10" s="1265">
        <f t="shared" ref="OYQ10" si="5400">SUM(OYQ35-SUM(OYQ4:OYQ9))+OYQ53+OYQ54</f>
        <v>0</v>
      </c>
      <c r="OYS10" s="1265">
        <f t="shared" ref="OYS10" si="5401">SUM(OYS35-SUM(OYS4:OYS9))+OYS53+OYS54</f>
        <v>0</v>
      </c>
      <c r="OYU10" s="1265">
        <f t="shared" ref="OYU10" si="5402">SUM(OYU35-SUM(OYU4:OYU9))+OYU53+OYU54</f>
        <v>0</v>
      </c>
      <c r="OYW10" s="1265">
        <f t="shared" ref="OYW10" si="5403">SUM(OYW35-SUM(OYW4:OYW9))+OYW53+OYW54</f>
        <v>0</v>
      </c>
      <c r="OYY10" s="1265">
        <f t="shared" ref="OYY10" si="5404">SUM(OYY35-SUM(OYY4:OYY9))+OYY53+OYY54</f>
        <v>0</v>
      </c>
      <c r="OZA10" s="1265">
        <f t="shared" ref="OZA10" si="5405">SUM(OZA35-SUM(OZA4:OZA9))+OZA53+OZA54</f>
        <v>0</v>
      </c>
      <c r="OZC10" s="1265">
        <f t="shared" ref="OZC10" si="5406">SUM(OZC35-SUM(OZC4:OZC9))+OZC53+OZC54</f>
        <v>0</v>
      </c>
      <c r="OZE10" s="1265">
        <f t="shared" ref="OZE10" si="5407">SUM(OZE35-SUM(OZE4:OZE9))+OZE53+OZE54</f>
        <v>0</v>
      </c>
      <c r="OZG10" s="1265">
        <f t="shared" ref="OZG10" si="5408">SUM(OZG35-SUM(OZG4:OZG9))+OZG53+OZG54</f>
        <v>0</v>
      </c>
      <c r="OZI10" s="1265">
        <f t="shared" ref="OZI10" si="5409">SUM(OZI35-SUM(OZI4:OZI9))+OZI53+OZI54</f>
        <v>0</v>
      </c>
      <c r="OZK10" s="1265">
        <f t="shared" ref="OZK10" si="5410">SUM(OZK35-SUM(OZK4:OZK9))+OZK53+OZK54</f>
        <v>0</v>
      </c>
      <c r="OZM10" s="1265">
        <f t="shared" ref="OZM10" si="5411">SUM(OZM35-SUM(OZM4:OZM9))+OZM53+OZM54</f>
        <v>0</v>
      </c>
      <c r="OZO10" s="1265">
        <f t="shared" ref="OZO10" si="5412">SUM(OZO35-SUM(OZO4:OZO9))+OZO53+OZO54</f>
        <v>0</v>
      </c>
      <c r="OZQ10" s="1265">
        <f t="shared" ref="OZQ10" si="5413">SUM(OZQ35-SUM(OZQ4:OZQ9))+OZQ53+OZQ54</f>
        <v>0</v>
      </c>
      <c r="OZS10" s="1265">
        <f t="shared" ref="OZS10" si="5414">SUM(OZS35-SUM(OZS4:OZS9))+OZS53+OZS54</f>
        <v>0</v>
      </c>
      <c r="OZU10" s="1265">
        <f t="shared" ref="OZU10" si="5415">SUM(OZU35-SUM(OZU4:OZU9))+OZU53+OZU54</f>
        <v>0</v>
      </c>
      <c r="OZW10" s="1265">
        <f t="shared" ref="OZW10" si="5416">SUM(OZW35-SUM(OZW4:OZW9))+OZW53+OZW54</f>
        <v>0</v>
      </c>
      <c r="OZY10" s="1265">
        <f t="shared" ref="OZY10" si="5417">SUM(OZY35-SUM(OZY4:OZY9))+OZY53+OZY54</f>
        <v>0</v>
      </c>
      <c r="PAA10" s="1265">
        <f t="shared" ref="PAA10" si="5418">SUM(PAA35-SUM(PAA4:PAA9))+PAA53+PAA54</f>
        <v>0</v>
      </c>
      <c r="PAC10" s="1265">
        <f t="shared" ref="PAC10" si="5419">SUM(PAC35-SUM(PAC4:PAC9))+PAC53+PAC54</f>
        <v>0</v>
      </c>
      <c r="PAE10" s="1265">
        <f t="shared" ref="PAE10" si="5420">SUM(PAE35-SUM(PAE4:PAE9))+PAE53+PAE54</f>
        <v>0</v>
      </c>
      <c r="PAG10" s="1265">
        <f t="shared" ref="PAG10" si="5421">SUM(PAG35-SUM(PAG4:PAG9))+PAG53+PAG54</f>
        <v>0</v>
      </c>
      <c r="PAI10" s="1265">
        <f t="shared" ref="PAI10" si="5422">SUM(PAI35-SUM(PAI4:PAI9))+PAI53+PAI54</f>
        <v>0</v>
      </c>
      <c r="PAK10" s="1265">
        <f t="shared" ref="PAK10" si="5423">SUM(PAK35-SUM(PAK4:PAK9))+PAK53+PAK54</f>
        <v>0</v>
      </c>
      <c r="PAM10" s="1265">
        <f t="shared" ref="PAM10" si="5424">SUM(PAM35-SUM(PAM4:PAM9))+PAM53+PAM54</f>
        <v>0</v>
      </c>
      <c r="PAO10" s="1265">
        <f t="shared" ref="PAO10" si="5425">SUM(PAO35-SUM(PAO4:PAO9))+PAO53+PAO54</f>
        <v>0</v>
      </c>
      <c r="PAQ10" s="1265">
        <f t="shared" ref="PAQ10" si="5426">SUM(PAQ35-SUM(PAQ4:PAQ9))+PAQ53+PAQ54</f>
        <v>0</v>
      </c>
      <c r="PAS10" s="1265">
        <f t="shared" ref="PAS10" si="5427">SUM(PAS35-SUM(PAS4:PAS9))+PAS53+PAS54</f>
        <v>0</v>
      </c>
      <c r="PAU10" s="1265">
        <f t="shared" ref="PAU10" si="5428">SUM(PAU35-SUM(PAU4:PAU9))+PAU53+PAU54</f>
        <v>0</v>
      </c>
      <c r="PAW10" s="1265">
        <f t="shared" ref="PAW10" si="5429">SUM(PAW35-SUM(PAW4:PAW9))+PAW53+PAW54</f>
        <v>0</v>
      </c>
      <c r="PAY10" s="1265">
        <f t="shared" ref="PAY10" si="5430">SUM(PAY35-SUM(PAY4:PAY9))+PAY53+PAY54</f>
        <v>0</v>
      </c>
      <c r="PBA10" s="1265">
        <f t="shared" ref="PBA10" si="5431">SUM(PBA35-SUM(PBA4:PBA9))+PBA53+PBA54</f>
        <v>0</v>
      </c>
      <c r="PBC10" s="1265">
        <f t="shared" ref="PBC10" si="5432">SUM(PBC35-SUM(PBC4:PBC9))+PBC53+PBC54</f>
        <v>0</v>
      </c>
      <c r="PBE10" s="1265">
        <f t="shared" ref="PBE10" si="5433">SUM(PBE35-SUM(PBE4:PBE9))+PBE53+PBE54</f>
        <v>0</v>
      </c>
      <c r="PBG10" s="1265">
        <f t="shared" ref="PBG10" si="5434">SUM(PBG35-SUM(PBG4:PBG9))+PBG53+PBG54</f>
        <v>0</v>
      </c>
      <c r="PBI10" s="1265">
        <f t="shared" ref="PBI10" si="5435">SUM(PBI35-SUM(PBI4:PBI9))+PBI53+PBI54</f>
        <v>0</v>
      </c>
      <c r="PBK10" s="1265">
        <f t="shared" ref="PBK10" si="5436">SUM(PBK35-SUM(PBK4:PBK9))+PBK53+PBK54</f>
        <v>0</v>
      </c>
      <c r="PBM10" s="1265">
        <f t="shared" ref="PBM10" si="5437">SUM(PBM35-SUM(PBM4:PBM9))+PBM53+PBM54</f>
        <v>0</v>
      </c>
      <c r="PBO10" s="1265">
        <f t="shared" ref="PBO10" si="5438">SUM(PBO35-SUM(PBO4:PBO9))+PBO53+PBO54</f>
        <v>0</v>
      </c>
      <c r="PBQ10" s="1265">
        <f t="shared" ref="PBQ10" si="5439">SUM(PBQ35-SUM(PBQ4:PBQ9))+PBQ53+PBQ54</f>
        <v>0</v>
      </c>
      <c r="PBS10" s="1265">
        <f t="shared" ref="PBS10" si="5440">SUM(PBS35-SUM(PBS4:PBS9))+PBS53+PBS54</f>
        <v>0</v>
      </c>
      <c r="PBU10" s="1265">
        <f t="shared" ref="PBU10" si="5441">SUM(PBU35-SUM(PBU4:PBU9))+PBU53+PBU54</f>
        <v>0</v>
      </c>
      <c r="PBW10" s="1265">
        <f t="shared" ref="PBW10" si="5442">SUM(PBW35-SUM(PBW4:PBW9))+PBW53+PBW54</f>
        <v>0</v>
      </c>
      <c r="PBY10" s="1265">
        <f t="shared" ref="PBY10" si="5443">SUM(PBY35-SUM(PBY4:PBY9))+PBY53+PBY54</f>
        <v>0</v>
      </c>
      <c r="PCA10" s="1265">
        <f t="shared" ref="PCA10" si="5444">SUM(PCA35-SUM(PCA4:PCA9))+PCA53+PCA54</f>
        <v>0</v>
      </c>
      <c r="PCC10" s="1265">
        <f t="shared" ref="PCC10" si="5445">SUM(PCC35-SUM(PCC4:PCC9))+PCC53+PCC54</f>
        <v>0</v>
      </c>
      <c r="PCE10" s="1265">
        <f t="shared" ref="PCE10" si="5446">SUM(PCE35-SUM(PCE4:PCE9))+PCE53+PCE54</f>
        <v>0</v>
      </c>
      <c r="PCG10" s="1265">
        <f t="shared" ref="PCG10" si="5447">SUM(PCG35-SUM(PCG4:PCG9))+PCG53+PCG54</f>
        <v>0</v>
      </c>
      <c r="PCI10" s="1265">
        <f t="shared" ref="PCI10" si="5448">SUM(PCI35-SUM(PCI4:PCI9))+PCI53+PCI54</f>
        <v>0</v>
      </c>
      <c r="PCK10" s="1265">
        <f t="shared" ref="PCK10" si="5449">SUM(PCK35-SUM(PCK4:PCK9))+PCK53+PCK54</f>
        <v>0</v>
      </c>
      <c r="PCM10" s="1265">
        <f t="shared" ref="PCM10" si="5450">SUM(PCM35-SUM(PCM4:PCM9))+PCM53+PCM54</f>
        <v>0</v>
      </c>
      <c r="PCO10" s="1265">
        <f t="shared" ref="PCO10" si="5451">SUM(PCO35-SUM(PCO4:PCO9))+PCO53+PCO54</f>
        <v>0</v>
      </c>
      <c r="PCQ10" s="1265">
        <f t="shared" ref="PCQ10" si="5452">SUM(PCQ35-SUM(PCQ4:PCQ9))+PCQ53+PCQ54</f>
        <v>0</v>
      </c>
      <c r="PCS10" s="1265">
        <f t="shared" ref="PCS10" si="5453">SUM(PCS35-SUM(PCS4:PCS9))+PCS53+PCS54</f>
        <v>0</v>
      </c>
      <c r="PCU10" s="1265">
        <f t="shared" ref="PCU10" si="5454">SUM(PCU35-SUM(PCU4:PCU9))+PCU53+PCU54</f>
        <v>0</v>
      </c>
      <c r="PCW10" s="1265">
        <f t="shared" ref="PCW10" si="5455">SUM(PCW35-SUM(PCW4:PCW9))+PCW53+PCW54</f>
        <v>0</v>
      </c>
      <c r="PCY10" s="1265">
        <f t="shared" ref="PCY10" si="5456">SUM(PCY35-SUM(PCY4:PCY9))+PCY53+PCY54</f>
        <v>0</v>
      </c>
      <c r="PDA10" s="1265">
        <f t="shared" ref="PDA10" si="5457">SUM(PDA35-SUM(PDA4:PDA9))+PDA53+PDA54</f>
        <v>0</v>
      </c>
      <c r="PDC10" s="1265">
        <f t="shared" ref="PDC10" si="5458">SUM(PDC35-SUM(PDC4:PDC9))+PDC53+PDC54</f>
        <v>0</v>
      </c>
      <c r="PDE10" s="1265">
        <f t="shared" ref="PDE10" si="5459">SUM(PDE35-SUM(PDE4:PDE9))+PDE53+PDE54</f>
        <v>0</v>
      </c>
      <c r="PDG10" s="1265">
        <f t="shared" ref="PDG10" si="5460">SUM(PDG35-SUM(PDG4:PDG9))+PDG53+PDG54</f>
        <v>0</v>
      </c>
      <c r="PDI10" s="1265">
        <f t="shared" ref="PDI10" si="5461">SUM(PDI35-SUM(PDI4:PDI9))+PDI53+PDI54</f>
        <v>0</v>
      </c>
      <c r="PDK10" s="1265">
        <f t="shared" ref="PDK10" si="5462">SUM(PDK35-SUM(PDK4:PDK9))+PDK53+PDK54</f>
        <v>0</v>
      </c>
      <c r="PDM10" s="1265">
        <f t="shared" ref="PDM10" si="5463">SUM(PDM35-SUM(PDM4:PDM9))+PDM53+PDM54</f>
        <v>0</v>
      </c>
      <c r="PDO10" s="1265">
        <f t="shared" ref="PDO10" si="5464">SUM(PDO35-SUM(PDO4:PDO9))+PDO53+PDO54</f>
        <v>0</v>
      </c>
      <c r="PDQ10" s="1265">
        <f t="shared" ref="PDQ10" si="5465">SUM(PDQ35-SUM(PDQ4:PDQ9))+PDQ53+PDQ54</f>
        <v>0</v>
      </c>
      <c r="PDS10" s="1265">
        <f t="shared" ref="PDS10" si="5466">SUM(PDS35-SUM(PDS4:PDS9))+PDS53+PDS54</f>
        <v>0</v>
      </c>
      <c r="PDU10" s="1265">
        <f t="shared" ref="PDU10" si="5467">SUM(PDU35-SUM(PDU4:PDU9))+PDU53+PDU54</f>
        <v>0</v>
      </c>
      <c r="PDW10" s="1265">
        <f t="shared" ref="PDW10" si="5468">SUM(PDW35-SUM(PDW4:PDW9))+PDW53+PDW54</f>
        <v>0</v>
      </c>
      <c r="PDY10" s="1265">
        <f t="shared" ref="PDY10" si="5469">SUM(PDY35-SUM(PDY4:PDY9))+PDY53+PDY54</f>
        <v>0</v>
      </c>
      <c r="PEA10" s="1265">
        <f t="shared" ref="PEA10" si="5470">SUM(PEA35-SUM(PEA4:PEA9))+PEA53+PEA54</f>
        <v>0</v>
      </c>
      <c r="PEC10" s="1265">
        <f t="shared" ref="PEC10" si="5471">SUM(PEC35-SUM(PEC4:PEC9))+PEC53+PEC54</f>
        <v>0</v>
      </c>
      <c r="PEE10" s="1265">
        <f t="shared" ref="PEE10" si="5472">SUM(PEE35-SUM(PEE4:PEE9))+PEE53+PEE54</f>
        <v>0</v>
      </c>
      <c r="PEG10" s="1265">
        <f t="shared" ref="PEG10" si="5473">SUM(PEG35-SUM(PEG4:PEG9))+PEG53+PEG54</f>
        <v>0</v>
      </c>
      <c r="PEI10" s="1265">
        <f t="shared" ref="PEI10" si="5474">SUM(PEI35-SUM(PEI4:PEI9))+PEI53+PEI54</f>
        <v>0</v>
      </c>
      <c r="PEK10" s="1265">
        <f t="shared" ref="PEK10" si="5475">SUM(PEK35-SUM(PEK4:PEK9))+PEK53+PEK54</f>
        <v>0</v>
      </c>
      <c r="PEM10" s="1265">
        <f t="shared" ref="PEM10" si="5476">SUM(PEM35-SUM(PEM4:PEM9))+PEM53+PEM54</f>
        <v>0</v>
      </c>
      <c r="PEO10" s="1265">
        <f t="shared" ref="PEO10" si="5477">SUM(PEO35-SUM(PEO4:PEO9))+PEO53+PEO54</f>
        <v>0</v>
      </c>
      <c r="PEQ10" s="1265">
        <f t="shared" ref="PEQ10" si="5478">SUM(PEQ35-SUM(PEQ4:PEQ9))+PEQ53+PEQ54</f>
        <v>0</v>
      </c>
      <c r="PES10" s="1265">
        <f t="shared" ref="PES10" si="5479">SUM(PES35-SUM(PES4:PES9))+PES53+PES54</f>
        <v>0</v>
      </c>
      <c r="PEU10" s="1265">
        <f t="shared" ref="PEU10" si="5480">SUM(PEU35-SUM(PEU4:PEU9))+PEU53+PEU54</f>
        <v>0</v>
      </c>
      <c r="PEW10" s="1265">
        <f t="shared" ref="PEW10" si="5481">SUM(PEW35-SUM(PEW4:PEW9))+PEW53+PEW54</f>
        <v>0</v>
      </c>
      <c r="PEY10" s="1265">
        <f t="shared" ref="PEY10" si="5482">SUM(PEY35-SUM(PEY4:PEY9))+PEY53+PEY54</f>
        <v>0</v>
      </c>
      <c r="PFA10" s="1265">
        <f t="shared" ref="PFA10" si="5483">SUM(PFA35-SUM(PFA4:PFA9))+PFA53+PFA54</f>
        <v>0</v>
      </c>
      <c r="PFC10" s="1265">
        <f t="shared" ref="PFC10" si="5484">SUM(PFC35-SUM(PFC4:PFC9))+PFC53+PFC54</f>
        <v>0</v>
      </c>
      <c r="PFE10" s="1265">
        <f t="shared" ref="PFE10" si="5485">SUM(PFE35-SUM(PFE4:PFE9))+PFE53+PFE54</f>
        <v>0</v>
      </c>
      <c r="PFG10" s="1265">
        <f t="shared" ref="PFG10" si="5486">SUM(PFG35-SUM(PFG4:PFG9))+PFG53+PFG54</f>
        <v>0</v>
      </c>
      <c r="PFI10" s="1265">
        <f t="shared" ref="PFI10" si="5487">SUM(PFI35-SUM(PFI4:PFI9))+PFI53+PFI54</f>
        <v>0</v>
      </c>
      <c r="PFK10" s="1265">
        <f t="shared" ref="PFK10" si="5488">SUM(PFK35-SUM(PFK4:PFK9))+PFK53+PFK54</f>
        <v>0</v>
      </c>
      <c r="PFM10" s="1265">
        <f t="shared" ref="PFM10" si="5489">SUM(PFM35-SUM(PFM4:PFM9))+PFM53+PFM54</f>
        <v>0</v>
      </c>
      <c r="PFO10" s="1265">
        <f t="shared" ref="PFO10" si="5490">SUM(PFO35-SUM(PFO4:PFO9))+PFO53+PFO54</f>
        <v>0</v>
      </c>
      <c r="PFQ10" s="1265">
        <f t="shared" ref="PFQ10" si="5491">SUM(PFQ35-SUM(PFQ4:PFQ9))+PFQ53+PFQ54</f>
        <v>0</v>
      </c>
      <c r="PFS10" s="1265">
        <f t="shared" ref="PFS10" si="5492">SUM(PFS35-SUM(PFS4:PFS9))+PFS53+PFS54</f>
        <v>0</v>
      </c>
      <c r="PFU10" s="1265">
        <f t="shared" ref="PFU10" si="5493">SUM(PFU35-SUM(PFU4:PFU9))+PFU53+PFU54</f>
        <v>0</v>
      </c>
      <c r="PFW10" s="1265">
        <f t="shared" ref="PFW10" si="5494">SUM(PFW35-SUM(PFW4:PFW9))+PFW53+PFW54</f>
        <v>0</v>
      </c>
      <c r="PFY10" s="1265">
        <f t="shared" ref="PFY10" si="5495">SUM(PFY35-SUM(PFY4:PFY9))+PFY53+PFY54</f>
        <v>0</v>
      </c>
      <c r="PGA10" s="1265">
        <f t="shared" ref="PGA10" si="5496">SUM(PGA35-SUM(PGA4:PGA9))+PGA53+PGA54</f>
        <v>0</v>
      </c>
      <c r="PGC10" s="1265">
        <f t="shared" ref="PGC10" si="5497">SUM(PGC35-SUM(PGC4:PGC9))+PGC53+PGC54</f>
        <v>0</v>
      </c>
      <c r="PGE10" s="1265">
        <f t="shared" ref="PGE10" si="5498">SUM(PGE35-SUM(PGE4:PGE9))+PGE53+PGE54</f>
        <v>0</v>
      </c>
      <c r="PGG10" s="1265">
        <f t="shared" ref="PGG10" si="5499">SUM(PGG35-SUM(PGG4:PGG9))+PGG53+PGG54</f>
        <v>0</v>
      </c>
      <c r="PGI10" s="1265">
        <f t="shared" ref="PGI10" si="5500">SUM(PGI35-SUM(PGI4:PGI9))+PGI53+PGI54</f>
        <v>0</v>
      </c>
      <c r="PGK10" s="1265">
        <f t="shared" ref="PGK10" si="5501">SUM(PGK35-SUM(PGK4:PGK9))+PGK53+PGK54</f>
        <v>0</v>
      </c>
      <c r="PGM10" s="1265">
        <f t="shared" ref="PGM10" si="5502">SUM(PGM35-SUM(PGM4:PGM9))+PGM53+PGM54</f>
        <v>0</v>
      </c>
      <c r="PGO10" s="1265">
        <f t="shared" ref="PGO10" si="5503">SUM(PGO35-SUM(PGO4:PGO9))+PGO53+PGO54</f>
        <v>0</v>
      </c>
      <c r="PGQ10" s="1265">
        <f t="shared" ref="PGQ10" si="5504">SUM(PGQ35-SUM(PGQ4:PGQ9))+PGQ53+PGQ54</f>
        <v>0</v>
      </c>
      <c r="PGS10" s="1265">
        <f t="shared" ref="PGS10" si="5505">SUM(PGS35-SUM(PGS4:PGS9))+PGS53+PGS54</f>
        <v>0</v>
      </c>
      <c r="PGU10" s="1265">
        <f t="shared" ref="PGU10" si="5506">SUM(PGU35-SUM(PGU4:PGU9))+PGU53+PGU54</f>
        <v>0</v>
      </c>
      <c r="PGW10" s="1265">
        <f t="shared" ref="PGW10" si="5507">SUM(PGW35-SUM(PGW4:PGW9))+PGW53+PGW54</f>
        <v>0</v>
      </c>
      <c r="PGY10" s="1265">
        <f t="shared" ref="PGY10" si="5508">SUM(PGY35-SUM(PGY4:PGY9))+PGY53+PGY54</f>
        <v>0</v>
      </c>
      <c r="PHA10" s="1265">
        <f t="shared" ref="PHA10" si="5509">SUM(PHA35-SUM(PHA4:PHA9))+PHA53+PHA54</f>
        <v>0</v>
      </c>
      <c r="PHC10" s="1265">
        <f t="shared" ref="PHC10" si="5510">SUM(PHC35-SUM(PHC4:PHC9))+PHC53+PHC54</f>
        <v>0</v>
      </c>
      <c r="PHE10" s="1265">
        <f t="shared" ref="PHE10" si="5511">SUM(PHE35-SUM(PHE4:PHE9))+PHE53+PHE54</f>
        <v>0</v>
      </c>
      <c r="PHG10" s="1265">
        <f t="shared" ref="PHG10" si="5512">SUM(PHG35-SUM(PHG4:PHG9))+PHG53+PHG54</f>
        <v>0</v>
      </c>
      <c r="PHI10" s="1265">
        <f t="shared" ref="PHI10" si="5513">SUM(PHI35-SUM(PHI4:PHI9))+PHI53+PHI54</f>
        <v>0</v>
      </c>
      <c r="PHK10" s="1265">
        <f t="shared" ref="PHK10" si="5514">SUM(PHK35-SUM(PHK4:PHK9))+PHK53+PHK54</f>
        <v>0</v>
      </c>
      <c r="PHM10" s="1265">
        <f t="shared" ref="PHM10" si="5515">SUM(PHM35-SUM(PHM4:PHM9))+PHM53+PHM54</f>
        <v>0</v>
      </c>
      <c r="PHO10" s="1265">
        <f t="shared" ref="PHO10" si="5516">SUM(PHO35-SUM(PHO4:PHO9))+PHO53+PHO54</f>
        <v>0</v>
      </c>
      <c r="PHQ10" s="1265">
        <f t="shared" ref="PHQ10" si="5517">SUM(PHQ35-SUM(PHQ4:PHQ9))+PHQ53+PHQ54</f>
        <v>0</v>
      </c>
      <c r="PHS10" s="1265">
        <f t="shared" ref="PHS10" si="5518">SUM(PHS35-SUM(PHS4:PHS9))+PHS53+PHS54</f>
        <v>0</v>
      </c>
      <c r="PHU10" s="1265">
        <f t="shared" ref="PHU10" si="5519">SUM(PHU35-SUM(PHU4:PHU9))+PHU53+PHU54</f>
        <v>0</v>
      </c>
      <c r="PHW10" s="1265">
        <f t="shared" ref="PHW10" si="5520">SUM(PHW35-SUM(PHW4:PHW9))+PHW53+PHW54</f>
        <v>0</v>
      </c>
      <c r="PHY10" s="1265">
        <f t="shared" ref="PHY10" si="5521">SUM(PHY35-SUM(PHY4:PHY9))+PHY53+PHY54</f>
        <v>0</v>
      </c>
      <c r="PIA10" s="1265">
        <f t="shared" ref="PIA10" si="5522">SUM(PIA35-SUM(PIA4:PIA9))+PIA53+PIA54</f>
        <v>0</v>
      </c>
      <c r="PIC10" s="1265">
        <f t="shared" ref="PIC10" si="5523">SUM(PIC35-SUM(PIC4:PIC9))+PIC53+PIC54</f>
        <v>0</v>
      </c>
      <c r="PIE10" s="1265">
        <f t="shared" ref="PIE10" si="5524">SUM(PIE35-SUM(PIE4:PIE9))+PIE53+PIE54</f>
        <v>0</v>
      </c>
      <c r="PIG10" s="1265">
        <f t="shared" ref="PIG10" si="5525">SUM(PIG35-SUM(PIG4:PIG9))+PIG53+PIG54</f>
        <v>0</v>
      </c>
      <c r="PII10" s="1265">
        <f t="shared" ref="PII10" si="5526">SUM(PII35-SUM(PII4:PII9))+PII53+PII54</f>
        <v>0</v>
      </c>
      <c r="PIK10" s="1265">
        <f t="shared" ref="PIK10" si="5527">SUM(PIK35-SUM(PIK4:PIK9))+PIK53+PIK54</f>
        <v>0</v>
      </c>
      <c r="PIM10" s="1265">
        <f t="shared" ref="PIM10" si="5528">SUM(PIM35-SUM(PIM4:PIM9))+PIM53+PIM54</f>
        <v>0</v>
      </c>
      <c r="PIO10" s="1265">
        <f t="shared" ref="PIO10" si="5529">SUM(PIO35-SUM(PIO4:PIO9))+PIO53+PIO54</f>
        <v>0</v>
      </c>
      <c r="PIQ10" s="1265">
        <f t="shared" ref="PIQ10" si="5530">SUM(PIQ35-SUM(PIQ4:PIQ9))+PIQ53+PIQ54</f>
        <v>0</v>
      </c>
      <c r="PIS10" s="1265">
        <f t="shared" ref="PIS10" si="5531">SUM(PIS35-SUM(PIS4:PIS9))+PIS53+PIS54</f>
        <v>0</v>
      </c>
      <c r="PIU10" s="1265">
        <f t="shared" ref="PIU10" si="5532">SUM(PIU35-SUM(PIU4:PIU9))+PIU53+PIU54</f>
        <v>0</v>
      </c>
      <c r="PIW10" s="1265">
        <f t="shared" ref="PIW10" si="5533">SUM(PIW35-SUM(PIW4:PIW9))+PIW53+PIW54</f>
        <v>0</v>
      </c>
      <c r="PIY10" s="1265">
        <f t="shared" ref="PIY10" si="5534">SUM(PIY35-SUM(PIY4:PIY9))+PIY53+PIY54</f>
        <v>0</v>
      </c>
      <c r="PJA10" s="1265">
        <f t="shared" ref="PJA10" si="5535">SUM(PJA35-SUM(PJA4:PJA9))+PJA53+PJA54</f>
        <v>0</v>
      </c>
      <c r="PJC10" s="1265">
        <f t="shared" ref="PJC10" si="5536">SUM(PJC35-SUM(PJC4:PJC9))+PJC53+PJC54</f>
        <v>0</v>
      </c>
      <c r="PJE10" s="1265">
        <f t="shared" ref="PJE10" si="5537">SUM(PJE35-SUM(PJE4:PJE9))+PJE53+PJE54</f>
        <v>0</v>
      </c>
      <c r="PJG10" s="1265">
        <f t="shared" ref="PJG10" si="5538">SUM(PJG35-SUM(PJG4:PJG9))+PJG53+PJG54</f>
        <v>0</v>
      </c>
      <c r="PJI10" s="1265">
        <f t="shared" ref="PJI10" si="5539">SUM(PJI35-SUM(PJI4:PJI9))+PJI53+PJI54</f>
        <v>0</v>
      </c>
      <c r="PJK10" s="1265">
        <f t="shared" ref="PJK10" si="5540">SUM(PJK35-SUM(PJK4:PJK9))+PJK53+PJK54</f>
        <v>0</v>
      </c>
      <c r="PJM10" s="1265">
        <f t="shared" ref="PJM10" si="5541">SUM(PJM35-SUM(PJM4:PJM9))+PJM53+PJM54</f>
        <v>0</v>
      </c>
      <c r="PJO10" s="1265">
        <f t="shared" ref="PJO10" si="5542">SUM(PJO35-SUM(PJO4:PJO9))+PJO53+PJO54</f>
        <v>0</v>
      </c>
      <c r="PJQ10" s="1265">
        <f t="shared" ref="PJQ10" si="5543">SUM(PJQ35-SUM(PJQ4:PJQ9))+PJQ53+PJQ54</f>
        <v>0</v>
      </c>
      <c r="PJS10" s="1265">
        <f t="shared" ref="PJS10" si="5544">SUM(PJS35-SUM(PJS4:PJS9))+PJS53+PJS54</f>
        <v>0</v>
      </c>
      <c r="PJU10" s="1265">
        <f t="shared" ref="PJU10" si="5545">SUM(PJU35-SUM(PJU4:PJU9))+PJU53+PJU54</f>
        <v>0</v>
      </c>
      <c r="PJW10" s="1265">
        <f t="shared" ref="PJW10" si="5546">SUM(PJW35-SUM(PJW4:PJW9))+PJW53+PJW54</f>
        <v>0</v>
      </c>
      <c r="PJY10" s="1265">
        <f t="shared" ref="PJY10" si="5547">SUM(PJY35-SUM(PJY4:PJY9))+PJY53+PJY54</f>
        <v>0</v>
      </c>
      <c r="PKA10" s="1265">
        <f t="shared" ref="PKA10" si="5548">SUM(PKA35-SUM(PKA4:PKA9))+PKA53+PKA54</f>
        <v>0</v>
      </c>
      <c r="PKC10" s="1265">
        <f t="shared" ref="PKC10" si="5549">SUM(PKC35-SUM(PKC4:PKC9))+PKC53+PKC54</f>
        <v>0</v>
      </c>
      <c r="PKE10" s="1265">
        <f t="shared" ref="PKE10" si="5550">SUM(PKE35-SUM(PKE4:PKE9))+PKE53+PKE54</f>
        <v>0</v>
      </c>
      <c r="PKG10" s="1265">
        <f t="shared" ref="PKG10" si="5551">SUM(PKG35-SUM(PKG4:PKG9))+PKG53+PKG54</f>
        <v>0</v>
      </c>
      <c r="PKI10" s="1265">
        <f t="shared" ref="PKI10" si="5552">SUM(PKI35-SUM(PKI4:PKI9))+PKI53+PKI54</f>
        <v>0</v>
      </c>
      <c r="PKK10" s="1265">
        <f t="shared" ref="PKK10" si="5553">SUM(PKK35-SUM(PKK4:PKK9))+PKK53+PKK54</f>
        <v>0</v>
      </c>
      <c r="PKM10" s="1265">
        <f t="shared" ref="PKM10" si="5554">SUM(PKM35-SUM(PKM4:PKM9))+PKM53+PKM54</f>
        <v>0</v>
      </c>
      <c r="PKO10" s="1265">
        <f t="shared" ref="PKO10" si="5555">SUM(PKO35-SUM(PKO4:PKO9))+PKO53+PKO54</f>
        <v>0</v>
      </c>
      <c r="PKQ10" s="1265">
        <f t="shared" ref="PKQ10" si="5556">SUM(PKQ35-SUM(PKQ4:PKQ9))+PKQ53+PKQ54</f>
        <v>0</v>
      </c>
      <c r="PKS10" s="1265">
        <f t="shared" ref="PKS10" si="5557">SUM(PKS35-SUM(PKS4:PKS9))+PKS53+PKS54</f>
        <v>0</v>
      </c>
      <c r="PKU10" s="1265">
        <f t="shared" ref="PKU10" si="5558">SUM(PKU35-SUM(PKU4:PKU9))+PKU53+PKU54</f>
        <v>0</v>
      </c>
      <c r="PKW10" s="1265">
        <f t="shared" ref="PKW10" si="5559">SUM(PKW35-SUM(PKW4:PKW9))+PKW53+PKW54</f>
        <v>0</v>
      </c>
      <c r="PKY10" s="1265">
        <f t="shared" ref="PKY10" si="5560">SUM(PKY35-SUM(PKY4:PKY9))+PKY53+PKY54</f>
        <v>0</v>
      </c>
      <c r="PLA10" s="1265">
        <f t="shared" ref="PLA10" si="5561">SUM(PLA35-SUM(PLA4:PLA9))+PLA53+PLA54</f>
        <v>0</v>
      </c>
      <c r="PLC10" s="1265">
        <f t="shared" ref="PLC10" si="5562">SUM(PLC35-SUM(PLC4:PLC9))+PLC53+PLC54</f>
        <v>0</v>
      </c>
      <c r="PLE10" s="1265">
        <f t="shared" ref="PLE10" si="5563">SUM(PLE35-SUM(PLE4:PLE9))+PLE53+PLE54</f>
        <v>0</v>
      </c>
      <c r="PLG10" s="1265">
        <f t="shared" ref="PLG10" si="5564">SUM(PLG35-SUM(PLG4:PLG9))+PLG53+PLG54</f>
        <v>0</v>
      </c>
      <c r="PLI10" s="1265">
        <f t="shared" ref="PLI10" si="5565">SUM(PLI35-SUM(PLI4:PLI9))+PLI53+PLI54</f>
        <v>0</v>
      </c>
      <c r="PLK10" s="1265">
        <f t="shared" ref="PLK10" si="5566">SUM(PLK35-SUM(PLK4:PLK9))+PLK53+PLK54</f>
        <v>0</v>
      </c>
      <c r="PLM10" s="1265">
        <f t="shared" ref="PLM10" si="5567">SUM(PLM35-SUM(PLM4:PLM9))+PLM53+PLM54</f>
        <v>0</v>
      </c>
      <c r="PLO10" s="1265">
        <f t="shared" ref="PLO10" si="5568">SUM(PLO35-SUM(PLO4:PLO9))+PLO53+PLO54</f>
        <v>0</v>
      </c>
      <c r="PLQ10" s="1265">
        <f t="shared" ref="PLQ10" si="5569">SUM(PLQ35-SUM(PLQ4:PLQ9))+PLQ53+PLQ54</f>
        <v>0</v>
      </c>
      <c r="PLS10" s="1265">
        <f t="shared" ref="PLS10" si="5570">SUM(PLS35-SUM(PLS4:PLS9))+PLS53+PLS54</f>
        <v>0</v>
      </c>
      <c r="PLU10" s="1265">
        <f t="shared" ref="PLU10" si="5571">SUM(PLU35-SUM(PLU4:PLU9))+PLU53+PLU54</f>
        <v>0</v>
      </c>
      <c r="PLW10" s="1265">
        <f t="shared" ref="PLW10" si="5572">SUM(PLW35-SUM(PLW4:PLW9))+PLW53+PLW54</f>
        <v>0</v>
      </c>
      <c r="PLY10" s="1265">
        <f t="shared" ref="PLY10" si="5573">SUM(PLY35-SUM(PLY4:PLY9))+PLY53+PLY54</f>
        <v>0</v>
      </c>
      <c r="PMA10" s="1265">
        <f t="shared" ref="PMA10" si="5574">SUM(PMA35-SUM(PMA4:PMA9))+PMA53+PMA54</f>
        <v>0</v>
      </c>
      <c r="PMC10" s="1265">
        <f t="shared" ref="PMC10" si="5575">SUM(PMC35-SUM(PMC4:PMC9))+PMC53+PMC54</f>
        <v>0</v>
      </c>
      <c r="PME10" s="1265">
        <f t="shared" ref="PME10" si="5576">SUM(PME35-SUM(PME4:PME9))+PME53+PME54</f>
        <v>0</v>
      </c>
      <c r="PMG10" s="1265">
        <f t="shared" ref="PMG10" si="5577">SUM(PMG35-SUM(PMG4:PMG9))+PMG53+PMG54</f>
        <v>0</v>
      </c>
      <c r="PMI10" s="1265">
        <f t="shared" ref="PMI10" si="5578">SUM(PMI35-SUM(PMI4:PMI9))+PMI53+PMI54</f>
        <v>0</v>
      </c>
      <c r="PMK10" s="1265">
        <f t="shared" ref="PMK10" si="5579">SUM(PMK35-SUM(PMK4:PMK9))+PMK53+PMK54</f>
        <v>0</v>
      </c>
      <c r="PMM10" s="1265">
        <f t="shared" ref="PMM10" si="5580">SUM(PMM35-SUM(PMM4:PMM9))+PMM53+PMM54</f>
        <v>0</v>
      </c>
      <c r="PMO10" s="1265">
        <f t="shared" ref="PMO10" si="5581">SUM(PMO35-SUM(PMO4:PMO9))+PMO53+PMO54</f>
        <v>0</v>
      </c>
      <c r="PMQ10" s="1265">
        <f t="shared" ref="PMQ10" si="5582">SUM(PMQ35-SUM(PMQ4:PMQ9))+PMQ53+PMQ54</f>
        <v>0</v>
      </c>
      <c r="PMS10" s="1265">
        <f t="shared" ref="PMS10" si="5583">SUM(PMS35-SUM(PMS4:PMS9))+PMS53+PMS54</f>
        <v>0</v>
      </c>
      <c r="PMU10" s="1265">
        <f t="shared" ref="PMU10" si="5584">SUM(PMU35-SUM(PMU4:PMU9))+PMU53+PMU54</f>
        <v>0</v>
      </c>
      <c r="PMW10" s="1265">
        <f t="shared" ref="PMW10" si="5585">SUM(PMW35-SUM(PMW4:PMW9))+PMW53+PMW54</f>
        <v>0</v>
      </c>
      <c r="PMY10" s="1265">
        <f t="shared" ref="PMY10" si="5586">SUM(PMY35-SUM(PMY4:PMY9))+PMY53+PMY54</f>
        <v>0</v>
      </c>
      <c r="PNA10" s="1265">
        <f t="shared" ref="PNA10" si="5587">SUM(PNA35-SUM(PNA4:PNA9))+PNA53+PNA54</f>
        <v>0</v>
      </c>
      <c r="PNC10" s="1265">
        <f t="shared" ref="PNC10" si="5588">SUM(PNC35-SUM(PNC4:PNC9))+PNC53+PNC54</f>
        <v>0</v>
      </c>
      <c r="PNE10" s="1265">
        <f t="shared" ref="PNE10" si="5589">SUM(PNE35-SUM(PNE4:PNE9))+PNE53+PNE54</f>
        <v>0</v>
      </c>
      <c r="PNG10" s="1265">
        <f t="shared" ref="PNG10" si="5590">SUM(PNG35-SUM(PNG4:PNG9))+PNG53+PNG54</f>
        <v>0</v>
      </c>
      <c r="PNI10" s="1265">
        <f t="shared" ref="PNI10" si="5591">SUM(PNI35-SUM(PNI4:PNI9))+PNI53+PNI54</f>
        <v>0</v>
      </c>
      <c r="PNK10" s="1265">
        <f t="shared" ref="PNK10" si="5592">SUM(PNK35-SUM(PNK4:PNK9))+PNK53+PNK54</f>
        <v>0</v>
      </c>
      <c r="PNM10" s="1265">
        <f t="shared" ref="PNM10" si="5593">SUM(PNM35-SUM(PNM4:PNM9))+PNM53+PNM54</f>
        <v>0</v>
      </c>
      <c r="PNO10" s="1265">
        <f t="shared" ref="PNO10" si="5594">SUM(PNO35-SUM(PNO4:PNO9))+PNO53+PNO54</f>
        <v>0</v>
      </c>
      <c r="PNQ10" s="1265">
        <f t="shared" ref="PNQ10" si="5595">SUM(PNQ35-SUM(PNQ4:PNQ9))+PNQ53+PNQ54</f>
        <v>0</v>
      </c>
      <c r="PNS10" s="1265">
        <f t="shared" ref="PNS10" si="5596">SUM(PNS35-SUM(PNS4:PNS9))+PNS53+PNS54</f>
        <v>0</v>
      </c>
      <c r="PNU10" s="1265">
        <f t="shared" ref="PNU10" si="5597">SUM(PNU35-SUM(PNU4:PNU9))+PNU53+PNU54</f>
        <v>0</v>
      </c>
      <c r="PNW10" s="1265">
        <f t="shared" ref="PNW10" si="5598">SUM(PNW35-SUM(PNW4:PNW9))+PNW53+PNW54</f>
        <v>0</v>
      </c>
      <c r="PNY10" s="1265">
        <f t="shared" ref="PNY10" si="5599">SUM(PNY35-SUM(PNY4:PNY9))+PNY53+PNY54</f>
        <v>0</v>
      </c>
      <c r="POA10" s="1265">
        <f t="shared" ref="POA10" si="5600">SUM(POA35-SUM(POA4:POA9))+POA53+POA54</f>
        <v>0</v>
      </c>
      <c r="POC10" s="1265">
        <f t="shared" ref="POC10" si="5601">SUM(POC35-SUM(POC4:POC9))+POC53+POC54</f>
        <v>0</v>
      </c>
      <c r="POE10" s="1265">
        <f t="shared" ref="POE10" si="5602">SUM(POE35-SUM(POE4:POE9))+POE53+POE54</f>
        <v>0</v>
      </c>
      <c r="POG10" s="1265">
        <f t="shared" ref="POG10" si="5603">SUM(POG35-SUM(POG4:POG9))+POG53+POG54</f>
        <v>0</v>
      </c>
      <c r="POI10" s="1265">
        <f t="shared" ref="POI10" si="5604">SUM(POI35-SUM(POI4:POI9))+POI53+POI54</f>
        <v>0</v>
      </c>
      <c r="POK10" s="1265">
        <f t="shared" ref="POK10" si="5605">SUM(POK35-SUM(POK4:POK9))+POK53+POK54</f>
        <v>0</v>
      </c>
      <c r="POM10" s="1265">
        <f t="shared" ref="POM10" si="5606">SUM(POM35-SUM(POM4:POM9))+POM53+POM54</f>
        <v>0</v>
      </c>
      <c r="POO10" s="1265">
        <f t="shared" ref="POO10" si="5607">SUM(POO35-SUM(POO4:POO9))+POO53+POO54</f>
        <v>0</v>
      </c>
      <c r="POQ10" s="1265">
        <f t="shared" ref="POQ10" si="5608">SUM(POQ35-SUM(POQ4:POQ9))+POQ53+POQ54</f>
        <v>0</v>
      </c>
      <c r="POS10" s="1265">
        <f t="shared" ref="POS10" si="5609">SUM(POS35-SUM(POS4:POS9))+POS53+POS54</f>
        <v>0</v>
      </c>
      <c r="POU10" s="1265">
        <f t="shared" ref="POU10" si="5610">SUM(POU35-SUM(POU4:POU9))+POU53+POU54</f>
        <v>0</v>
      </c>
      <c r="POW10" s="1265">
        <f t="shared" ref="POW10" si="5611">SUM(POW35-SUM(POW4:POW9))+POW53+POW54</f>
        <v>0</v>
      </c>
      <c r="POY10" s="1265">
        <f t="shared" ref="POY10" si="5612">SUM(POY35-SUM(POY4:POY9))+POY53+POY54</f>
        <v>0</v>
      </c>
      <c r="PPA10" s="1265">
        <f t="shared" ref="PPA10" si="5613">SUM(PPA35-SUM(PPA4:PPA9))+PPA53+PPA54</f>
        <v>0</v>
      </c>
      <c r="PPC10" s="1265">
        <f t="shared" ref="PPC10" si="5614">SUM(PPC35-SUM(PPC4:PPC9))+PPC53+PPC54</f>
        <v>0</v>
      </c>
      <c r="PPE10" s="1265">
        <f t="shared" ref="PPE10" si="5615">SUM(PPE35-SUM(PPE4:PPE9))+PPE53+PPE54</f>
        <v>0</v>
      </c>
      <c r="PPG10" s="1265">
        <f t="shared" ref="PPG10" si="5616">SUM(PPG35-SUM(PPG4:PPG9))+PPG53+PPG54</f>
        <v>0</v>
      </c>
      <c r="PPI10" s="1265">
        <f t="shared" ref="PPI10" si="5617">SUM(PPI35-SUM(PPI4:PPI9))+PPI53+PPI54</f>
        <v>0</v>
      </c>
      <c r="PPK10" s="1265">
        <f t="shared" ref="PPK10" si="5618">SUM(PPK35-SUM(PPK4:PPK9))+PPK53+PPK54</f>
        <v>0</v>
      </c>
      <c r="PPM10" s="1265">
        <f t="shared" ref="PPM10" si="5619">SUM(PPM35-SUM(PPM4:PPM9))+PPM53+PPM54</f>
        <v>0</v>
      </c>
      <c r="PPO10" s="1265">
        <f t="shared" ref="PPO10" si="5620">SUM(PPO35-SUM(PPO4:PPO9))+PPO53+PPO54</f>
        <v>0</v>
      </c>
      <c r="PPQ10" s="1265">
        <f t="shared" ref="PPQ10" si="5621">SUM(PPQ35-SUM(PPQ4:PPQ9))+PPQ53+PPQ54</f>
        <v>0</v>
      </c>
      <c r="PPS10" s="1265">
        <f t="shared" ref="PPS10" si="5622">SUM(PPS35-SUM(PPS4:PPS9))+PPS53+PPS54</f>
        <v>0</v>
      </c>
      <c r="PPU10" s="1265">
        <f t="shared" ref="PPU10" si="5623">SUM(PPU35-SUM(PPU4:PPU9))+PPU53+PPU54</f>
        <v>0</v>
      </c>
      <c r="PPW10" s="1265">
        <f t="shared" ref="PPW10" si="5624">SUM(PPW35-SUM(PPW4:PPW9))+PPW53+PPW54</f>
        <v>0</v>
      </c>
      <c r="PPY10" s="1265">
        <f t="shared" ref="PPY10" si="5625">SUM(PPY35-SUM(PPY4:PPY9))+PPY53+PPY54</f>
        <v>0</v>
      </c>
      <c r="PQA10" s="1265">
        <f t="shared" ref="PQA10" si="5626">SUM(PQA35-SUM(PQA4:PQA9))+PQA53+PQA54</f>
        <v>0</v>
      </c>
      <c r="PQC10" s="1265">
        <f t="shared" ref="PQC10" si="5627">SUM(PQC35-SUM(PQC4:PQC9))+PQC53+PQC54</f>
        <v>0</v>
      </c>
      <c r="PQE10" s="1265">
        <f t="shared" ref="PQE10" si="5628">SUM(PQE35-SUM(PQE4:PQE9))+PQE53+PQE54</f>
        <v>0</v>
      </c>
      <c r="PQG10" s="1265">
        <f t="shared" ref="PQG10" si="5629">SUM(PQG35-SUM(PQG4:PQG9))+PQG53+PQG54</f>
        <v>0</v>
      </c>
      <c r="PQI10" s="1265">
        <f t="shared" ref="PQI10" si="5630">SUM(PQI35-SUM(PQI4:PQI9))+PQI53+PQI54</f>
        <v>0</v>
      </c>
      <c r="PQK10" s="1265">
        <f t="shared" ref="PQK10" si="5631">SUM(PQK35-SUM(PQK4:PQK9))+PQK53+PQK54</f>
        <v>0</v>
      </c>
      <c r="PQM10" s="1265">
        <f t="shared" ref="PQM10" si="5632">SUM(PQM35-SUM(PQM4:PQM9))+PQM53+PQM54</f>
        <v>0</v>
      </c>
      <c r="PQO10" s="1265">
        <f t="shared" ref="PQO10" si="5633">SUM(PQO35-SUM(PQO4:PQO9))+PQO53+PQO54</f>
        <v>0</v>
      </c>
      <c r="PQQ10" s="1265">
        <f t="shared" ref="PQQ10" si="5634">SUM(PQQ35-SUM(PQQ4:PQQ9))+PQQ53+PQQ54</f>
        <v>0</v>
      </c>
      <c r="PQS10" s="1265">
        <f t="shared" ref="PQS10" si="5635">SUM(PQS35-SUM(PQS4:PQS9))+PQS53+PQS54</f>
        <v>0</v>
      </c>
      <c r="PQU10" s="1265">
        <f t="shared" ref="PQU10" si="5636">SUM(PQU35-SUM(PQU4:PQU9))+PQU53+PQU54</f>
        <v>0</v>
      </c>
      <c r="PQW10" s="1265">
        <f t="shared" ref="PQW10" si="5637">SUM(PQW35-SUM(PQW4:PQW9))+PQW53+PQW54</f>
        <v>0</v>
      </c>
      <c r="PQY10" s="1265">
        <f t="shared" ref="PQY10" si="5638">SUM(PQY35-SUM(PQY4:PQY9))+PQY53+PQY54</f>
        <v>0</v>
      </c>
      <c r="PRA10" s="1265">
        <f t="shared" ref="PRA10" si="5639">SUM(PRA35-SUM(PRA4:PRA9))+PRA53+PRA54</f>
        <v>0</v>
      </c>
      <c r="PRC10" s="1265">
        <f t="shared" ref="PRC10" si="5640">SUM(PRC35-SUM(PRC4:PRC9))+PRC53+PRC54</f>
        <v>0</v>
      </c>
      <c r="PRE10" s="1265">
        <f t="shared" ref="PRE10" si="5641">SUM(PRE35-SUM(PRE4:PRE9))+PRE53+PRE54</f>
        <v>0</v>
      </c>
      <c r="PRG10" s="1265">
        <f t="shared" ref="PRG10" si="5642">SUM(PRG35-SUM(PRG4:PRG9))+PRG53+PRG54</f>
        <v>0</v>
      </c>
      <c r="PRI10" s="1265">
        <f t="shared" ref="PRI10" si="5643">SUM(PRI35-SUM(PRI4:PRI9))+PRI53+PRI54</f>
        <v>0</v>
      </c>
      <c r="PRK10" s="1265">
        <f t="shared" ref="PRK10" si="5644">SUM(PRK35-SUM(PRK4:PRK9))+PRK53+PRK54</f>
        <v>0</v>
      </c>
      <c r="PRM10" s="1265">
        <f t="shared" ref="PRM10" si="5645">SUM(PRM35-SUM(PRM4:PRM9))+PRM53+PRM54</f>
        <v>0</v>
      </c>
      <c r="PRO10" s="1265">
        <f t="shared" ref="PRO10" si="5646">SUM(PRO35-SUM(PRO4:PRO9))+PRO53+PRO54</f>
        <v>0</v>
      </c>
      <c r="PRQ10" s="1265">
        <f t="shared" ref="PRQ10" si="5647">SUM(PRQ35-SUM(PRQ4:PRQ9))+PRQ53+PRQ54</f>
        <v>0</v>
      </c>
      <c r="PRS10" s="1265">
        <f t="shared" ref="PRS10" si="5648">SUM(PRS35-SUM(PRS4:PRS9))+PRS53+PRS54</f>
        <v>0</v>
      </c>
      <c r="PRU10" s="1265">
        <f t="shared" ref="PRU10" si="5649">SUM(PRU35-SUM(PRU4:PRU9))+PRU53+PRU54</f>
        <v>0</v>
      </c>
      <c r="PRW10" s="1265">
        <f t="shared" ref="PRW10" si="5650">SUM(PRW35-SUM(PRW4:PRW9))+PRW53+PRW54</f>
        <v>0</v>
      </c>
      <c r="PRY10" s="1265">
        <f t="shared" ref="PRY10" si="5651">SUM(PRY35-SUM(PRY4:PRY9))+PRY53+PRY54</f>
        <v>0</v>
      </c>
      <c r="PSA10" s="1265">
        <f t="shared" ref="PSA10" si="5652">SUM(PSA35-SUM(PSA4:PSA9))+PSA53+PSA54</f>
        <v>0</v>
      </c>
      <c r="PSC10" s="1265">
        <f t="shared" ref="PSC10" si="5653">SUM(PSC35-SUM(PSC4:PSC9))+PSC53+PSC54</f>
        <v>0</v>
      </c>
      <c r="PSE10" s="1265">
        <f t="shared" ref="PSE10" si="5654">SUM(PSE35-SUM(PSE4:PSE9))+PSE53+PSE54</f>
        <v>0</v>
      </c>
      <c r="PSG10" s="1265">
        <f t="shared" ref="PSG10" si="5655">SUM(PSG35-SUM(PSG4:PSG9))+PSG53+PSG54</f>
        <v>0</v>
      </c>
      <c r="PSI10" s="1265">
        <f t="shared" ref="PSI10" si="5656">SUM(PSI35-SUM(PSI4:PSI9))+PSI53+PSI54</f>
        <v>0</v>
      </c>
      <c r="PSK10" s="1265">
        <f t="shared" ref="PSK10" si="5657">SUM(PSK35-SUM(PSK4:PSK9))+PSK53+PSK54</f>
        <v>0</v>
      </c>
      <c r="PSM10" s="1265">
        <f t="shared" ref="PSM10" si="5658">SUM(PSM35-SUM(PSM4:PSM9))+PSM53+PSM54</f>
        <v>0</v>
      </c>
      <c r="PSO10" s="1265">
        <f t="shared" ref="PSO10" si="5659">SUM(PSO35-SUM(PSO4:PSO9))+PSO53+PSO54</f>
        <v>0</v>
      </c>
      <c r="PSQ10" s="1265">
        <f t="shared" ref="PSQ10" si="5660">SUM(PSQ35-SUM(PSQ4:PSQ9))+PSQ53+PSQ54</f>
        <v>0</v>
      </c>
      <c r="PSS10" s="1265">
        <f t="shared" ref="PSS10" si="5661">SUM(PSS35-SUM(PSS4:PSS9))+PSS53+PSS54</f>
        <v>0</v>
      </c>
      <c r="PSU10" s="1265">
        <f t="shared" ref="PSU10" si="5662">SUM(PSU35-SUM(PSU4:PSU9))+PSU53+PSU54</f>
        <v>0</v>
      </c>
      <c r="PSW10" s="1265">
        <f t="shared" ref="PSW10" si="5663">SUM(PSW35-SUM(PSW4:PSW9))+PSW53+PSW54</f>
        <v>0</v>
      </c>
      <c r="PSY10" s="1265">
        <f t="shared" ref="PSY10" si="5664">SUM(PSY35-SUM(PSY4:PSY9))+PSY53+PSY54</f>
        <v>0</v>
      </c>
      <c r="PTA10" s="1265">
        <f t="shared" ref="PTA10" si="5665">SUM(PTA35-SUM(PTA4:PTA9))+PTA53+PTA54</f>
        <v>0</v>
      </c>
      <c r="PTC10" s="1265">
        <f t="shared" ref="PTC10" si="5666">SUM(PTC35-SUM(PTC4:PTC9))+PTC53+PTC54</f>
        <v>0</v>
      </c>
      <c r="PTE10" s="1265">
        <f t="shared" ref="PTE10" si="5667">SUM(PTE35-SUM(PTE4:PTE9))+PTE53+PTE54</f>
        <v>0</v>
      </c>
      <c r="PTG10" s="1265">
        <f t="shared" ref="PTG10" si="5668">SUM(PTG35-SUM(PTG4:PTG9))+PTG53+PTG54</f>
        <v>0</v>
      </c>
      <c r="PTI10" s="1265">
        <f t="shared" ref="PTI10" si="5669">SUM(PTI35-SUM(PTI4:PTI9))+PTI53+PTI54</f>
        <v>0</v>
      </c>
      <c r="PTK10" s="1265">
        <f t="shared" ref="PTK10" si="5670">SUM(PTK35-SUM(PTK4:PTK9))+PTK53+PTK54</f>
        <v>0</v>
      </c>
      <c r="PTM10" s="1265">
        <f t="shared" ref="PTM10" si="5671">SUM(PTM35-SUM(PTM4:PTM9))+PTM53+PTM54</f>
        <v>0</v>
      </c>
      <c r="PTO10" s="1265">
        <f t="shared" ref="PTO10" si="5672">SUM(PTO35-SUM(PTO4:PTO9))+PTO53+PTO54</f>
        <v>0</v>
      </c>
      <c r="PTQ10" s="1265">
        <f t="shared" ref="PTQ10" si="5673">SUM(PTQ35-SUM(PTQ4:PTQ9))+PTQ53+PTQ54</f>
        <v>0</v>
      </c>
      <c r="PTS10" s="1265">
        <f t="shared" ref="PTS10" si="5674">SUM(PTS35-SUM(PTS4:PTS9))+PTS53+PTS54</f>
        <v>0</v>
      </c>
      <c r="PTU10" s="1265">
        <f t="shared" ref="PTU10" si="5675">SUM(PTU35-SUM(PTU4:PTU9))+PTU53+PTU54</f>
        <v>0</v>
      </c>
      <c r="PTW10" s="1265">
        <f t="shared" ref="PTW10" si="5676">SUM(PTW35-SUM(PTW4:PTW9))+PTW53+PTW54</f>
        <v>0</v>
      </c>
      <c r="PTY10" s="1265">
        <f t="shared" ref="PTY10" si="5677">SUM(PTY35-SUM(PTY4:PTY9))+PTY53+PTY54</f>
        <v>0</v>
      </c>
      <c r="PUA10" s="1265">
        <f t="shared" ref="PUA10" si="5678">SUM(PUA35-SUM(PUA4:PUA9))+PUA53+PUA54</f>
        <v>0</v>
      </c>
      <c r="PUC10" s="1265">
        <f t="shared" ref="PUC10" si="5679">SUM(PUC35-SUM(PUC4:PUC9))+PUC53+PUC54</f>
        <v>0</v>
      </c>
      <c r="PUE10" s="1265">
        <f t="shared" ref="PUE10" si="5680">SUM(PUE35-SUM(PUE4:PUE9))+PUE53+PUE54</f>
        <v>0</v>
      </c>
      <c r="PUG10" s="1265">
        <f t="shared" ref="PUG10" si="5681">SUM(PUG35-SUM(PUG4:PUG9))+PUG53+PUG54</f>
        <v>0</v>
      </c>
      <c r="PUI10" s="1265">
        <f t="shared" ref="PUI10" si="5682">SUM(PUI35-SUM(PUI4:PUI9))+PUI53+PUI54</f>
        <v>0</v>
      </c>
      <c r="PUK10" s="1265">
        <f t="shared" ref="PUK10" si="5683">SUM(PUK35-SUM(PUK4:PUK9))+PUK53+PUK54</f>
        <v>0</v>
      </c>
      <c r="PUM10" s="1265">
        <f t="shared" ref="PUM10" si="5684">SUM(PUM35-SUM(PUM4:PUM9))+PUM53+PUM54</f>
        <v>0</v>
      </c>
      <c r="PUO10" s="1265">
        <f t="shared" ref="PUO10" si="5685">SUM(PUO35-SUM(PUO4:PUO9))+PUO53+PUO54</f>
        <v>0</v>
      </c>
      <c r="PUQ10" s="1265">
        <f t="shared" ref="PUQ10" si="5686">SUM(PUQ35-SUM(PUQ4:PUQ9))+PUQ53+PUQ54</f>
        <v>0</v>
      </c>
      <c r="PUS10" s="1265">
        <f t="shared" ref="PUS10" si="5687">SUM(PUS35-SUM(PUS4:PUS9))+PUS53+PUS54</f>
        <v>0</v>
      </c>
      <c r="PUU10" s="1265">
        <f t="shared" ref="PUU10" si="5688">SUM(PUU35-SUM(PUU4:PUU9))+PUU53+PUU54</f>
        <v>0</v>
      </c>
      <c r="PUW10" s="1265">
        <f t="shared" ref="PUW10" si="5689">SUM(PUW35-SUM(PUW4:PUW9))+PUW53+PUW54</f>
        <v>0</v>
      </c>
      <c r="PUY10" s="1265">
        <f t="shared" ref="PUY10" si="5690">SUM(PUY35-SUM(PUY4:PUY9))+PUY53+PUY54</f>
        <v>0</v>
      </c>
      <c r="PVA10" s="1265">
        <f t="shared" ref="PVA10" si="5691">SUM(PVA35-SUM(PVA4:PVA9))+PVA53+PVA54</f>
        <v>0</v>
      </c>
      <c r="PVC10" s="1265">
        <f t="shared" ref="PVC10" si="5692">SUM(PVC35-SUM(PVC4:PVC9))+PVC53+PVC54</f>
        <v>0</v>
      </c>
      <c r="PVE10" s="1265">
        <f t="shared" ref="PVE10" si="5693">SUM(PVE35-SUM(PVE4:PVE9))+PVE53+PVE54</f>
        <v>0</v>
      </c>
      <c r="PVG10" s="1265">
        <f t="shared" ref="PVG10" si="5694">SUM(PVG35-SUM(PVG4:PVG9))+PVG53+PVG54</f>
        <v>0</v>
      </c>
      <c r="PVI10" s="1265">
        <f t="shared" ref="PVI10" si="5695">SUM(PVI35-SUM(PVI4:PVI9))+PVI53+PVI54</f>
        <v>0</v>
      </c>
      <c r="PVK10" s="1265">
        <f t="shared" ref="PVK10" si="5696">SUM(PVK35-SUM(PVK4:PVK9))+PVK53+PVK54</f>
        <v>0</v>
      </c>
      <c r="PVM10" s="1265">
        <f t="shared" ref="PVM10" si="5697">SUM(PVM35-SUM(PVM4:PVM9))+PVM53+PVM54</f>
        <v>0</v>
      </c>
      <c r="PVO10" s="1265">
        <f t="shared" ref="PVO10" si="5698">SUM(PVO35-SUM(PVO4:PVO9))+PVO53+PVO54</f>
        <v>0</v>
      </c>
      <c r="PVQ10" s="1265">
        <f t="shared" ref="PVQ10" si="5699">SUM(PVQ35-SUM(PVQ4:PVQ9))+PVQ53+PVQ54</f>
        <v>0</v>
      </c>
      <c r="PVS10" s="1265">
        <f t="shared" ref="PVS10" si="5700">SUM(PVS35-SUM(PVS4:PVS9))+PVS53+PVS54</f>
        <v>0</v>
      </c>
      <c r="PVU10" s="1265">
        <f t="shared" ref="PVU10" si="5701">SUM(PVU35-SUM(PVU4:PVU9))+PVU53+PVU54</f>
        <v>0</v>
      </c>
      <c r="PVW10" s="1265">
        <f t="shared" ref="PVW10" si="5702">SUM(PVW35-SUM(PVW4:PVW9))+PVW53+PVW54</f>
        <v>0</v>
      </c>
      <c r="PVY10" s="1265">
        <f t="shared" ref="PVY10" si="5703">SUM(PVY35-SUM(PVY4:PVY9))+PVY53+PVY54</f>
        <v>0</v>
      </c>
      <c r="PWA10" s="1265">
        <f t="shared" ref="PWA10" si="5704">SUM(PWA35-SUM(PWA4:PWA9))+PWA53+PWA54</f>
        <v>0</v>
      </c>
      <c r="PWC10" s="1265">
        <f t="shared" ref="PWC10" si="5705">SUM(PWC35-SUM(PWC4:PWC9))+PWC53+PWC54</f>
        <v>0</v>
      </c>
      <c r="PWE10" s="1265">
        <f t="shared" ref="PWE10" si="5706">SUM(PWE35-SUM(PWE4:PWE9))+PWE53+PWE54</f>
        <v>0</v>
      </c>
      <c r="PWG10" s="1265">
        <f t="shared" ref="PWG10" si="5707">SUM(PWG35-SUM(PWG4:PWG9))+PWG53+PWG54</f>
        <v>0</v>
      </c>
      <c r="PWI10" s="1265">
        <f t="shared" ref="PWI10" si="5708">SUM(PWI35-SUM(PWI4:PWI9))+PWI53+PWI54</f>
        <v>0</v>
      </c>
      <c r="PWK10" s="1265">
        <f t="shared" ref="PWK10" si="5709">SUM(PWK35-SUM(PWK4:PWK9))+PWK53+PWK54</f>
        <v>0</v>
      </c>
      <c r="PWM10" s="1265">
        <f t="shared" ref="PWM10" si="5710">SUM(PWM35-SUM(PWM4:PWM9))+PWM53+PWM54</f>
        <v>0</v>
      </c>
      <c r="PWO10" s="1265">
        <f t="shared" ref="PWO10" si="5711">SUM(PWO35-SUM(PWO4:PWO9))+PWO53+PWO54</f>
        <v>0</v>
      </c>
      <c r="PWQ10" s="1265">
        <f t="shared" ref="PWQ10" si="5712">SUM(PWQ35-SUM(PWQ4:PWQ9))+PWQ53+PWQ54</f>
        <v>0</v>
      </c>
      <c r="PWS10" s="1265">
        <f t="shared" ref="PWS10" si="5713">SUM(PWS35-SUM(PWS4:PWS9))+PWS53+PWS54</f>
        <v>0</v>
      </c>
      <c r="PWU10" s="1265">
        <f t="shared" ref="PWU10" si="5714">SUM(PWU35-SUM(PWU4:PWU9))+PWU53+PWU54</f>
        <v>0</v>
      </c>
      <c r="PWW10" s="1265">
        <f t="shared" ref="PWW10" si="5715">SUM(PWW35-SUM(PWW4:PWW9))+PWW53+PWW54</f>
        <v>0</v>
      </c>
      <c r="PWY10" s="1265">
        <f t="shared" ref="PWY10" si="5716">SUM(PWY35-SUM(PWY4:PWY9))+PWY53+PWY54</f>
        <v>0</v>
      </c>
      <c r="PXA10" s="1265">
        <f t="shared" ref="PXA10" si="5717">SUM(PXA35-SUM(PXA4:PXA9))+PXA53+PXA54</f>
        <v>0</v>
      </c>
      <c r="PXC10" s="1265">
        <f t="shared" ref="PXC10" si="5718">SUM(PXC35-SUM(PXC4:PXC9))+PXC53+PXC54</f>
        <v>0</v>
      </c>
      <c r="PXE10" s="1265">
        <f t="shared" ref="PXE10" si="5719">SUM(PXE35-SUM(PXE4:PXE9))+PXE53+PXE54</f>
        <v>0</v>
      </c>
      <c r="PXG10" s="1265">
        <f t="shared" ref="PXG10" si="5720">SUM(PXG35-SUM(PXG4:PXG9))+PXG53+PXG54</f>
        <v>0</v>
      </c>
      <c r="PXI10" s="1265">
        <f t="shared" ref="PXI10" si="5721">SUM(PXI35-SUM(PXI4:PXI9))+PXI53+PXI54</f>
        <v>0</v>
      </c>
      <c r="PXK10" s="1265">
        <f t="shared" ref="PXK10" si="5722">SUM(PXK35-SUM(PXK4:PXK9))+PXK53+PXK54</f>
        <v>0</v>
      </c>
      <c r="PXM10" s="1265">
        <f t="shared" ref="PXM10" si="5723">SUM(PXM35-SUM(PXM4:PXM9))+PXM53+PXM54</f>
        <v>0</v>
      </c>
      <c r="PXO10" s="1265">
        <f t="shared" ref="PXO10" si="5724">SUM(PXO35-SUM(PXO4:PXO9))+PXO53+PXO54</f>
        <v>0</v>
      </c>
      <c r="PXQ10" s="1265">
        <f t="shared" ref="PXQ10" si="5725">SUM(PXQ35-SUM(PXQ4:PXQ9))+PXQ53+PXQ54</f>
        <v>0</v>
      </c>
      <c r="PXS10" s="1265">
        <f t="shared" ref="PXS10" si="5726">SUM(PXS35-SUM(PXS4:PXS9))+PXS53+PXS54</f>
        <v>0</v>
      </c>
      <c r="PXU10" s="1265">
        <f t="shared" ref="PXU10" si="5727">SUM(PXU35-SUM(PXU4:PXU9))+PXU53+PXU54</f>
        <v>0</v>
      </c>
      <c r="PXW10" s="1265">
        <f t="shared" ref="PXW10" si="5728">SUM(PXW35-SUM(PXW4:PXW9))+PXW53+PXW54</f>
        <v>0</v>
      </c>
      <c r="PXY10" s="1265">
        <f t="shared" ref="PXY10" si="5729">SUM(PXY35-SUM(PXY4:PXY9))+PXY53+PXY54</f>
        <v>0</v>
      </c>
      <c r="PYA10" s="1265">
        <f t="shared" ref="PYA10" si="5730">SUM(PYA35-SUM(PYA4:PYA9))+PYA53+PYA54</f>
        <v>0</v>
      </c>
      <c r="PYC10" s="1265">
        <f t="shared" ref="PYC10" si="5731">SUM(PYC35-SUM(PYC4:PYC9))+PYC53+PYC54</f>
        <v>0</v>
      </c>
      <c r="PYE10" s="1265">
        <f t="shared" ref="PYE10" si="5732">SUM(PYE35-SUM(PYE4:PYE9))+PYE53+PYE54</f>
        <v>0</v>
      </c>
      <c r="PYG10" s="1265">
        <f t="shared" ref="PYG10" si="5733">SUM(PYG35-SUM(PYG4:PYG9))+PYG53+PYG54</f>
        <v>0</v>
      </c>
      <c r="PYI10" s="1265">
        <f t="shared" ref="PYI10" si="5734">SUM(PYI35-SUM(PYI4:PYI9))+PYI53+PYI54</f>
        <v>0</v>
      </c>
      <c r="PYK10" s="1265">
        <f t="shared" ref="PYK10" si="5735">SUM(PYK35-SUM(PYK4:PYK9))+PYK53+PYK54</f>
        <v>0</v>
      </c>
      <c r="PYM10" s="1265">
        <f t="shared" ref="PYM10" si="5736">SUM(PYM35-SUM(PYM4:PYM9))+PYM53+PYM54</f>
        <v>0</v>
      </c>
      <c r="PYO10" s="1265">
        <f t="shared" ref="PYO10" si="5737">SUM(PYO35-SUM(PYO4:PYO9))+PYO53+PYO54</f>
        <v>0</v>
      </c>
      <c r="PYQ10" s="1265">
        <f t="shared" ref="PYQ10" si="5738">SUM(PYQ35-SUM(PYQ4:PYQ9))+PYQ53+PYQ54</f>
        <v>0</v>
      </c>
      <c r="PYS10" s="1265">
        <f t="shared" ref="PYS10" si="5739">SUM(PYS35-SUM(PYS4:PYS9))+PYS53+PYS54</f>
        <v>0</v>
      </c>
      <c r="PYU10" s="1265">
        <f t="shared" ref="PYU10" si="5740">SUM(PYU35-SUM(PYU4:PYU9))+PYU53+PYU54</f>
        <v>0</v>
      </c>
      <c r="PYW10" s="1265">
        <f t="shared" ref="PYW10" si="5741">SUM(PYW35-SUM(PYW4:PYW9))+PYW53+PYW54</f>
        <v>0</v>
      </c>
      <c r="PYY10" s="1265">
        <f t="shared" ref="PYY10" si="5742">SUM(PYY35-SUM(PYY4:PYY9))+PYY53+PYY54</f>
        <v>0</v>
      </c>
      <c r="PZA10" s="1265">
        <f t="shared" ref="PZA10" si="5743">SUM(PZA35-SUM(PZA4:PZA9))+PZA53+PZA54</f>
        <v>0</v>
      </c>
      <c r="PZC10" s="1265">
        <f t="shared" ref="PZC10" si="5744">SUM(PZC35-SUM(PZC4:PZC9))+PZC53+PZC54</f>
        <v>0</v>
      </c>
      <c r="PZE10" s="1265">
        <f t="shared" ref="PZE10" si="5745">SUM(PZE35-SUM(PZE4:PZE9))+PZE53+PZE54</f>
        <v>0</v>
      </c>
      <c r="PZG10" s="1265">
        <f t="shared" ref="PZG10" si="5746">SUM(PZG35-SUM(PZG4:PZG9))+PZG53+PZG54</f>
        <v>0</v>
      </c>
      <c r="PZI10" s="1265">
        <f t="shared" ref="PZI10" si="5747">SUM(PZI35-SUM(PZI4:PZI9))+PZI53+PZI54</f>
        <v>0</v>
      </c>
      <c r="PZK10" s="1265">
        <f t="shared" ref="PZK10" si="5748">SUM(PZK35-SUM(PZK4:PZK9))+PZK53+PZK54</f>
        <v>0</v>
      </c>
      <c r="PZM10" s="1265">
        <f t="shared" ref="PZM10" si="5749">SUM(PZM35-SUM(PZM4:PZM9))+PZM53+PZM54</f>
        <v>0</v>
      </c>
      <c r="PZO10" s="1265">
        <f t="shared" ref="PZO10" si="5750">SUM(PZO35-SUM(PZO4:PZO9))+PZO53+PZO54</f>
        <v>0</v>
      </c>
      <c r="PZQ10" s="1265">
        <f t="shared" ref="PZQ10" si="5751">SUM(PZQ35-SUM(PZQ4:PZQ9))+PZQ53+PZQ54</f>
        <v>0</v>
      </c>
      <c r="PZS10" s="1265">
        <f t="shared" ref="PZS10" si="5752">SUM(PZS35-SUM(PZS4:PZS9))+PZS53+PZS54</f>
        <v>0</v>
      </c>
      <c r="PZU10" s="1265">
        <f t="shared" ref="PZU10" si="5753">SUM(PZU35-SUM(PZU4:PZU9))+PZU53+PZU54</f>
        <v>0</v>
      </c>
      <c r="PZW10" s="1265">
        <f t="shared" ref="PZW10" si="5754">SUM(PZW35-SUM(PZW4:PZW9))+PZW53+PZW54</f>
        <v>0</v>
      </c>
      <c r="PZY10" s="1265">
        <f t="shared" ref="PZY10" si="5755">SUM(PZY35-SUM(PZY4:PZY9))+PZY53+PZY54</f>
        <v>0</v>
      </c>
      <c r="QAA10" s="1265">
        <f t="shared" ref="QAA10" si="5756">SUM(QAA35-SUM(QAA4:QAA9))+QAA53+QAA54</f>
        <v>0</v>
      </c>
      <c r="QAC10" s="1265">
        <f t="shared" ref="QAC10" si="5757">SUM(QAC35-SUM(QAC4:QAC9))+QAC53+QAC54</f>
        <v>0</v>
      </c>
      <c r="QAE10" s="1265">
        <f t="shared" ref="QAE10" si="5758">SUM(QAE35-SUM(QAE4:QAE9))+QAE53+QAE54</f>
        <v>0</v>
      </c>
      <c r="QAG10" s="1265">
        <f t="shared" ref="QAG10" si="5759">SUM(QAG35-SUM(QAG4:QAG9))+QAG53+QAG54</f>
        <v>0</v>
      </c>
      <c r="QAI10" s="1265">
        <f t="shared" ref="QAI10" si="5760">SUM(QAI35-SUM(QAI4:QAI9))+QAI53+QAI54</f>
        <v>0</v>
      </c>
      <c r="QAK10" s="1265">
        <f t="shared" ref="QAK10" si="5761">SUM(QAK35-SUM(QAK4:QAK9))+QAK53+QAK54</f>
        <v>0</v>
      </c>
      <c r="QAM10" s="1265">
        <f t="shared" ref="QAM10" si="5762">SUM(QAM35-SUM(QAM4:QAM9))+QAM53+QAM54</f>
        <v>0</v>
      </c>
      <c r="QAO10" s="1265">
        <f t="shared" ref="QAO10" si="5763">SUM(QAO35-SUM(QAO4:QAO9))+QAO53+QAO54</f>
        <v>0</v>
      </c>
      <c r="QAQ10" s="1265">
        <f t="shared" ref="QAQ10" si="5764">SUM(QAQ35-SUM(QAQ4:QAQ9))+QAQ53+QAQ54</f>
        <v>0</v>
      </c>
      <c r="QAS10" s="1265">
        <f t="shared" ref="QAS10" si="5765">SUM(QAS35-SUM(QAS4:QAS9))+QAS53+QAS54</f>
        <v>0</v>
      </c>
      <c r="QAU10" s="1265">
        <f t="shared" ref="QAU10" si="5766">SUM(QAU35-SUM(QAU4:QAU9))+QAU53+QAU54</f>
        <v>0</v>
      </c>
      <c r="QAW10" s="1265">
        <f t="shared" ref="QAW10" si="5767">SUM(QAW35-SUM(QAW4:QAW9))+QAW53+QAW54</f>
        <v>0</v>
      </c>
      <c r="QAY10" s="1265">
        <f t="shared" ref="QAY10" si="5768">SUM(QAY35-SUM(QAY4:QAY9))+QAY53+QAY54</f>
        <v>0</v>
      </c>
      <c r="QBA10" s="1265">
        <f t="shared" ref="QBA10" si="5769">SUM(QBA35-SUM(QBA4:QBA9))+QBA53+QBA54</f>
        <v>0</v>
      </c>
      <c r="QBC10" s="1265">
        <f t="shared" ref="QBC10" si="5770">SUM(QBC35-SUM(QBC4:QBC9))+QBC53+QBC54</f>
        <v>0</v>
      </c>
      <c r="QBE10" s="1265">
        <f t="shared" ref="QBE10" si="5771">SUM(QBE35-SUM(QBE4:QBE9))+QBE53+QBE54</f>
        <v>0</v>
      </c>
      <c r="QBG10" s="1265">
        <f t="shared" ref="QBG10" si="5772">SUM(QBG35-SUM(QBG4:QBG9))+QBG53+QBG54</f>
        <v>0</v>
      </c>
      <c r="QBI10" s="1265">
        <f t="shared" ref="QBI10" si="5773">SUM(QBI35-SUM(QBI4:QBI9))+QBI53+QBI54</f>
        <v>0</v>
      </c>
      <c r="QBK10" s="1265">
        <f t="shared" ref="QBK10" si="5774">SUM(QBK35-SUM(QBK4:QBK9))+QBK53+QBK54</f>
        <v>0</v>
      </c>
      <c r="QBM10" s="1265">
        <f t="shared" ref="QBM10" si="5775">SUM(QBM35-SUM(QBM4:QBM9))+QBM53+QBM54</f>
        <v>0</v>
      </c>
      <c r="QBO10" s="1265">
        <f t="shared" ref="QBO10" si="5776">SUM(QBO35-SUM(QBO4:QBO9))+QBO53+QBO54</f>
        <v>0</v>
      </c>
      <c r="QBQ10" s="1265">
        <f t="shared" ref="QBQ10" si="5777">SUM(QBQ35-SUM(QBQ4:QBQ9))+QBQ53+QBQ54</f>
        <v>0</v>
      </c>
      <c r="QBS10" s="1265">
        <f t="shared" ref="QBS10" si="5778">SUM(QBS35-SUM(QBS4:QBS9))+QBS53+QBS54</f>
        <v>0</v>
      </c>
      <c r="QBU10" s="1265">
        <f t="shared" ref="QBU10" si="5779">SUM(QBU35-SUM(QBU4:QBU9))+QBU53+QBU54</f>
        <v>0</v>
      </c>
      <c r="QBW10" s="1265">
        <f t="shared" ref="QBW10" si="5780">SUM(QBW35-SUM(QBW4:QBW9))+QBW53+QBW54</f>
        <v>0</v>
      </c>
      <c r="QBY10" s="1265">
        <f t="shared" ref="QBY10" si="5781">SUM(QBY35-SUM(QBY4:QBY9))+QBY53+QBY54</f>
        <v>0</v>
      </c>
      <c r="QCA10" s="1265">
        <f t="shared" ref="QCA10" si="5782">SUM(QCA35-SUM(QCA4:QCA9))+QCA53+QCA54</f>
        <v>0</v>
      </c>
      <c r="QCC10" s="1265">
        <f t="shared" ref="QCC10" si="5783">SUM(QCC35-SUM(QCC4:QCC9))+QCC53+QCC54</f>
        <v>0</v>
      </c>
      <c r="QCE10" s="1265">
        <f t="shared" ref="QCE10" si="5784">SUM(QCE35-SUM(QCE4:QCE9))+QCE53+QCE54</f>
        <v>0</v>
      </c>
      <c r="QCG10" s="1265">
        <f t="shared" ref="QCG10" si="5785">SUM(QCG35-SUM(QCG4:QCG9))+QCG53+QCG54</f>
        <v>0</v>
      </c>
      <c r="QCI10" s="1265">
        <f t="shared" ref="QCI10" si="5786">SUM(QCI35-SUM(QCI4:QCI9))+QCI53+QCI54</f>
        <v>0</v>
      </c>
      <c r="QCK10" s="1265">
        <f t="shared" ref="QCK10" si="5787">SUM(QCK35-SUM(QCK4:QCK9))+QCK53+QCK54</f>
        <v>0</v>
      </c>
      <c r="QCM10" s="1265">
        <f t="shared" ref="QCM10" si="5788">SUM(QCM35-SUM(QCM4:QCM9))+QCM53+QCM54</f>
        <v>0</v>
      </c>
      <c r="QCO10" s="1265">
        <f t="shared" ref="QCO10" si="5789">SUM(QCO35-SUM(QCO4:QCO9))+QCO53+QCO54</f>
        <v>0</v>
      </c>
      <c r="QCQ10" s="1265">
        <f t="shared" ref="QCQ10" si="5790">SUM(QCQ35-SUM(QCQ4:QCQ9))+QCQ53+QCQ54</f>
        <v>0</v>
      </c>
      <c r="QCS10" s="1265">
        <f t="shared" ref="QCS10" si="5791">SUM(QCS35-SUM(QCS4:QCS9))+QCS53+QCS54</f>
        <v>0</v>
      </c>
      <c r="QCU10" s="1265">
        <f t="shared" ref="QCU10" si="5792">SUM(QCU35-SUM(QCU4:QCU9))+QCU53+QCU54</f>
        <v>0</v>
      </c>
      <c r="QCW10" s="1265">
        <f t="shared" ref="QCW10" si="5793">SUM(QCW35-SUM(QCW4:QCW9))+QCW53+QCW54</f>
        <v>0</v>
      </c>
      <c r="QCY10" s="1265">
        <f t="shared" ref="QCY10" si="5794">SUM(QCY35-SUM(QCY4:QCY9))+QCY53+QCY54</f>
        <v>0</v>
      </c>
      <c r="QDA10" s="1265">
        <f t="shared" ref="QDA10" si="5795">SUM(QDA35-SUM(QDA4:QDA9))+QDA53+QDA54</f>
        <v>0</v>
      </c>
      <c r="QDC10" s="1265">
        <f t="shared" ref="QDC10" si="5796">SUM(QDC35-SUM(QDC4:QDC9))+QDC53+QDC54</f>
        <v>0</v>
      </c>
      <c r="QDE10" s="1265">
        <f t="shared" ref="QDE10" si="5797">SUM(QDE35-SUM(QDE4:QDE9))+QDE53+QDE54</f>
        <v>0</v>
      </c>
      <c r="QDG10" s="1265">
        <f t="shared" ref="QDG10" si="5798">SUM(QDG35-SUM(QDG4:QDG9))+QDG53+QDG54</f>
        <v>0</v>
      </c>
      <c r="QDI10" s="1265">
        <f t="shared" ref="QDI10" si="5799">SUM(QDI35-SUM(QDI4:QDI9))+QDI53+QDI54</f>
        <v>0</v>
      </c>
      <c r="QDK10" s="1265">
        <f t="shared" ref="QDK10" si="5800">SUM(QDK35-SUM(QDK4:QDK9))+QDK53+QDK54</f>
        <v>0</v>
      </c>
      <c r="QDM10" s="1265">
        <f t="shared" ref="QDM10" si="5801">SUM(QDM35-SUM(QDM4:QDM9))+QDM53+QDM54</f>
        <v>0</v>
      </c>
      <c r="QDO10" s="1265">
        <f t="shared" ref="QDO10" si="5802">SUM(QDO35-SUM(QDO4:QDO9))+QDO53+QDO54</f>
        <v>0</v>
      </c>
      <c r="QDQ10" s="1265">
        <f t="shared" ref="QDQ10" si="5803">SUM(QDQ35-SUM(QDQ4:QDQ9))+QDQ53+QDQ54</f>
        <v>0</v>
      </c>
      <c r="QDS10" s="1265">
        <f t="shared" ref="QDS10" si="5804">SUM(QDS35-SUM(QDS4:QDS9))+QDS53+QDS54</f>
        <v>0</v>
      </c>
      <c r="QDU10" s="1265">
        <f t="shared" ref="QDU10" si="5805">SUM(QDU35-SUM(QDU4:QDU9))+QDU53+QDU54</f>
        <v>0</v>
      </c>
      <c r="QDW10" s="1265">
        <f t="shared" ref="QDW10" si="5806">SUM(QDW35-SUM(QDW4:QDW9))+QDW53+QDW54</f>
        <v>0</v>
      </c>
      <c r="QDY10" s="1265">
        <f t="shared" ref="QDY10" si="5807">SUM(QDY35-SUM(QDY4:QDY9))+QDY53+QDY54</f>
        <v>0</v>
      </c>
      <c r="QEA10" s="1265">
        <f t="shared" ref="QEA10" si="5808">SUM(QEA35-SUM(QEA4:QEA9))+QEA53+QEA54</f>
        <v>0</v>
      </c>
      <c r="QEC10" s="1265">
        <f t="shared" ref="QEC10" si="5809">SUM(QEC35-SUM(QEC4:QEC9))+QEC53+QEC54</f>
        <v>0</v>
      </c>
      <c r="QEE10" s="1265">
        <f t="shared" ref="QEE10" si="5810">SUM(QEE35-SUM(QEE4:QEE9))+QEE53+QEE54</f>
        <v>0</v>
      </c>
      <c r="QEG10" s="1265">
        <f t="shared" ref="QEG10" si="5811">SUM(QEG35-SUM(QEG4:QEG9))+QEG53+QEG54</f>
        <v>0</v>
      </c>
      <c r="QEI10" s="1265">
        <f t="shared" ref="QEI10" si="5812">SUM(QEI35-SUM(QEI4:QEI9))+QEI53+QEI54</f>
        <v>0</v>
      </c>
      <c r="QEK10" s="1265">
        <f t="shared" ref="QEK10" si="5813">SUM(QEK35-SUM(QEK4:QEK9))+QEK53+QEK54</f>
        <v>0</v>
      </c>
      <c r="QEM10" s="1265">
        <f t="shared" ref="QEM10" si="5814">SUM(QEM35-SUM(QEM4:QEM9))+QEM53+QEM54</f>
        <v>0</v>
      </c>
      <c r="QEO10" s="1265">
        <f t="shared" ref="QEO10" si="5815">SUM(QEO35-SUM(QEO4:QEO9))+QEO53+QEO54</f>
        <v>0</v>
      </c>
      <c r="QEQ10" s="1265">
        <f t="shared" ref="QEQ10" si="5816">SUM(QEQ35-SUM(QEQ4:QEQ9))+QEQ53+QEQ54</f>
        <v>0</v>
      </c>
      <c r="QES10" s="1265">
        <f t="shared" ref="QES10" si="5817">SUM(QES35-SUM(QES4:QES9))+QES53+QES54</f>
        <v>0</v>
      </c>
      <c r="QEU10" s="1265">
        <f t="shared" ref="QEU10" si="5818">SUM(QEU35-SUM(QEU4:QEU9))+QEU53+QEU54</f>
        <v>0</v>
      </c>
      <c r="QEW10" s="1265">
        <f t="shared" ref="QEW10" si="5819">SUM(QEW35-SUM(QEW4:QEW9))+QEW53+QEW54</f>
        <v>0</v>
      </c>
      <c r="QEY10" s="1265">
        <f t="shared" ref="QEY10" si="5820">SUM(QEY35-SUM(QEY4:QEY9))+QEY53+QEY54</f>
        <v>0</v>
      </c>
      <c r="QFA10" s="1265">
        <f t="shared" ref="QFA10" si="5821">SUM(QFA35-SUM(QFA4:QFA9))+QFA53+QFA54</f>
        <v>0</v>
      </c>
      <c r="QFC10" s="1265">
        <f t="shared" ref="QFC10" si="5822">SUM(QFC35-SUM(QFC4:QFC9))+QFC53+QFC54</f>
        <v>0</v>
      </c>
      <c r="QFE10" s="1265">
        <f t="shared" ref="QFE10" si="5823">SUM(QFE35-SUM(QFE4:QFE9))+QFE53+QFE54</f>
        <v>0</v>
      </c>
      <c r="QFG10" s="1265">
        <f t="shared" ref="QFG10" si="5824">SUM(QFG35-SUM(QFG4:QFG9))+QFG53+QFG54</f>
        <v>0</v>
      </c>
      <c r="QFI10" s="1265">
        <f t="shared" ref="QFI10" si="5825">SUM(QFI35-SUM(QFI4:QFI9))+QFI53+QFI54</f>
        <v>0</v>
      </c>
      <c r="QFK10" s="1265">
        <f t="shared" ref="QFK10" si="5826">SUM(QFK35-SUM(QFK4:QFK9))+QFK53+QFK54</f>
        <v>0</v>
      </c>
      <c r="QFM10" s="1265">
        <f t="shared" ref="QFM10" si="5827">SUM(QFM35-SUM(QFM4:QFM9))+QFM53+QFM54</f>
        <v>0</v>
      </c>
      <c r="QFO10" s="1265">
        <f t="shared" ref="QFO10" si="5828">SUM(QFO35-SUM(QFO4:QFO9))+QFO53+QFO54</f>
        <v>0</v>
      </c>
      <c r="QFQ10" s="1265">
        <f t="shared" ref="QFQ10" si="5829">SUM(QFQ35-SUM(QFQ4:QFQ9))+QFQ53+QFQ54</f>
        <v>0</v>
      </c>
      <c r="QFS10" s="1265">
        <f t="shared" ref="QFS10" si="5830">SUM(QFS35-SUM(QFS4:QFS9))+QFS53+QFS54</f>
        <v>0</v>
      </c>
      <c r="QFU10" s="1265">
        <f t="shared" ref="QFU10" si="5831">SUM(QFU35-SUM(QFU4:QFU9))+QFU53+QFU54</f>
        <v>0</v>
      </c>
      <c r="QFW10" s="1265">
        <f t="shared" ref="QFW10" si="5832">SUM(QFW35-SUM(QFW4:QFW9))+QFW53+QFW54</f>
        <v>0</v>
      </c>
      <c r="QFY10" s="1265">
        <f t="shared" ref="QFY10" si="5833">SUM(QFY35-SUM(QFY4:QFY9))+QFY53+QFY54</f>
        <v>0</v>
      </c>
      <c r="QGA10" s="1265">
        <f t="shared" ref="QGA10" si="5834">SUM(QGA35-SUM(QGA4:QGA9))+QGA53+QGA54</f>
        <v>0</v>
      </c>
      <c r="QGC10" s="1265">
        <f t="shared" ref="QGC10" si="5835">SUM(QGC35-SUM(QGC4:QGC9))+QGC53+QGC54</f>
        <v>0</v>
      </c>
      <c r="QGE10" s="1265">
        <f t="shared" ref="QGE10" si="5836">SUM(QGE35-SUM(QGE4:QGE9))+QGE53+QGE54</f>
        <v>0</v>
      </c>
      <c r="QGG10" s="1265">
        <f t="shared" ref="QGG10" si="5837">SUM(QGG35-SUM(QGG4:QGG9))+QGG53+QGG54</f>
        <v>0</v>
      </c>
      <c r="QGI10" s="1265">
        <f t="shared" ref="QGI10" si="5838">SUM(QGI35-SUM(QGI4:QGI9))+QGI53+QGI54</f>
        <v>0</v>
      </c>
      <c r="QGK10" s="1265">
        <f t="shared" ref="QGK10" si="5839">SUM(QGK35-SUM(QGK4:QGK9))+QGK53+QGK54</f>
        <v>0</v>
      </c>
      <c r="QGM10" s="1265">
        <f t="shared" ref="QGM10" si="5840">SUM(QGM35-SUM(QGM4:QGM9))+QGM53+QGM54</f>
        <v>0</v>
      </c>
      <c r="QGO10" s="1265">
        <f t="shared" ref="QGO10" si="5841">SUM(QGO35-SUM(QGO4:QGO9))+QGO53+QGO54</f>
        <v>0</v>
      </c>
      <c r="QGQ10" s="1265">
        <f t="shared" ref="QGQ10" si="5842">SUM(QGQ35-SUM(QGQ4:QGQ9))+QGQ53+QGQ54</f>
        <v>0</v>
      </c>
      <c r="QGS10" s="1265">
        <f t="shared" ref="QGS10" si="5843">SUM(QGS35-SUM(QGS4:QGS9))+QGS53+QGS54</f>
        <v>0</v>
      </c>
      <c r="QGU10" s="1265">
        <f t="shared" ref="QGU10" si="5844">SUM(QGU35-SUM(QGU4:QGU9))+QGU53+QGU54</f>
        <v>0</v>
      </c>
      <c r="QGW10" s="1265">
        <f t="shared" ref="QGW10" si="5845">SUM(QGW35-SUM(QGW4:QGW9))+QGW53+QGW54</f>
        <v>0</v>
      </c>
      <c r="QGY10" s="1265">
        <f t="shared" ref="QGY10" si="5846">SUM(QGY35-SUM(QGY4:QGY9))+QGY53+QGY54</f>
        <v>0</v>
      </c>
      <c r="QHA10" s="1265">
        <f t="shared" ref="QHA10" si="5847">SUM(QHA35-SUM(QHA4:QHA9))+QHA53+QHA54</f>
        <v>0</v>
      </c>
      <c r="QHC10" s="1265">
        <f t="shared" ref="QHC10" si="5848">SUM(QHC35-SUM(QHC4:QHC9))+QHC53+QHC54</f>
        <v>0</v>
      </c>
      <c r="QHE10" s="1265">
        <f t="shared" ref="QHE10" si="5849">SUM(QHE35-SUM(QHE4:QHE9))+QHE53+QHE54</f>
        <v>0</v>
      </c>
      <c r="QHG10" s="1265">
        <f t="shared" ref="QHG10" si="5850">SUM(QHG35-SUM(QHG4:QHG9))+QHG53+QHG54</f>
        <v>0</v>
      </c>
      <c r="QHI10" s="1265">
        <f t="shared" ref="QHI10" si="5851">SUM(QHI35-SUM(QHI4:QHI9))+QHI53+QHI54</f>
        <v>0</v>
      </c>
      <c r="QHK10" s="1265">
        <f t="shared" ref="QHK10" si="5852">SUM(QHK35-SUM(QHK4:QHK9))+QHK53+QHK54</f>
        <v>0</v>
      </c>
      <c r="QHM10" s="1265">
        <f t="shared" ref="QHM10" si="5853">SUM(QHM35-SUM(QHM4:QHM9))+QHM53+QHM54</f>
        <v>0</v>
      </c>
      <c r="QHO10" s="1265">
        <f t="shared" ref="QHO10" si="5854">SUM(QHO35-SUM(QHO4:QHO9))+QHO53+QHO54</f>
        <v>0</v>
      </c>
      <c r="QHQ10" s="1265">
        <f t="shared" ref="QHQ10" si="5855">SUM(QHQ35-SUM(QHQ4:QHQ9))+QHQ53+QHQ54</f>
        <v>0</v>
      </c>
      <c r="QHS10" s="1265">
        <f t="shared" ref="QHS10" si="5856">SUM(QHS35-SUM(QHS4:QHS9))+QHS53+QHS54</f>
        <v>0</v>
      </c>
      <c r="QHU10" s="1265">
        <f t="shared" ref="QHU10" si="5857">SUM(QHU35-SUM(QHU4:QHU9))+QHU53+QHU54</f>
        <v>0</v>
      </c>
      <c r="QHW10" s="1265">
        <f t="shared" ref="QHW10" si="5858">SUM(QHW35-SUM(QHW4:QHW9))+QHW53+QHW54</f>
        <v>0</v>
      </c>
      <c r="QHY10" s="1265">
        <f t="shared" ref="QHY10" si="5859">SUM(QHY35-SUM(QHY4:QHY9))+QHY53+QHY54</f>
        <v>0</v>
      </c>
      <c r="QIA10" s="1265">
        <f t="shared" ref="QIA10" si="5860">SUM(QIA35-SUM(QIA4:QIA9))+QIA53+QIA54</f>
        <v>0</v>
      </c>
      <c r="QIC10" s="1265">
        <f t="shared" ref="QIC10" si="5861">SUM(QIC35-SUM(QIC4:QIC9))+QIC53+QIC54</f>
        <v>0</v>
      </c>
      <c r="QIE10" s="1265">
        <f t="shared" ref="QIE10" si="5862">SUM(QIE35-SUM(QIE4:QIE9))+QIE53+QIE54</f>
        <v>0</v>
      </c>
      <c r="QIG10" s="1265">
        <f t="shared" ref="QIG10" si="5863">SUM(QIG35-SUM(QIG4:QIG9))+QIG53+QIG54</f>
        <v>0</v>
      </c>
      <c r="QII10" s="1265">
        <f t="shared" ref="QII10" si="5864">SUM(QII35-SUM(QII4:QII9))+QII53+QII54</f>
        <v>0</v>
      </c>
      <c r="QIK10" s="1265">
        <f t="shared" ref="QIK10" si="5865">SUM(QIK35-SUM(QIK4:QIK9))+QIK53+QIK54</f>
        <v>0</v>
      </c>
      <c r="QIM10" s="1265">
        <f t="shared" ref="QIM10" si="5866">SUM(QIM35-SUM(QIM4:QIM9))+QIM53+QIM54</f>
        <v>0</v>
      </c>
      <c r="QIO10" s="1265">
        <f t="shared" ref="QIO10" si="5867">SUM(QIO35-SUM(QIO4:QIO9))+QIO53+QIO54</f>
        <v>0</v>
      </c>
      <c r="QIQ10" s="1265">
        <f t="shared" ref="QIQ10" si="5868">SUM(QIQ35-SUM(QIQ4:QIQ9))+QIQ53+QIQ54</f>
        <v>0</v>
      </c>
      <c r="QIS10" s="1265">
        <f t="shared" ref="QIS10" si="5869">SUM(QIS35-SUM(QIS4:QIS9))+QIS53+QIS54</f>
        <v>0</v>
      </c>
      <c r="QIU10" s="1265">
        <f t="shared" ref="QIU10" si="5870">SUM(QIU35-SUM(QIU4:QIU9))+QIU53+QIU54</f>
        <v>0</v>
      </c>
      <c r="QIW10" s="1265">
        <f t="shared" ref="QIW10" si="5871">SUM(QIW35-SUM(QIW4:QIW9))+QIW53+QIW54</f>
        <v>0</v>
      </c>
      <c r="QIY10" s="1265">
        <f t="shared" ref="QIY10" si="5872">SUM(QIY35-SUM(QIY4:QIY9))+QIY53+QIY54</f>
        <v>0</v>
      </c>
      <c r="QJA10" s="1265">
        <f t="shared" ref="QJA10" si="5873">SUM(QJA35-SUM(QJA4:QJA9))+QJA53+QJA54</f>
        <v>0</v>
      </c>
      <c r="QJC10" s="1265">
        <f t="shared" ref="QJC10" si="5874">SUM(QJC35-SUM(QJC4:QJC9))+QJC53+QJC54</f>
        <v>0</v>
      </c>
      <c r="QJE10" s="1265">
        <f t="shared" ref="QJE10" si="5875">SUM(QJE35-SUM(QJE4:QJE9))+QJE53+QJE54</f>
        <v>0</v>
      </c>
      <c r="QJG10" s="1265">
        <f t="shared" ref="QJG10" si="5876">SUM(QJG35-SUM(QJG4:QJG9))+QJG53+QJG54</f>
        <v>0</v>
      </c>
      <c r="QJI10" s="1265">
        <f t="shared" ref="QJI10" si="5877">SUM(QJI35-SUM(QJI4:QJI9))+QJI53+QJI54</f>
        <v>0</v>
      </c>
      <c r="QJK10" s="1265">
        <f t="shared" ref="QJK10" si="5878">SUM(QJK35-SUM(QJK4:QJK9))+QJK53+QJK54</f>
        <v>0</v>
      </c>
      <c r="QJM10" s="1265">
        <f t="shared" ref="QJM10" si="5879">SUM(QJM35-SUM(QJM4:QJM9))+QJM53+QJM54</f>
        <v>0</v>
      </c>
      <c r="QJO10" s="1265">
        <f t="shared" ref="QJO10" si="5880">SUM(QJO35-SUM(QJO4:QJO9))+QJO53+QJO54</f>
        <v>0</v>
      </c>
      <c r="QJQ10" s="1265">
        <f t="shared" ref="QJQ10" si="5881">SUM(QJQ35-SUM(QJQ4:QJQ9))+QJQ53+QJQ54</f>
        <v>0</v>
      </c>
      <c r="QJS10" s="1265">
        <f t="shared" ref="QJS10" si="5882">SUM(QJS35-SUM(QJS4:QJS9))+QJS53+QJS54</f>
        <v>0</v>
      </c>
      <c r="QJU10" s="1265">
        <f t="shared" ref="QJU10" si="5883">SUM(QJU35-SUM(QJU4:QJU9))+QJU53+QJU54</f>
        <v>0</v>
      </c>
      <c r="QJW10" s="1265">
        <f t="shared" ref="QJW10" si="5884">SUM(QJW35-SUM(QJW4:QJW9))+QJW53+QJW54</f>
        <v>0</v>
      </c>
      <c r="QJY10" s="1265">
        <f t="shared" ref="QJY10" si="5885">SUM(QJY35-SUM(QJY4:QJY9))+QJY53+QJY54</f>
        <v>0</v>
      </c>
      <c r="QKA10" s="1265">
        <f t="shared" ref="QKA10" si="5886">SUM(QKA35-SUM(QKA4:QKA9))+QKA53+QKA54</f>
        <v>0</v>
      </c>
      <c r="QKC10" s="1265">
        <f t="shared" ref="QKC10" si="5887">SUM(QKC35-SUM(QKC4:QKC9))+QKC53+QKC54</f>
        <v>0</v>
      </c>
      <c r="QKE10" s="1265">
        <f t="shared" ref="QKE10" si="5888">SUM(QKE35-SUM(QKE4:QKE9))+QKE53+QKE54</f>
        <v>0</v>
      </c>
      <c r="QKG10" s="1265">
        <f t="shared" ref="QKG10" si="5889">SUM(QKG35-SUM(QKG4:QKG9))+QKG53+QKG54</f>
        <v>0</v>
      </c>
      <c r="QKI10" s="1265">
        <f t="shared" ref="QKI10" si="5890">SUM(QKI35-SUM(QKI4:QKI9))+QKI53+QKI54</f>
        <v>0</v>
      </c>
      <c r="QKK10" s="1265">
        <f t="shared" ref="QKK10" si="5891">SUM(QKK35-SUM(QKK4:QKK9))+QKK53+QKK54</f>
        <v>0</v>
      </c>
      <c r="QKM10" s="1265">
        <f t="shared" ref="QKM10" si="5892">SUM(QKM35-SUM(QKM4:QKM9))+QKM53+QKM54</f>
        <v>0</v>
      </c>
      <c r="QKO10" s="1265">
        <f t="shared" ref="QKO10" si="5893">SUM(QKO35-SUM(QKO4:QKO9))+QKO53+QKO54</f>
        <v>0</v>
      </c>
      <c r="QKQ10" s="1265">
        <f t="shared" ref="QKQ10" si="5894">SUM(QKQ35-SUM(QKQ4:QKQ9))+QKQ53+QKQ54</f>
        <v>0</v>
      </c>
      <c r="QKS10" s="1265">
        <f t="shared" ref="QKS10" si="5895">SUM(QKS35-SUM(QKS4:QKS9))+QKS53+QKS54</f>
        <v>0</v>
      </c>
      <c r="QKU10" s="1265">
        <f t="shared" ref="QKU10" si="5896">SUM(QKU35-SUM(QKU4:QKU9))+QKU53+QKU54</f>
        <v>0</v>
      </c>
      <c r="QKW10" s="1265">
        <f t="shared" ref="QKW10" si="5897">SUM(QKW35-SUM(QKW4:QKW9))+QKW53+QKW54</f>
        <v>0</v>
      </c>
      <c r="QKY10" s="1265">
        <f t="shared" ref="QKY10" si="5898">SUM(QKY35-SUM(QKY4:QKY9))+QKY53+QKY54</f>
        <v>0</v>
      </c>
      <c r="QLA10" s="1265">
        <f t="shared" ref="QLA10" si="5899">SUM(QLA35-SUM(QLA4:QLA9))+QLA53+QLA54</f>
        <v>0</v>
      </c>
      <c r="QLC10" s="1265">
        <f t="shared" ref="QLC10" si="5900">SUM(QLC35-SUM(QLC4:QLC9))+QLC53+QLC54</f>
        <v>0</v>
      </c>
      <c r="QLE10" s="1265">
        <f t="shared" ref="QLE10" si="5901">SUM(QLE35-SUM(QLE4:QLE9))+QLE53+QLE54</f>
        <v>0</v>
      </c>
      <c r="QLG10" s="1265">
        <f t="shared" ref="QLG10" si="5902">SUM(QLG35-SUM(QLG4:QLG9))+QLG53+QLG54</f>
        <v>0</v>
      </c>
      <c r="QLI10" s="1265">
        <f t="shared" ref="QLI10" si="5903">SUM(QLI35-SUM(QLI4:QLI9))+QLI53+QLI54</f>
        <v>0</v>
      </c>
      <c r="QLK10" s="1265">
        <f t="shared" ref="QLK10" si="5904">SUM(QLK35-SUM(QLK4:QLK9))+QLK53+QLK54</f>
        <v>0</v>
      </c>
      <c r="QLM10" s="1265">
        <f t="shared" ref="QLM10" si="5905">SUM(QLM35-SUM(QLM4:QLM9))+QLM53+QLM54</f>
        <v>0</v>
      </c>
      <c r="QLO10" s="1265">
        <f t="shared" ref="QLO10" si="5906">SUM(QLO35-SUM(QLO4:QLO9))+QLO53+QLO54</f>
        <v>0</v>
      </c>
      <c r="QLQ10" s="1265">
        <f t="shared" ref="QLQ10" si="5907">SUM(QLQ35-SUM(QLQ4:QLQ9))+QLQ53+QLQ54</f>
        <v>0</v>
      </c>
      <c r="QLS10" s="1265">
        <f t="shared" ref="QLS10" si="5908">SUM(QLS35-SUM(QLS4:QLS9))+QLS53+QLS54</f>
        <v>0</v>
      </c>
      <c r="QLU10" s="1265">
        <f t="shared" ref="QLU10" si="5909">SUM(QLU35-SUM(QLU4:QLU9))+QLU53+QLU54</f>
        <v>0</v>
      </c>
      <c r="QLW10" s="1265">
        <f t="shared" ref="QLW10" si="5910">SUM(QLW35-SUM(QLW4:QLW9))+QLW53+QLW54</f>
        <v>0</v>
      </c>
      <c r="QLY10" s="1265">
        <f t="shared" ref="QLY10" si="5911">SUM(QLY35-SUM(QLY4:QLY9))+QLY53+QLY54</f>
        <v>0</v>
      </c>
      <c r="QMA10" s="1265">
        <f t="shared" ref="QMA10" si="5912">SUM(QMA35-SUM(QMA4:QMA9))+QMA53+QMA54</f>
        <v>0</v>
      </c>
      <c r="QMC10" s="1265">
        <f t="shared" ref="QMC10" si="5913">SUM(QMC35-SUM(QMC4:QMC9))+QMC53+QMC54</f>
        <v>0</v>
      </c>
      <c r="QME10" s="1265">
        <f t="shared" ref="QME10" si="5914">SUM(QME35-SUM(QME4:QME9))+QME53+QME54</f>
        <v>0</v>
      </c>
      <c r="QMG10" s="1265">
        <f t="shared" ref="QMG10" si="5915">SUM(QMG35-SUM(QMG4:QMG9))+QMG53+QMG54</f>
        <v>0</v>
      </c>
      <c r="QMI10" s="1265">
        <f t="shared" ref="QMI10" si="5916">SUM(QMI35-SUM(QMI4:QMI9))+QMI53+QMI54</f>
        <v>0</v>
      </c>
      <c r="QMK10" s="1265">
        <f t="shared" ref="QMK10" si="5917">SUM(QMK35-SUM(QMK4:QMK9))+QMK53+QMK54</f>
        <v>0</v>
      </c>
      <c r="QMM10" s="1265">
        <f t="shared" ref="QMM10" si="5918">SUM(QMM35-SUM(QMM4:QMM9))+QMM53+QMM54</f>
        <v>0</v>
      </c>
      <c r="QMO10" s="1265">
        <f t="shared" ref="QMO10" si="5919">SUM(QMO35-SUM(QMO4:QMO9))+QMO53+QMO54</f>
        <v>0</v>
      </c>
      <c r="QMQ10" s="1265">
        <f t="shared" ref="QMQ10" si="5920">SUM(QMQ35-SUM(QMQ4:QMQ9))+QMQ53+QMQ54</f>
        <v>0</v>
      </c>
      <c r="QMS10" s="1265">
        <f t="shared" ref="QMS10" si="5921">SUM(QMS35-SUM(QMS4:QMS9))+QMS53+QMS54</f>
        <v>0</v>
      </c>
      <c r="QMU10" s="1265">
        <f t="shared" ref="QMU10" si="5922">SUM(QMU35-SUM(QMU4:QMU9))+QMU53+QMU54</f>
        <v>0</v>
      </c>
      <c r="QMW10" s="1265">
        <f t="shared" ref="QMW10" si="5923">SUM(QMW35-SUM(QMW4:QMW9))+QMW53+QMW54</f>
        <v>0</v>
      </c>
      <c r="QMY10" s="1265">
        <f t="shared" ref="QMY10" si="5924">SUM(QMY35-SUM(QMY4:QMY9))+QMY53+QMY54</f>
        <v>0</v>
      </c>
      <c r="QNA10" s="1265">
        <f t="shared" ref="QNA10" si="5925">SUM(QNA35-SUM(QNA4:QNA9))+QNA53+QNA54</f>
        <v>0</v>
      </c>
      <c r="QNC10" s="1265">
        <f t="shared" ref="QNC10" si="5926">SUM(QNC35-SUM(QNC4:QNC9))+QNC53+QNC54</f>
        <v>0</v>
      </c>
      <c r="QNE10" s="1265">
        <f t="shared" ref="QNE10" si="5927">SUM(QNE35-SUM(QNE4:QNE9))+QNE53+QNE54</f>
        <v>0</v>
      </c>
      <c r="QNG10" s="1265">
        <f t="shared" ref="QNG10" si="5928">SUM(QNG35-SUM(QNG4:QNG9))+QNG53+QNG54</f>
        <v>0</v>
      </c>
      <c r="QNI10" s="1265">
        <f t="shared" ref="QNI10" si="5929">SUM(QNI35-SUM(QNI4:QNI9))+QNI53+QNI54</f>
        <v>0</v>
      </c>
      <c r="QNK10" s="1265">
        <f t="shared" ref="QNK10" si="5930">SUM(QNK35-SUM(QNK4:QNK9))+QNK53+QNK54</f>
        <v>0</v>
      </c>
      <c r="QNM10" s="1265">
        <f t="shared" ref="QNM10" si="5931">SUM(QNM35-SUM(QNM4:QNM9))+QNM53+QNM54</f>
        <v>0</v>
      </c>
      <c r="QNO10" s="1265">
        <f t="shared" ref="QNO10" si="5932">SUM(QNO35-SUM(QNO4:QNO9))+QNO53+QNO54</f>
        <v>0</v>
      </c>
      <c r="QNQ10" s="1265">
        <f t="shared" ref="QNQ10" si="5933">SUM(QNQ35-SUM(QNQ4:QNQ9))+QNQ53+QNQ54</f>
        <v>0</v>
      </c>
      <c r="QNS10" s="1265">
        <f t="shared" ref="QNS10" si="5934">SUM(QNS35-SUM(QNS4:QNS9))+QNS53+QNS54</f>
        <v>0</v>
      </c>
      <c r="QNU10" s="1265">
        <f t="shared" ref="QNU10" si="5935">SUM(QNU35-SUM(QNU4:QNU9))+QNU53+QNU54</f>
        <v>0</v>
      </c>
      <c r="QNW10" s="1265">
        <f t="shared" ref="QNW10" si="5936">SUM(QNW35-SUM(QNW4:QNW9))+QNW53+QNW54</f>
        <v>0</v>
      </c>
      <c r="QNY10" s="1265">
        <f t="shared" ref="QNY10" si="5937">SUM(QNY35-SUM(QNY4:QNY9))+QNY53+QNY54</f>
        <v>0</v>
      </c>
      <c r="QOA10" s="1265">
        <f t="shared" ref="QOA10" si="5938">SUM(QOA35-SUM(QOA4:QOA9))+QOA53+QOA54</f>
        <v>0</v>
      </c>
      <c r="QOC10" s="1265">
        <f t="shared" ref="QOC10" si="5939">SUM(QOC35-SUM(QOC4:QOC9))+QOC53+QOC54</f>
        <v>0</v>
      </c>
      <c r="QOE10" s="1265">
        <f t="shared" ref="QOE10" si="5940">SUM(QOE35-SUM(QOE4:QOE9))+QOE53+QOE54</f>
        <v>0</v>
      </c>
      <c r="QOG10" s="1265">
        <f t="shared" ref="QOG10" si="5941">SUM(QOG35-SUM(QOG4:QOG9))+QOG53+QOG54</f>
        <v>0</v>
      </c>
      <c r="QOI10" s="1265">
        <f t="shared" ref="QOI10" si="5942">SUM(QOI35-SUM(QOI4:QOI9))+QOI53+QOI54</f>
        <v>0</v>
      </c>
      <c r="QOK10" s="1265">
        <f t="shared" ref="QOK10" si="5943">SUM(QOK35-SUM(QOK4:QOK9))+QOK53+QOK54</f>
        <v>0</v>
      </c>
      <c r="QOM10" s="1265">
        <f t="shared" ref="QOM10" si="5944">SUM(QOM35-SUM(QOM4:QOM9))+QOM53+QOM54</f>
        <v>0</v>
      </c>
      <c r="QOO10" s="1265">
        <f t="shared" ref="QOO10" si="5945">SUM(QOO35-SUM(QOO4:QOO9))+QOO53+QOO54</f>
        <v>0</v>
      </c>
      <c r="QOQ10" s="1265">
        <f t="shared" ref="QOQ10" si="5946">SUM(QOQ35-SUM(QOQ4:QOQ9))+QOQ53+QOQ54</f>
        <v>0</v>
      </c>
      <c r="QOS10" s="1265">
        <f t="shared" ref="QOS10" si="5947">SUM(QOS35-SUM(QOS4:QOS9))+QOS53+QOS54</f>
        <v>0</v>
      </c>
      <c r="QOU10" s="1265">
        <f t="shared" ref="QOU10" si="5948">SUM(QOU35-SUM(QOU4:QOU9))+QOU53+QOU54</f>
        <v>0</v>
      </c>
      <c r="QOW10" s="1265">
        <f t="shared" ref="QOW10" si="5949">SUM(QOW35-SUM(QOW4:QOW9))+QOW53+QOW54</f>
        <v>0</v>
      </c>
      <c r="QOY10" s="1265">
        <f t="shared" ref="QOY10" si="5950">SUM(QOY35-SUM(QOY4:QOY9))+QOY53+QOY54</f>
        <v>0</v>
      </c>
      <c r="QPA10" s="1265">
        <f t="shared" ref="QPA10" si="5951">SUM(QPA35-SUM(QPA4:QPA9))+QPA53+QPA54</f>
        <v>0</v>
      </c>
      <c r="QPC10" s="1265">
        <f t="shared" ref="QPC10" si="5952">SUM(QPC35-SUM(QPC4:QPC9))+QPC53+QPC54</f>
        <v>0</v>
      </c>
      <c r="QPE10" s="1265">
        <f t="shared" ref="QPE10" si="5953">SUM(QPE35-SUM(QPE4:QPE9))+QPE53+QPE54</f>
        <v>0</v>
      </c>
      <c r="QPG10" s="1265">
        <f t="shared" ref="QPG10" si="5954">SUM(QPG35-SUM(QPG4:QPG9))+QPG53+QPG54</f>
        <v>0</v>
      </c>
      <c r="QPI10" s="1265">
        <f t="shared" ref="QPI10" si="5955">SUM(QPI35-SUM(QPI4:QPI9))+QPI53+QPI54</f>
        <v>0</v>
      </c>
      <c r="QPK10" s="1265">
        <f t="shared" ref="QPK10" si="5956">SUM(QPK35-SUM(QPK4:QPK9))+QPK53+QPK54</f>
        <v>0</v>
      </c>
      <c r="QPM10" s="1265">
        <f t="shared" ref="QPM10" si="5957">SUM(QPM35-SUM(QPM4:QPM9))+QPM53+QPM54</f>
        <v>0</v>
      </c>
      <c r="QPO10" s="1265">
        <f t="shared" ref="QPO10" si="5958">SUM(QPO35-SUM(QPO4:QPO9))+QPO53+QPO54</f>
        <v>0</v>
      </c>
      <c r="QPQ10" s="1265">
        <f t="shared" ref="QPQ10" si="5959">SUM(QPQ35-SUM(QPQ4:QPQ9))+QPQ53+QPQ54</f>
        <v>0</v>
      </c>
      <c r="QPS10" s="1265">
        <f t="shared" ref="QPS10" si="5960">SUM(QPS35-SUM(QPS4:QPS9))+QPS53+QPS54</f>
        <v>0</v>
      </c>
      <c r="QPU10" s="1265">
        <f t="shared" ref="QPU10" si="5961">SUM(QPU35-SUM(QPU4:QPU9))+QPU53+QPU54</f>
        <v>0</v>
      </c>
      <c r="QPW10" s="1265">
        <f t="shared" ref="QPW10" si="5962">SUM(QPW35-SUM(QPW4:QPW9))+QPW53+QPW54</f>
        <v>0</v>
      </c>
      <c r="QPY10" s="1265">
        <f t="shared" ref="QPY10" si="5963">SUM(QPY35-SUM(QPY4:QPY9))+QPY53+QPY54</f>
        <v>0</v>
      </c>
      <c r="QQA10" s="1265">
        <f t="shared" ref="QQA10" si="5964">SUM(QQA35-SUM(QQA4:QQA9))+QQA53+QQA54</f>
        <v>0</v>
      </c>
      <c r="QQC10" s="1265">
        <f t="shared" ref="QQC10" si="5965">SUM(QQC35-SUM(QQC4:QQC9))+QQC53+QQC54</f>
        <v>0</v>
      </c>
      <c r="QQE10" s="1265">
        <f t="shared" ref="QQE10" si="5966">SUM(QQE35-SUM(QQE4:QQE9))+QQE53+QQE54</f>
        <v>0</v>
      </c>
      <c r="QQG10" s="1265">
        <f t="shared" ref="QQG10" si="5967">SUM(QQG35-SUM(QQG4:QQG9))+QQG53+QQG54</f>
        <v>0</v>
      </c>
      <c r="QQI10" s="1265">
        <f t="shared" ref="QQI10" si="5968">SUM(QQI35-SUM(QQI4:QQI9))+QQI53+QQI54</f>
        <v>0</v>
      </c>
      <c r="QQK10" s="1265">
        <f t="shared" ref="QQK10" si="5969">SUM(QQK35-SUM(QQK4:QQK9))+QQK53+QQK54</f>
        <v>0</v>
      </c>
      <c r="QQM10" s="1265">
        <f t="shared" ref="QQM10" si="5970">SUM(QQM35-SUM(QQM4:QQM9))+QQM53+QQM54</f>
        <v>0</v>
      </c>
      <c r="QQO10" s="1265">
        <f t="shared" ref="QQO10" si="5971">SUM(QQO35-SUM(QQO4:QQO9))+QQO53+QQO54</f>
        <v>0</v>
      </c>
      <c r="QQQ10" s="1265">
        <f t="shared" ref="QQQ10" si="5972">SUM(QQQ35-SUM(QQQ4:QQQ9))+QQQ53+QQQ54</f>
        <v>0</v>
      </c>
      <c r="QQS10" s="1265">
        <f t="shared" ref="QQS10" si="5973">SUM(QQS35-SUM(QQS4:QQS9))+QQS53+QQS54</f>
        <v>0</v>
      </c>
      <c r="QQU10" s="1265">
        <f t="shared" ref="QQU10" si="5974">SUM(QQU35-SUM(QQU4:QQU9))+QQU53+QQU54</f>
        <v>0</v>
      </c>
      <c r="QQW10" s="1265">
        <f t="shared" ref="QQW10" si="5975">SUM(QQW35-SUM(QQW4:QQW9))+QQW53+QQW54</f>
        <v>0</v>
      </c>
      <c r="QQY10" s="1265">
        <f t="shared" ref="QQY10" si="5976">SUM(QQY35-SUM(QQY4:QQY9))+QQY53+QQY54</f>
        <v>0</v>
      </c>
      <c r="QRA10" s="1265">
        <f t="shared" ref="QRA10" si="5977">SUM(QRA35-SUM(QRA4:QRA9))+QRA53+QRA54</f>
        <v>0</v>
      </c>
      <c r="QRC10" s="1265">
        <f t="shared" ref="QRC10" si="5978">SUM(QRC35-SUM(QRC4:QRC9))+QRC53+QRC54</f>
        <v>0</v>
      </c>
      <c r="QRE10" s="1265">
        <f t="shared" ref="QRE10" si="5979">SUM(QRE35-SUM(QRE4:QRE9))+QRE53+QRE54</f>
        <v>0</v>
      </c>
      <c r="QRG10" s="1265">
        <f t="shared" ref="QRG10" si="5980">SUM(QRG35-SUM(QRG4:QRG9))+QRG53+QRG54</f>
        <v>0</v>
      </c>
      <c r="QRI10" s="1265">
        <f t="shared" ref="QRI10" si="5981">SUM(QRI35-SUM(QRI4:QRI9))+QRI53+QRI54</f>
        <v>0</v>
      </c>
      <c r="QRK10" s="1265">
        <f t="shared" ref="QRK10" si="5982">SUM(QRK35-SUM(QRK4:QRK9))+QRK53+QRK54</f>
        <v>0</v>
      </c>
      <c r="QRM10" s="1265">
        <f t="shared" ref="QRM10" si="5983">SUM(QRM35-SUM(QRM4:QRM9))+QRM53+QRM54</f>
        <v>0</v>
      </c>
      <c r="QRO10" s="1265">
        <f t="shared" ref="QRO10" si="5984">SUM(QRO35-SUM(QRO4:QRO9))+QRO53+QRO54</f>
        <v>0</v>
      </c>
      <c r="QRQ10" s="1265">
        <f t="shared" ref="QRQ10" si="5985">SUM(QRQ35-SUM(QRQ4:QRQ9))+QRQ53+QRQ54</f>
        <v>0</v>
      </c>
      <c r="QRS10" s="1265">
        <f t="shared" ref="QRS10" si="5986">SUM(QRS35-SUM(QRS4:QRS9))+QRS53+QRS54</f>
        <v>0</v>
      </c>
      <c r="QRU10" s="1265">
        <f t="shared" ref="QRU10" si="5987">SUM(QRU35-SUM(QRU4:QRU9))+QRU53+QRU54</f>
        <v>0</v>
      </c>
      <c r="QRW10" s="1265">
        <f t="shared" ref="QRW10" si="5988">SUM(QRW35-SUM(QRW4:QRW9))+QRW53+QRW54</f>
        <v>0</v>
      </c>
      <c r="QRY10" s="1265">
        <f t="shared" ref="QRY10" si="5989">SUM(QRY35-SUM(QRY4:QRY9))+QRY53+QRY54</f>
        <v>0</v>
      </c>
      <c r="QSA10" s="1265">
        <f t="shared" ref="QSA10" si="5990">SUM(QSA35-SUM(QSA4:QSA9))+QSA53+QSA54</f>
        <v>0</v>
      </c>
      <c r="QSC10" s="1265">
        <f t="shared" ref="QSC10" si="5991">SUM(QSC35-SUM(QSC4:QSC9))+QSC53+QSC54</f>
        <v>0</v>
      </c>
      <c r="QSE10" s="1265">
        <f t="shared" ref="QSE10" si="5992">SUM(QSE35-SUM(QSE4:QSE9))+QSE53+QSE54</f>
        <v>0</v>
      </c>
      <c r="QSG10" s="1265">
        <f t="shared" ref="QSG10" si="5993">SUM(QSG35-SUM(QSG4:QSG9))+QSG53+QSG54</f>
        <v>0</v>
      </c>
      <c r="QSI10" s="1265">
        <f t="shared" ref="QSI10" si="5994">SUM(QSI35-SUM(QSI4:QSI9))+QSI53+QSI54</f>
        <v>0</v>
      </c>
      <c r="QSK10" s="1265">
        <f t="shared" ref="QSK10" si="5995">SUM(QSK35-SUM(QSK4:QSK9))+QSK53+QSK54</f>
        <v>0</v>
      </c>
      <c r="QSM10" s="1265">
        <f t="shared" ref="QSM10" si="5996">SUM(QSM35-SUM(QSM4:QSM9))+QSM53+QSM54</f>
        <v>0</v>
      </c>
      <c r="QSO10" s="1265">
        <f t="shared" ref="QSO10" si="5997">SUM(QSO35-SUM(QSO4:QSO9))+QSO53+QSO54</f>
        <v>0</v>
      </c>
      <c r="QSQ10" s="1265">
        <f t="shared" ref="QSQ10" si="5998">SUM(QSQ35-SUM(QSQ4:QSQ9))+QSQ53+QSQ54</f>
        <v>0</v>
      </c>
      <c r="QSS10" s="1265">
        <f t="shared" ref="QSS10" si="5999">SUM(QSS35-SUM(QSS4:QSS9))+QSS53+QSS54</f>
        <v>0</v>
      </c>
      <c r="QSU10" s="1265">
        <f t="shared" ref="QSU10" si="6000">SUM(QSU35-SUM(QSU4:QSU9))+QSU53+QSU54</f>
        <v>0</v>
      </c>
      <c r="QSW10" s="1265">
        <f t="shared" ref="QSW10" si="6001">SUM(QSW35-SUM(QSW4:QSW9))+QSW53+QSW54</f>
        <v>0</v>
      </c>
      <c r="QSY10" s="1265">
        <f t="shared" ref="QSY10" si="6002">SUM(QSY35-SUM(QSY4:QSY9))+QSY53+QSY54</f>
        <v>0</v>
      </c>
      <c r="QTA10" s="1265">
        <f t="shared" ref="QTA10" si="6003">SUM(QTA35-SUM(QTA4:QTA9))+QTA53+QTA54</f>
        <v>0</v>
      </c>
      <c r="QTC10" s="1265">
        <f t="shared" ref="QTC10" si="6004">SUM(QTC35-SUM(QTC4:QTC9))+QTC53+QTC54</f>
        <v>0</v>
      </c>
      <c r="QTE10" s="1265">
        <f t="shared" ref="QTE10" si="6005">SUM(QTE35-SUM(QTE4:QTE9))+QTE53+QTE54</f>
        <v>0</v>
      </c>
      <c r="QTG10" s="1265">
        <f t="shared" ref="QTG10" si="6006">SUM(QTG35-SUM(QTG4:QTG9))+QTG53+QTG54</f>
        <v>0</v>
      </c>
      <c r="QTI10" s="1265">
        <f t="shared" ref="QTI10" si="6007">SUM(QTI35-SUM(QTI4:QTI9))+QTI53+QTI54</f>
        <v>0</v>
      </c>
      <c r="QTK10" s="1265">
        <f t="shared" ref="QTK10" si="6008">SUM(QTK35-SUM(QTK4:QTK9))+QTK53+QTK54</f>
        <v>0</v>
      </c>
      <c r="QTM10" s="1265">
        <f t="shared" ref="QTM10" si="6009">SUM(QTM35-SUM(QTM4:QTM9))+QTM53+QTM54</f>
        <v>0</v>
      </c>
      <c r="QTO10" s="1265">
        <f t="shared" ref="QTO10" si="6010">SUM(QTO35-SUM(QTO4:QTO9))+QTO53+QTO54</f>
        <v>0</v>
      </c>
      <c r="QTQ10" s="1265">
        <f t="shared" ref="QTQ10" si="6011">SUM(QTQ35-SUM(QTQ4:QTQ9))+QTQ53+QTQ54</f>
        <v>0</v>
      </c>
      <c r="QTS10" s="1265">
        <f t="shared" ref="QTS10" si="6012">SUM(QTS35-SUM(QTS4:QTS9))+QTS53+QTS54</f>
        <v>0</v>
      </c>
      <c r="QTU10" s="1265">
        <f t="shared" ref="QTU10" si="6013">SUM(QTU35-SUM(QTU4:QTU9))+QTU53+QTU54</f>
        <v>0</v>
      </c>
      <c r="QTW10" s="1265">
        <f t="shared" ref="QTW10" si="6014">SUM(QTW35-SUM(QTW4:QTW9))+QTW53+QTW54</f>
        <v>0</v>
      </c>
      <c r="QTY10" s="1265">
        <f t="shared" ref="QTY10" si="6015">SUM(QTY35-SUM(QTY4:QTY9))+QTY53+QTY54</f>
        <v>0</v>
      </c>
      <c r="QUA10" s="1265">
        <f t="shared" ref="QUA10" si="6016">SUM(QUA35-SUM(QUA4:QUA9))+QUA53+QUA54</f>
        <v>0</v>
      </c>
      <c r="QUC10" s="1265">
        <f t="shared" ref="QUC10" si="6017">SUM(QUC35-SUM(QUC4:QUC9))+QUC53+QUC54</f>
        <v>0</v>
      </c>
      <c r="QUE10" s="1265">
        <f t="shared" ref="QUE10" si="6018">SUM(QUE35-SUM(QUE4:QUE9))+QUE53+QUE54</f>
        <v>0</v>
      </c>
      <c r="QUG10" s="1265">
        <f t="shared" ref="QUG10" si="6019">SUM(QUG35-SUM(QUG4:QUG9))+QUG53+QUG54</f>
        <v>0</v>
      </c>
      <c r="QUI10" s="1265">
        <f t="shared" ref="QUI10" si="6020">SUM(QUI35-SUM(QUI4:QUI9))+QUI53+QUI54</f>
        <v>0</v>
      </c>
      <c r="QUK10" s="1265">
        <f t="shared" ref="QUK10" si="6021">SUM(QUK35-SUM(QUK4:QUK9))+QUK53+QUK54</f>
        <v>0</v>
      </c>
      <c r="QUM10" s="1265">
        <f t="shared" ref="QUM10" si="6022">SUM(QUM35-SUM(QUM4:QUM9))+QUM53+QUM54</f>
        <v>0</v>
      </c>
      <c r="QUO10" s="1265">
        <f t="shared" ref="QUO10" si="6023">SUM(QUO35-SUM(QUO4:QUO9))+QUO53+QUO54</f>
        <v>0</v>
      </c>
      <c r="QUQ10" s="1265">
        <f t="shared" ref="QUQ10" si="6024">SUM(QUQ35-SUM(QUQ4:QUQ9))+QUQ53+QUQ54</f>
        <v>0</v>
      </c>
      <c r="QUS10" s="1265">
        <f t="shared" ref="QUS10" si="6025">SUM(QUS35-SUM(QUS4:QUS9))+QUS53+QUS54</f>
        <v>0</v>
      </c>
      <c r="QUU10" s="1265">
        <f t="shared" ref="QUU10" si="6026">SUM(QUU35-SUM(QUU4:QUU9))+QUU53+QUU54</f>
        <v>0</v>
      </c>
      <c r="QUW10" s="1265">
        <f t="shared" ref="QUW10" si="6027">SUM(QUW35-SUM(QUW4:QUW9))+QUW53+QUW54</f>
        <v>0</v>
      </c>
      <c r="QUY10" s="1265">
        <f t="shared" ref="QUY10" si="6028">SUM(QUY35-SUM(QUY4:QUY9))+QUY53+QUY54</f>
        <v>0</v>
      </c>
      <c r="QVA10" s="1265">
        <f t="shared" ref="QVA10" si="6029">SUM(QVA35-SUM(QVA4:QVA9))+QVA53+QVA54</f>
        <v>0</v>
      </c>
      <c r="QVC10" s="1265">
        <f t="shared" ref="QVC10" si="6030">SUM(QVC35-SUM(QVC4:QVC9))+QVC53+QVC54</f>
        <v>0</v>
      </c>
      <c r="QVE10" s="1265">
        <f t="shared" ref="QVE10" si="6031">SUM(QVE35-SUM(QVE4:QVE9))+QVE53+QVE54</f>
        <v>0</v>
      </c>
      <c r="QVG10" s="1265">
        <f t="shared" ref="QVG10" si="6032">SUM(QVG35-SUM(QVG4:QVG9))+QVG53+QVG54</f>
        <v>0</v>
      </c>
      <c r="QVI10" s="1265">
        <f t="shared" ref="QVI10" si="6033">SUM(QVI35-SUM(QVI4:QVI9))+QVI53+QVI54</f>
        <v>0</v>
      </c>
      <c r="QVK10" s="1265">
        <f t="shared" ref="QVK10" si="6034">SUM(QVK35-SUM(QVK4:QVK9))+QVK53+QVK54</f>
        <v>0</v>
      </c>
      <c r="QVM10" s="1265">
        <f t="shared" ref="QVM10" si="6035">SUM(QVM35-SUM(QVM4:QVM9))+QVM53+QVM54</f>
        <v>0</v>
      </c>
      <c r="QVO10" s="1265">
        <f t="shared" ref="QVO10" si="6036">SUM(QVO35-SUM(QVO4:QVO9))+QVO53+QVO54</f>
        <v>0</v>
      </c>
      <c r="QVQ10" s="1265">
        <f t="shared" ref="QVQ10" si="6037">SUM(QVQ35-SUM(QVQ4:QVQ9))+QVQ53+QVQ54</f>
        <v>0</v>
      </c>
      <c r="QVS10" s="1265">
        <f t="shared" ref="QVS10" si="6038">SUM(QVS35-SUM(QVS4:QVS9))+QVS53+QVS54</f>
        <v>0</v>
      </c>
      <c r="QVU10" s="1265">
        <f t="shared" ref="QVU10" si="6039">SUM(QVU35-SUM(QVU4:QVU9))+QVU53+QVU54</f>
        <v>0</v>
      </c>
      <c r="QVW10" s="1265">
        <f t="shared" ref="QVW10" si="6040">SUM(QVW35-SUM(QVW4:QVW9))+QVW53+QVW54</f>
        <v>0</v>
      </c>
      <c r="QVY10" s="1265">
        <f t="shared" ref="QVY10" si="6041">SUM(QVY35-SUM(QVY4:QVY9))+QVY53+QVY54</f>
        <v>0</v>
      </c>
      <c r="QWA10" s="1265">
        <f t="shared" ref="QWA10" si="6042">SUM(QWA35-SUM(QWA4:QWA9))+QWA53+QWA54</f>
        <v>0</v>
      </c>
      <c r="QWC10" s="1265">
        <f t="shared" ref="QWC10" si="6043">SUM(QWC35-SUM(QWC4:QWC9))+QWC53+QWC54</f>
        <v>0</v>
      </c>
      <c r="QWE10" s="1265">
        <f t="shared" ref="QWE10" si="6044">SUM(QWE35-SUM(QWE4:QWE9))+QWE53+QWE54</f>
        <v>0</v>
      </c>
      <c r="QWG10" s="1265">
        <f t="shared" ref="QWG10" si="6045">SUM(QWG35-SUM(QWG4:QWG9))+QWG53+QWG54</f>
        <v>0</v>
      </c>
      <c r="QWI10" s="1265">
        <f t="shared" ref="QWI10" si="6046">SUM(QWI35-SUM(QWI4:QWI9))+QWI53+QWI54</f>
        <v>0</v>
      </c>
      <c r="QWK10" s="1265">
        <f t="shared" ref="QWK10" si="6047">SUM(QWK35-SUM(QWK4:QWK9))+QWK53+QWK54</f>
        <v>0</v>
      </c>
      <c r="QWM10" s="1265">
        <f t="shared" ref="QWM10" si="6048">SUM(QWM35-SUM(QWM4:QWM9))+QWM53+QWM54</f>
        <v>0</v>
      </c>
      <c r="QWO10" s="1265">
        <f t="shared" ref="QWO10" si="6049">SUM(QWO35-SUM(QWO4:QWO9))+QWO53+QWO54</f>
        <v>0</v>
      </c>
      <c r="QWQ10" s="1265">
        <f t="shared" ref="QWQ10" si="6050">SUM(QWQ35-SUM(QWQ4:QWQ9))+QWQ53+QWQ54</f>
        <v>0</v>
      </c>
      <c r="QWS10" s="1265">
        <f t="shared" ref="QWS10" si="6051">SUM(QWS35-SUM(QWS4:QWS9))+QWS53+QWS54</f>
        <v>0</v>
      </c>
      <c r="QWU10" s="1265">
        <f t="shared" ref="QWU10" si="6052">SUM(QWU35-SUM(QWU4:QWU9))+QWU53+QWU54</f>
        <v>0</v>
      </c>
      <c r="QWW10" s="1265">
        <f t="shared" ref="QWW10" si="6053">SUM(QWW35-SUM(QWW4:QWW9))+QWW53+QWW54</f>
        <v>0</v>
      </c>
      <c r="QWY10" s="1265">
        <f t="shared" ref="QWY10" si="6054">SUM(QWY35-SUM(QWY4:QWY9))+QWY53+QWY54</f>
        <v>0</v>
      </c>
      <c r="QXA10" s="1265">
        <f t="shared" ref="QXA10" si="6055">SUM(QXA35-SUM(QXA4:QXA9))+QXA53+QXA54</f>
        <v>0</v>
      </c>
      <c r="QXC10" s="1265">
        <f t="shared" ref="QXC10" si="6056">SUM(QXC35-SUM(QXC4:QXC9))+QXC53+QXC54</f>
        <v>0</v>
      </c>
      <c r="QXE10" s="1265">
        <f t="shared" ref="QXE10" si="6057">SUM(QXE35-SUM(QXE4:QXE9))+QXE53+QXE54</f>
        <v>0</v>
      </c>
      <c r="QXG10" s="1265">
        <f t="shared" ref="QXG10" si="6058">SUM(QXG35-SUM(QXG4:QXG9))+QXG53+QXG54</f>
        <v>0</v>
      </c>
      <c r="QXI10" s="1265">
        <f t="shared" ref="QXI10" si="6059">SUM(QXI35-SUM(QXI4:QXI9))+QXI53+QXI54</f>
        <v>0</v>
      </c>
      <c r="QXK10" s="1265">
        <f t="shared" ref="QXK10" si="6060">SUM(QXK35-SUM(QXK4:QXK9))+QXK53+QXK54</f>
        <v>0</v>
      </c>
      <c r="QXM10" s="1265">
        <f t="shared" ref="QXM10" si="6061">SUM(QXM35-SUM(QXM4:QXM9))+QXM53+QXM54</f>
        <v>0</v>
      </c>
      <c r="QXO10" s="1265">
        <f t="shared" ref="QXO10" si="6062">SUM(QXO35-SUM(QXO4:QXO9))+QXO53+QXO54</f>
        <v>0</v>
      </c>
      <c r="QXQ10" s="1265">
        <f t="shared" ref="QXQ10" si="6063">SUM(QXQ35-SUM(QXQ4:QXQ9))+QXQ53+QXQ54</f>
        <v>0</v>
      </c>
      <c r="QXS10" s="1265">
        <f t="shared" ref="QXS10" si="6064">SUM(QXS35-SUM(QXS4:QXS9))+QXS53+QXS54</f>
        <v>0</v>
      </c>
      <c r="QXU10" s="1265">
        <f t="shared" ref="QXU10" si="6065">SUM(QXU35-SUM(QXU4:QXU9))+QXU53+QXU54</f>
        <v>0</v>
      </c>
      <c r="QXW10" s="1265">
        <f t="shared" ref="QXW10" si="6066">SUM(QXW35-SUM(QXW4:QXW9))+QXW53+QXW54</f>
        <v>0</v>
      </c>
      <c r="QXY10" s="1265">
        <f t="shared" ref="QXY10" si="6067">SUM(QXY35-SUM(QXY4:QXY9))+QXY53+QXY54</f>
        <v>0</v>
      </c>
      <c r="QYA10" s="1265">
        <f t="shared" ref="QYA10" si="6068">SUM(QYA35-SUM(QYA4:QYA9))+QYA53+QYA54</f>
        <v>0</v>
      </c>
      <c r="QYC10" s="1265">
        <f t="shared" ref="QYC10" si="6069">SUM(QYC35-SUM(QYC4:QYC9))+QYC53+QYC54</f>
        <v>0</v>
      </c>
      <c r="QYE10" s="1265">
        <f t="shared" ref="QYE10" si="6070">SUM(QYE35-SUM(QYE4:QYE9))+QYE53+QYE54</f>
        <v>0</v>
      </c>
      <c r="QYG10" s="1265">
        <f t="shared" ref="QYG10" si="6071">SUM(QYG35-SUM(QYG4:QYG9))+QYG53+QYG54</f>
        <v>0</v>
      </c>
      <c r="QYI10" s="1265">
        <f t="shared" ref="QYI10" si="6072">SUM(QYI35-SUM(QYI4:QYI9))+QYI53+QYI54</f>
        <v>0</v>
      </c>
      <c r="QYK10" s="1265">
        <f t="shared" ref="QYK10" si="6073">SUM(QYK35-SUM(QYK4:QYK9))+QYK53+QYK54</f>
        <v>0</v>
      </c>
      <c r="QYM10" s="1265">
        <f t="shared" ref="QYM10" si="6074">SUM(QYM35-SUM(QYM4:QYM9))+QYM53+QYM54</f>
        <v>0</v>
      </c>
      <c r="QYO10" s="1265">
        <f t="shared" ref="QYO10" si="6075">SUM(QYO35-SUM(QYO4:QYO9))+QYO53+QYO54</f>
        <v>0</v>
      </c>
      <c r="QYQ10" s="1265">
        <f t="shared" ref="QYQ10" si="6076">SUM(QYQ35-SUM(QYQ4:QYQ9))+QYQ53+QYQ54</f>
        <v>0</v>
      </c>
      <c r="QYS10" s="1265">
        <f t="shared" ref="QYS10" si="6077">SUM(QYS35-SUM(QYS4:QYS9))+QYS53+QYS54</f>
        <v>0</v>
      </c>
      <c r="QYU10" s="1265">
        <f t="shared" ref="QYU10" si="6078">SUM(QYU35-SUM(QYU4:QYU9))+QYU53+QYU54</f>
        <v>0</v>
      </c>
      <c r="QYW10" s="1265">
        <f t="shared" ref="QYW10" si="6079">SUM(QYW35-SUM(QYW4:QYW9))+QYW53+QYW54</f>
        <v>0</v>
      </c>
      <c r="QYY10" s="1265">
        <f t="shared" ref="QYY10" si="6080">SUM(QYY35-SUM(QYY4:QYY9))+QYY53+QYY54</f>
        <v>0</v>
      </c>
      <c r="QZA10" s="1265">
        <f t="shared" ref="QZA10" si="6081">SUM(QZA35-SUM(QZA4:QZA9))+QZA53+QZA54</f>
        <v>0</v>
      </c>
      <c r="QZC10" s="1265">
        <f t="shared" ref="QZC10" si="6082">SUM(QZC35-SUM(QZC4:QZC9))+QZC53+QZC54</f>
        <v>0</v>
      </c>
      <c r="QZE10" s="1265">
        <f t="shared" ref="QZE10" si="6083">SUM(QZE35-SUM(QZE4:QZE9))+QZE53+QZE54</f>
        <v>0</v>
      </c>
      <c r="QZG10" s="1265">
        <f t="shared" ref="QZG10" si="6084">SUM(QZG35-SUM(QZG4:QZG9))+QZG53+QZG54</f>
        <v>0</v>
      </c>
      <c r="QZI10" s="1265">
        <f t="shared" ref="QZI10" si="6085">SUM(QZI35-SUM(QZI4:QZI9))+QZI53+QZI54</f>
        <v>0</v>
      </c>
      <c r="QZK10" s="1265">
        <f t="shared" ref="QZK10" si="6086">SUM(QZK35-SUM(QZK4:QZK9))+QZK53+QZK54</f>
        <v>0</v>
      </c>
      <c r="QZM10" s="1265">
        <f t="shared" ref="QZM10" si="6087">SUM(QZM35-SUM(QZM4:QZM9))+QZM53+QZM54</f>
        <v>0</v>
      </c>
      <c r="QZO10" s="1265">
        <f t="shared" ref="QZO10" si="6088">SUM(QZO35-SUM(QZO4:QZO9))+QZO53+QZO54</f>
        <v>0</v>
      </c>
      <c r="QZQ10" s="1265">
        <f t="shared" ref="QZQ10" si="6089">SUM(QZQ35-SUM(QZQ4:QZQ9))+QZQ53+QZQ54</f>
        <v>0</v>
      </c>
      <c r="QZS10" s="1265">
        <f t="shared" ref="QZS10" si="6090">SUM(QZS35-SUM(QZS4:QZS9))+QZS53+QZS54</f>
        <v>0</v>
      </c>
      <c r="QZU10" s="1265">
        <f t="shared" ref="QZU10" si="6091">SUM(QZU35-SUM(QZU4:QZU9))+QZU53+QZU54</f>
        <v>0</v>
      </c>
      <c r="QZW10" s="1265">
        <f t="shared" ref="QZW10" si="6092">SUM(QZW35-SUM(QZW4:QZW9))+QZW53+QZW54</f>
        <v>0</v>
      </c>
      <c r="QZY10" s="1265">
        <f t="shared" ref="QZY10" si="6093">SUM(QZY35-SUM(QZY4:QZY9))+QZY53+QZY54</f>
        <v>0</v>
      </c>
      <c r="RAA10" s="1265">
        <f t="shared" ref="RAA10" si="6094">SUM(RAA35-SUM(RAA4:RAA9))+RAA53+RAA54</f>
        <v>0</v>
      </c>
      <c r="RAC10" s="1265">
        <f t="shared" ref="RAC10" si="6095">SUM(RAC35-SUM(RAC4:RAC9))+RAC53+RAC54</f>
        <v>0</v>
      </c>
      <c r="RAE10" s="1265">
        <f t="shared" ref="RAE10" si="6096">SUM(RAE35-SUM(RAE4:RAE9))+RAE53+RAE54</f>
        <v>0</v>
      </c>
      <c r="RAG10" s="1265">
        <f t="shared" ref="RAG10" si="6097">SUM(RAG35-SUM(RAG4:RAG9))+RAG53+RAG54</f>
        <v>0</v>
      </c>
      <c r="RAI10" s="1265">
        <f t="shared" ref="RAI10" si="6098">SUM(RAI35-SUM(RAI4:RAI9))+RAI53+RAI54</f>
        <v>0</v>
      </c>
      <c r="RAK10" s="1265">
        <f t="shared" ref="RAK10" si="6099">SUM(RAK35-SUM(RAK4:RAK9))+RAK53+RAK54</f>
        <v>0</v>
      </c>
      <c r="RAM10" s="1265">
        <f t="shared" ref="RAM10" si="6100">SUM(RAM35-SUM(RAM4:RAM9))+RAM53+RAM54</f>
        <v>0</v>
      </c>
      <c r="RAO10" s="1265">
        <f t="shared" ref="RAO10" si="6101">SUM(RAO35-SUM(RAO4:RAO9))+RAO53+RAO54</f>
        <v>0</v>
      </c>
      <c r="RAQ10" s="1265">
        <f t="shared" ref="RAQ10" si="6102">SUM(RAQ35-SUM(RAQ4:RAQ9))+RAQ53+RAQ54</f>
        <v>0</v>
      </c>
      <c r="RAS10" s="1265">
        <f t="shared" ref="RAS10" si="6103">SUM(RAS35-SUM(RAS4:RAS9))+RAS53+RAS54</f>
        <v>0</v>
      </c>
      <c r="RAU10" s="1265">
        <f t="shared" ref="RAU10" si="6104">SUM(RAU35-SUM(RAU4:RAU9))+RAU53+RAU54</f>
        <v>0</v>
      </c>
      <c r="RAW10" s="1265">
        <f t="shared" ref="RAW10" si="6105">SUM(RAW35-SUM(RAW4:RAW9))+RAW53+RAW54</f>
        <v>0</v>
      </c>
      <c r="RAY10" s="1265">
        <f t="shared" ref="RAY10" si="6106">SUM(RAY35-SUM(RAY4:RAY9))+RAY53+RAY54</f>
        <v>0</v>
      </c>
      <c r="RBA10" s="1265">
        <f t="shared" ref="RBA10" si="6107">SUM(RBA35-SUM(RBA4:RBA9))+RBA53+RBA54</f>
        <v>0</v>
      </c>
      <c r="RBC10" s="1265">
        <f t="shared" ref="RBC10" si="6108">SUM(RBC35-SUM(RBC4:RBC9))+RBC53+RBC54</f>
        <v>0</v>
      </c>
      <c r="RBE10" s="1265">
        <f t="shared" ref="RBE10" si="6109">SUM(RBE35-SUM(RBE4:RBE9))+RBE53+RBE54</f>
        <v>0</v>
      </c>
      <c r="RBG10" s="1265">
        <f t="shared" ref="RBG10" si="6110">SUM(RBG35-SUM(RBG4:RBG9))+RBG53+RBG54</f>
        <v>0</v>
      </c>
      <c r="RBI10" s="1265">
        <f t="shared" ref="RBI10" si="6111">SUM(RBI35-SUM(RBI4:RBI9))+RBI53+RBI54</f>
        <v>0</v>
      </c>
      <c r="RBK10" s="1265">
        <f t="shared" ref="RBK10" si="6112">SUM(RBK35-SUM(RBK4:RBK9))+RBK53+RBK54</f>
        <v>0</v>
      </c>
      <c r="RBM10" s="1265">
        <f t="shared" ref="RBM10" si="6113">SUM(RBM35-SUM(RBM4:RBM9))+RBM53+RBM54</f>
        <v>0</v>
      </c>
      <c r="RBO10" s="1265">
        <f t="shared" ref="RBO10" si="6114">SUM(RBO35-SUM(RBO4:RBO9))+RBO53+RBO54</f>
        <v>0</v>
      </c>
      <c r="RBQ10" s="1265">
        <f t="shared" ref="RBQ10" si="6115">SUM(RBQ35-SUM(RBQ4:RBQ9))+RBQ53+RBQ54</f>
        <v>0</v>
      </c>
      <c r="RBS10" s="1265">
        <f t="shared" ref="RBS10" si="6116">SUM(RBS35-SUM(RBS4:RBS9))+RBS53+RBS54</f>
        <v>0</v>
      </c>
      <c r="RBU10" s="1265">
        <f t="shared" ref="RBU10" si="6117">SUM(RBU35-SUM(RBU4:RBU9))+RBU53+RBU54</f>
        <v>0</v>
      </c>
      <c r="RBW10" s="1265">
        <f t="shared" ref="RBW10" si="6118">SUM(RBW35-SUM(RBW4:RBW9))+RBW53+RBW54</f>
        <v>0</v>
      </c>
      <c r="RBY10" s="1265">
        <f t="shared" ref="RBY10" si="6119">SUM(RBY35-SUM(RBY4:RBY9))+RBY53+RBY54</f>
        <v>0</v>
      </c>
      <c r="RCA10" s="1265">
        <f t="shared" ref="RCA10" si="6120">SUM(RCA35-SUM(RCA4:RCA9))+RCA53+RCA54</f>
        <v>0</v>
      </c>
      <c r="RCC10" s="1265">
        <f t="shared" ref="RCC10" si="6121">SUM(RCC35-SUM(RCC4:RCC9))+RCC53+RCC54</f>
        <v>0</v>
      </c>
      <c r="RCE10" s="1265">
        <f t="shared" ref="RCE10" si="6122">SUM(RCE35-SUM(RCE4:RCE9))+RCE53+RCE54</f>
        <v>0</v>
      </c>
      <c r="RCG10" s="1265">
        <f t="shared" ref="RCG10" si="6123">SUM(RCG35-SUM(RCG4:RCG9))+RCG53+RCG54</f>
        <v>0</v>
      </c>
      <c r="RCI10" s="1265">
        <f t="shared" ref="RCI10" si="6124">SUM(RCI35-SUM(RCI4:RCI9))+RCI53+RCI54</f>
        <v>0</v>
      </c>
      <c r="RCK10" s="1265">
        <f t="shared" ref="RCK10" si="6125">SUM(RCK35-SUM(RCK4:RCK9))+RCK53+RCK54</f>
        <v>0</v>
      </c>
      <c r="RCM10" s="1265">
        <f t="shared" ref="RCM10" si="6126">SUM(RCM35-SUM(RCM4:RCM9))+RCM53+RCM54</f>
        <v>0</v>
      </c>
      <c r="RCO10" s="1265">
        <f t="shared" ref="RCO10" si="6127">SUM(RCO35-SUM(RCO4:RCO9))+RCO53+RCO54</f>
        <v>0</v>
      </c>
      <c r="RCQ10" s="1265">
        <f t="shared" ref="RCQ10" si="6128">SUM(RCQ35-SUM(RCQ4:RCQ9))+RCQ53+RCQ54</f>
        <v>0</v>
      </c>
      <c r="RCS10" s="1265">
        <f t="shared" ref="RCS10" si="6129">SUM(RCS35-SUM(RCS4:RCS9))+RCS53+RCS54</f>
        <v>0</v>
      </c>
      <c r="RCU10" s="1265">
        <f t="shared" ref="RCU10" si="6130">SUM(RCU35-SUM(RCU4:RCU9))+RCU53+RCU54</f>
        <v>0</v>
      </c>
      <c r="RCW10" s="1265">
        <f t="shared" ref="RCW10" si="6131">SUM(RCW35-SUM(RCW4:RCW9))+RCW53+RCW54</f>
        <v>0</v>
      </c>
      <c r="RCY10" s="1265">
        <f t="shared" ref="RCY10" si="6132">SUM(RCY35-SUM(RCY4:RCY9))+RCY53+RCY54</f>
        <v>0</v>
      </c>
      <c r="RDA10" s="1265">
        <f t="shared" ref="RDA10" si="6133">SUM(RDA35-SUM(RDA4:RDA9))+RDA53+RDA54</f>
        <v>0</v>
      </c>
      <c r="RDC10" s="1265">
        <f t="shared" ref="RDC10" si="6134">SUM(RDC35-SUM(RDC4:RDC9))+RDC53+RDC54</f>
        <v>0</v>
      </c>
      <c r="RDE10" s="1265">
        <f t="shared" ref="RDE10" si="6135">SUM(RDE35-SUM(RDE4:RDE9))+RDE53+RDE54</f>
        <v>0</v>
      </c>
      <c r="RDG10" s="1265">
        <f t="shared" ref="RDG10" si="6136">SUM(RDG35-SUM(RDG4:RDG9))+RDG53+RDG54</f>
        <v>0</v>
      </c>
      <c r="RDI10" s="1265">
        <f t="shared" ref="RDI10" si="6137">SUM(RDI35-SUM(RDI4:RDI9))+RDI53+RDI54</f>
        <v>0</v>
      </c>
      <c r="RDK10" s="1265">
        <f t="shared" ref="RDK10" si="6138">SUM(RDK35-SUM(RDK4:RDK9))+RDK53+RDK54</f>
        <v>0</v>
      </c>
      <c r="RDM10" s="1265">
        <f t="shared" ref="RDM10" si="6139">SUM(RDM35-SUM(RDM4:RDM9))+RDM53+RDM54</f>
        <v>0</v>
      </c>
      <c r="RDO10" s="1265">
        <f t="shared" ref="RDO10" si="6140">SUM(RDO35-SUM(RDO4:RDO9))+RDO53+RDO54</f>
        <v>0</v>
      </c>
      <c r="RDQ10" s="1265">
        <f t="shared" ref="RDQ10" si="6141">SUM(RDQ35-SUM(RDQ4:RDQ9))+RDQ53+RDQ54</f>
        <v>0</v>
      </c>
      <c r="RDS10" s="1265">
        <f t="shared" ref="RDS10" si="6142">SUM(RDS35-SUM(RDS4:RDS9))+RDS53+RDS54</f>
        <v>0</v>
      </c>
      <c r="RDU10" s="1265">
        <f t="shared" ref="RDU10" si="6143">SUM(RDU35-SUM(RDU4:RDU9))+RDU53+RDU54</f>
        <v>0</v>
      </c>
      <c r="RDW10" s="1265">
        <f t="shared" ref="RDW10" si="6144">SUM(RDW35-SUM(RDW4:RDW9))+RDW53+RDW54</f>
        <v>0</v>
      </c>
      <c r="RDY10" s="1265">
        <f t="shared" ref="RDY10" si="6145">SUM(RDY35-SUM(RDY4:RDY9))+RDY53+RDY54</f>
        <v>0</v>
      </c>
      <c r="REA10" s="1265">
        <f t="shared" ref="REA10" si="6146">SUM(REA35-SUM(REA4:REA9))+REA53+REA54</f>
        <v>0</v>
      </c>
      <c r="REC10" s="1265">
        <f t="shared" ref="REC10" si="6147">SUM(REC35-SUM(REC4:REC9))+REC53+REC54</f>
        <v>0</v>
      </c>
      <c r="REE10" s="1265">
        <f t="shared" ref="REE10" si="6148">SUM(REE35-SUM(REE4:REE9))+REE53+REE54</f>
        <v>0</v>
      </c>
      <c r="REG10" s="1265">
        <f t="shared" ref="REG10" si="6149">SUM(REG35-SUM(REG4:REG9))+REG53+REG54</f>
        <v>0</v>
      </c>
      <c r="REI10" s="1265">
        <f t="shared" ref="REI10" si="6150">SUM(REI35-SUM(REI4:REI9))+REI53+REI54</f>
        <v>0</v>
      </c>
      <c r="REK10" s="1265">
        <f t="shared" ref="REK10" si="6151">SUM(REK35-SUM(REK4:REK9))+REK53+REK54</f>
        <v>0</v>
      </c>
      <c r="REM10" s="1265">
        <f t="shared" ref="REM10" si="6152">SUM(REM35-SUM(REM4:REM9))+REM53+REM54</f>
        <v>0</v>
      </c>
      <c r="REO10" s="1265">
        <f t="shared" ref="REO10" si="6153">SUM(REO35-SUM(REO4:REO9))+REO53+REO54</f>
        <v>0</v>
      </c>
      <c r="REQ10" s="1265">
        <f t="shared" ref="REQ10" si="6154">SUM(REQ35-SUM(REQ4:REQ9))+REQ53+REQ54</f>
        <v>0</v>
      </c>
      <c r="RES10" s="1265">
        <f t="shared" ref="RES10" si="6155">SUM(RES35-SUM(RES4:RES9))+RES53+RES54</f>
        <v>0</v>
      </c>
      <c r="REU10" s="1265">
        <f t="shared" ref="REU10" si="6156">SUM(REU35-SUM(REU4:REU9))+REU53+REU54</f>
        <v>0</v>
      </c>
      <c r="REW10" s="1265">
        <f t="shared" ref="REW10" si="6157">SUM(REW35-SUM(REW4:REW9))+REW53+REW54</f>
        <v>0</v>
      </c>
      <c r="REY10" s="1265">
        <f t="shared" ref="REY10" si="6158">SUM(REY35-SUM(REY4:REY9))+REY53+REY54</f>
        <v>0</v>
      </c>
      <c r="RFA10" s="1265">
        <f t="shared" ref="RFA10" si="6159">SUM(RFA35-SUM(RFA4:RFA9))+RFA53+RFA54</f>
        <v>0</v>
      </c>
      <c r="RFC10" s="1265">
        <f t="shared" ref="RFC10" si="6160">SUM(RFC35-SUM(RFC4:RFC9))+RFC53+RFC54</f>
        <v>0</v>
      </c>
      <c r="RFE10" s="1265">
        <f t="shared" ref="RFE10" si="6161">SUM(RFE35-SUM(RFE4:RFE9))+RFE53+RFE54</f>
        <v>0</v>
      </c>
      <c r="RFG10" s="1265">
        <f t="shared" ref="RFG10" si="6162">SUM(RFG35-SUM(RFG4:RFG9))+RFG53+RFG54</f>
        <v>0</v>
      </c>
      <c r="RFI10" s="1265">
        <f t="shared" ref="RFI10" si="6163">SUM(RFI35-SUM(RFI4:RFI9))+RFI53+RFI54</f>
        <v>0</v>
      </c>
      <c r="RFK10" s="1265">
        <f t="shared" ref="RFK10" si="6164">SUM(RFK35-SUM(RFK4:RFK9))+RFK53+RFK54</f>
        <v>0</v>
      </c>
      <c r="RFM10" s="1265">
        <f t="shared" ref="RFM10" si="6165">SUM(RFM35-SUM(RFM4:RFM9))+RFM53+RFM54</f>
        <v>0</v>
      </c>
      <c r="RFO10" s="1265">
        <f t="shared" ref="RFO10" si="6166">SUM(RFO35-SUM(RFO4:RFO9))+RFO53+RFO54</f>
        <v>0</v>
      </c>
      <c r="RFQ10" s="1265">
        <f t="shared" ref="RFQ10" si="6167">SUM(RFQ35-SUM(RFQ4:RFQ9))+RFQ53+RFQ54</f>
        <v>0</v>
      </c>
      <c r="RFS10" s="1265">
        <f t="shared" ref="RFS10" si="6168">SUM(RFS35-SUM(RFS4:RFS9))+RFS53+RFS54</f>
        <v>0</v>
      </c>
      <c r="RFU10" s="1265">
        <f t="shared" ref="RFU10" si="6169">SUM(RFU35-SUM(RFU4:RFU9))+RFU53+RFU54</f>
        <v>0</v>
      </c>
      <c r="RFW10" s="1265">
        <f t="shared" ref="RFW10" si="6170">SUM(RFW35-SUM(RFW4:RFW9))+RFW53+RFW54</f>
        <v>0</v>
      </c>
      <c r="RFY10" s="1265">
        <f t="shared" ref="RFY10" si="6171">SUM(RFY35-SUM(RFY4:RFY9))+RFY53+RFY54</f>
        <v>0</v>
      </c>
      <c r="RGA10" s="1265">
        <f t="shared" ref="RGA10" si="6172">SUM(RGA35-SUM(RGA4:RGA9))+RGA53+RGA54</f>
        <v>0</v>
      </c>
      <c r="RGC10" s="1265">
        <f t="shared" ref="RGC10" si="6173">SUM(RGC35-SUM(RGC4:RGC9))+RGC53+RGC54</f>
        <v>0</v>
      </c>
      <c r="RGE10" s="1265">
        <f t="shared" ref="RGE10" si="6174">SUM(RGE35-SUM(RGE4:RGE9))+RGE53+RGE54</f>
        <v>0</v>
      </c>
      <c r="RGG10" s="1265">
        <f t="shared" ref="RGG10" si="6175">SUM(RGG35-SUM(RGG4:RGG9))+RGG53+RGG54</f>
        <v>0</v>
      </c>
      <c r="RGI10" s="1265">
        <f t="shared" ref="RGI10" si="6176">SUM(RGI35-SUM(RGI4:RGI9))+RGI53+RGI54</f>
        <v>0</v>
      </c>
      <c r="RGK10" s="1265">
        <f t="shared" ref="RGK10" si="6177">SUM(RGK35-SUM(RGK4:RGK9))+RGK53+RGK54</f>
        <v>0</v>
      </c>
      <c r="RGM10" s="1265">
        <f t="shared" ref="RGM10" si="6178">SUM(RGM35-SUM(RGM4:RGM9))+RGM53+RGM54</f>
        <v>0</v>
      </c>
      <c r="RGO10" s="1265">
        <f t="shared" ref="RGO10" si="6179">SUM(RGO35-SUM(RGO4:RGO9))+RGO53+RGO54</f>
        <v>0</v>
      </c>
      <c r="RGQ10" s="1265">
        <f t="shared" ref="RGQ10" si="6180">SUM(RGQ35-SUM(RGQ4:RGQ9))+RGQ53+RGQ54</f>
        <v>0</v>
      </c>
      <c r="RGS10" s="1265">
        <f t="shared" ref="RGS10" si="6181">SUM(RGS35-SUM(RGS4:RGS9))+RGS53+RGS54</f>
        <v>0</v>
      </c>
      <c r="RGU10" s="1265">
        <f t="shared" ref="RGU10" si="6182">SUM(RGU35-SUM(RGU4:RGU9))+RGU53+RGU54</f>
        <v>0</v>
      </c>
      <c r="RGW10" s="1265">
        <f t="shared" ref="RGW10" si="6183">SUM(RGW35-SUM(RGW4:RGW9))+RGW53+RGW54</f>
        <v>0</v>
      </c>
      <c r="RGY10" s="1265">
        <f t="shared" ref="RGY10" si="6184">SUM(RGY35-SUM(RGY4:RGY9))+RGY53+RGY54</f>
        <v>0</v>
      </c>
      <c r="RHA10" s="1265">
        <f t="shared" ref="RHA10" si="6185">SUM(RHA35-SUM(RHA4:RHA9))+RHA53+RHA54</f>
        <v>0</v>
      </c>
      <c r="RHC10" s="1265">
        <f t="shared" ref="RHC10" si="6186">SUM(RHC35-SUM(RHC4:RHC9))+RHC53+RHC54</f>
        <v>0</v>
      </c>
      <c r="RHE10" s="1265">
        <f t="shared" ref="RHE10" si="6187">SUM(RHE35-SUM(RHE4:RHE9))+RHE53+RHE54</f>
        <v>0</v>
      </c>
      <c r="RHG10" s="1265">
        <f t="shared" ref="RHG10" si="6188">SUM(RHG35-SUM(RHG4:RHG9))+RHG53+RHG54</f>
        <v>0</v>
      </c>
      <c r="RHI10" s="1265">
        <f t="shared" ref="RHI10" si="6189">SUM(RHI35-SUM(RHI4:RHI9))+RHI53+RHI54</f>
        <v>0</v>
      </c>
      <c r="RHK10" s="1265">
        <f t="shared" ref="RHK10" si="6190">SUM(RHK35-SUM(RHK4:RHK9))+RHK53+RHK54</f>
        <v>0</v>
      </c>
      <c r="RHM10" s="1265">
        <f t="shared" ref="RHM10" si="6191">SUM(RHM35-SUM(RHM4:RHM9))+RHM53+RHM54</f>
        <v>0</v>
      </c>
      <c r="RHO10" s="1265">
        <f t="shared" ref="RHO10" si="6192">SUM(RHO35-SUM(RHO4:RHO9))+RHO53+RHO54</f>
        <v>0</v>
      </c>
      <c r="RHQ10" s="1265">
        <f t="shared" ref="RHQ10" si="6193">SUM(RHQ35-SUM(RHQ4:RHQ9))+RHQ53+RHQ54</f>
        <v>0</v>
      </c>
      <c r="RHS10" s="1265">
        <f t="shared" ref="RHS10" si="6194">SUM(RHS35-SUM(RHS4:RHS9))+RHS53+RHS54</f>
        <v>0</v>
      </c>
      <c r="RHU10" s="1265">
        <f t="shared" ref="RHU10" si="6195">SUM(RHU35-SUM(RHU4:RHU9))+RHU53+RHU54</f>
        <v>0</v>
      </c>
      <c r="RHW10" s="1265">
        <f t="shared" ref="RHW10" si="6196">SUM(RHW35-SUM(RHW4:RHW9))+RHW53+RHW54</f>
        <v>0</v>
      </c>
      <c r="RHY10" s="1265">
        <f t="shared" ref="RHY10" si="6197">SUM(RHY35-SUM(RHY4:RHY9))+RHY53+RHY54</f>
        <v>0</v>
      </c>
      <c r="RIA10" s="1265">
        <f t="shared" ref="RIA10" si="6198">SUM(RIA35-SUM(RIA4:RIA9))+RIA53+RIA54</f>
        <v>0</v>
      </c>
      <c r="RIC10" s="1265">
        <f t="shared" ref="RIC10" si="6199">SUM(RIC35-SUM(RIC4:RIC9))+RIC53+RIC54</f>
        <v>0</v>
      </c>
      <c r="RIE10" s="1265">
        <f t="shared" ref="RIE10" si="6200">SUM(RIE35-SUM(RIE4:RIE9))+RIE53+RIE54</f>
        <v>0</v>
      </c>
      <c r="RIG10" s="1265">
        <f t="shared" ref="RIG10" si="6201">SUM(RIG35-SUM(RIG4:RIG9))+RIG53+RIG54</f>
        <v>0</v>
      </c>
      <c r="RII10" s="1265">
        <f t="shared" ref="RII10" si="6202">SUM(RII35-SUM(RII4:RII9))+RII53+RII54</f>
        <v>0</v>
      </c>
      <c r="RIK10" s="1265">
        <f t="shared" ref="RIK10" si="6203">SUM(RIK35-SUM(RIK4:RIK9))+RIK53+RIK54</f>
        <v>0</v>
      </c>
      <c r="RIM10" s="1265">
        <f t="shared" ref="RIM10" si="6204">SUM(RIM35-SUM(RIM4:RIM9))+RIM53+RIM54</f>
        <v>0</v>
      </c>
      <c r="RIO10" s="1265">
        <f t="shared" ref="RIO10" si="6205">SUM(RIO35-SUM(RIO4:RIO9))+RIO53+RIO54</f>
        <v>0</v>
      </c>
      <c r="RIQ10" s="1265">
        <f t="shared" ref="RIQ10" si="6206">SUM(RIQ35-SUM(RIQ4:RIQ9))+RIQ53+RIQ54</f>
        <v>0</v>
      </c>
      <c r="RIS10" s="1265">
        <f t="shared" ref="RIS10" si="6207">SUM(RIS35-SUM(RIS4:RIS9))+RIS53+RIS54</f>
        <v>0</v>
      </c>
      <c r="RIU10" s="1265">
        <f t="shared" ref="RIU10" si="6208">SUM(RIU35-SUM(RIU4:RIU9))+RIU53+RIU54</f>
        <v>0</v>
      </c>
      <c r="RIW10" s="1265">
        <f t="shared" ref="RIW10" si="6209">SUM(RIW35-SUM(RIW4:RIW9))+RIW53+RIW54</f>
        <v>0</v>
      </c>
      <c r="RIY10" s="1265">
        <f t="shared" ref="RIY10" si="6210">SUM(RIY35-SUM(RIY4:RIY9))+RIY53+RIY54</f>
        <v>0</v>
      </c>
      <c r="RJA10" s="1265">
        <f t="shared" ref="RJA10" si="6211">SUM(RJA35-SUM(RJA4:RJA9))+RJA53+RJA54</f>
        <v>0</v>
      </c>
      <c r="RJC10" s="1265">
        <f t="shared" ref="RJC10" si="6212">SUM(RJC35-SUM(RJC4:RJC9))+RJC53+RJC54</f>
        <v>0</v>
      </c>
      <c r="RJE10" s="1265">
        <f t="shared" ref="RJE10" si="6213">SUM(RJE35-SUM(RJE4:RJE9))+RJE53+RJE54</f>
        <v>0</v>
      </c>
      <c r="RJG10" s="1265">
        <f t="shared" ref="RJG10" si="6214">SUM(RJG35-SUM(RJG4:RJG9))+RJG53+RJG54</f>
        <v>0</v>
      </c>
      <c r="RJI10" s="1265">
        <f t="shared" ref="RJI10" si="6215">SUM(RJI35-SUM(RJI4:RJI9))+RJI53+RJI54</f>
        <v>0</v>
      </c>
      <c r="RJK10" s="1265">
        <f t="shared" ref="RJK10" si="6216">SUM(RJK35-SUM(RJK4:RJK9))+RJK53+RJK54</f>
        <v>0</v>
      </c>
      <c r="RJM10" s="1265">
        <f t="shared" ref="RJM10" si="6217">SUM(RJM35-SUM(RJM4:RJM9))+RJM53+RJM54</f>
        <v>0</v>
      </c>
      <c r="RJO10" s="1265">
        <f t="shared" ref="RJO10" si="6218">SUM(RJO35-SUM(RJO4:RJO9))+RJO53+RJO54</f>
        <v>0</v>
      </c>
      <c r="RJQ10" s="1265">
        <f t="shared" ref="RJQ10" si="6219">SUM(RJQ35-SUM(RJQ4:RJQ9))+RJQ53+RJQ54</f>
        <v>0</v>
      </c>
      <c r="RJS10" s="1265">
        <f t="shared" ref="RJS10" si="6220">SUM(RJS35-SUM(RJS4:RJS9))+RJS53+RJS54</f>
        <v>0</v>
      </c>
      <c r="RJU10" s="1265">
        <f t="shared" ref="RJU10" si="6221">SUM(RJU35-SUM(RJU4:RJU9))+RJU53+RJU54</f>
        <v>0</v>
      </c>
      <c r="RJW10" s="1265">
        <f t="shared" ref="RJW10" si="6222">SUM(RJW35-SUM(RJW4:RJW9))+RJW53+RJW54</f>
        <v>0</v>
      </c>
      <c r="RJY10" s="1265">
        <f t="shared" ref="RJY10" si="6223">SUM(RJY35-SUM(RJY4:RJY9))+RJY53+RJY54</f>
        <v>0</v>
      </c>
      <c r="RKA10" s="1265">
        <f t="shared" ref="RKA10" si="6224">SUM(RKA35-SUM(RKA4:RKA9))+RKA53+RKA54</f>
        <v>0</v>
      </c>
      <c r="RKC10" s="1265">
        <f t="shared" ref="RKC10" si="6225">SUM(RKC35-SUM(RKC4:RKC9))+RKC53+RKC54</f>
        <v>0</v>
      </c>
      <c r="RKE10" s="1265">
        <f t="shared" ref="RKE10" si="6226">SUM(RKE35-SUM(RKE4:RKE9))+RKE53+RKE54</f>
        <v>0</v>
      </c>
      <c r="RKG10" s="1265">
        <f t="shared" ref="RKG10" si="6227">SUM(RKG35-SUM(RKG4:RKG9))+RKG53+RKG54</f>
        <v>0</v>
      </c>
      <c r="RKI10" s="1265">
        <f t="shared" ref="RKI10" si="6228">SUM(RKI35-SUM(RKI4:RKI9))+RKI53+RKI54</f>
        <v>0</v>
      </c>
      <c r="RKK10" s="1265">
        <f t="shared" ref="RKK10" si="6229">SUM(RKK35-SUM(RKK4:RKK9))+RKK53+RKK54</f>
        <v>0</v>
      </c>
      <c r="RKM10" s="1265">
        <f t="shared" ref="RKM10" si="6230">SUM(RKM35-SUM(RKM4:RKM9))+RKM53+RKM54</f>
        <v>0</v>
      </c>
      <c r="RKO10" s="1265">
        <f t="shared" ref="RKO10" si="6231">SUM(RKO35-SUM(RKO4:RKO9))+RKO53+RKO54</f>
        <v>0</v>
      </c>
      <c r="RKQ10" s="1265">
        <f t="shared" ref="RKQ10" si="6232">SUM(RKQ35-SUM(RKQ4:RKQ9))+RKQ53+RKQ54</f>
        <v>0</v>
      </c>
      <c r="RKS10" s="1265">
        <f t="shared" ref="RKS10" si="6233">SUM(RKS35-SUM(RKS4:RKS9))+RKS53+RKS54</f>
        <v>0</v>
      </c>
      <c r="RKU10" s="1265">
        <f t="shared" ref="RKU10" si="6234">SUM(RKU35-SUM(RKU4:RKU9))+RKU53+RKU54</f>
        <v>0</v>
      </c>
      <c r="RKW10" s="1265">
        <f t="shared" ref="RKW10" si="6235">SUM(RKW35-SUM(RKW4:RKW9))+RKW53+RKW54</f>
        <v>0</v>
      </c>
      <c r="RKY10" s="1265">
        <f t="shared" ref="RKY10" si="6236">SUM(RKY35-SUM(RKY4:RKY9))+RKY53+RKY54</f>
        <v>0</v>
      </c>
      <c r="RLA10" s="1265">
        <f t="shared" ref="RLA10" si="6237">SUM(RLA35-SUM(RLA4:RLA9))+RLA53+RLA54</f>
        <v>0</v>
      </c>
      <c r="RLC10" s="1265">
        <f t="shared" ref="RLC10" si="6238">SUM(RLC35-SUM(RLC4:RLC9))+RLC53+RLC54</f>
        <v>0</v>
      </c>
      <c r="RLE10" s="1265">
        <f t="shared" ref="RLE10" si="6239">SUM(RLE35-SUM(RLE4:RLE9))+RLE53+RLE54</f>
        <v>0</v>
      </c>
      <c r="RLG10" s="1265">
        <f t="shared" ref="RLG10" si="6240">SUM(RLG35-SUM(RLG4:RLG9))+RLG53+RLG54</f>
        <v>0</v>
      </c>
      <c r="RLI10" s="1265">
        <f t="shared" ref="RLI10" si="6241">SUM(RLI35-SUM(RLI4:RLI9))+RLI53+RLI54</f>
        <v>0</v>
      </c>
      <c r="RLK10" s="1265">
        <f t="shared" ref="RLK10" si="6242">SUM(RLK35-SUM(RLK4:RLK9))+RLK53+RLK54</f>
        <v>0</v>
      </c>
      <c r="RLM10" s="1265">
        <f t="shared" ref="RLM10" si="6243">SUM(RLM35-SUM(RLM4:RLM9))+RLM53+RLM54</f>
        <v>0</v>
      </c>
      <c r="RLO10" s="1265">
        <f t="shared" ref="RLO10" si="6244">SUM(RLO35-SUM(RLO4:RLO9))+RLO53+RLO54</f>
        <v>0</v>
      </c>
      <c r="RLQ10" s="1265">
        <f t="shared" ref="RLQ10" si="6245">SUM(RLQ35-SUM(RLQ4:RLQ9))+RLQ53+RLQ54</f>
        <v>0</v>
      </c>
      <c r="RLS10" s="1265">
        <f t="shared" ref="RLS10" si="6246">SUM(RLS35-SUM(RLS4:RLS9))+RLS53+RLS54</f>
        <v>0</v>
      </c>
      <c r="RLU10" s="1265">
        <f t="shared" ref="RLU10" si="6247">SUM(RLU35-SUM(RLU4:RLU9))+RLU53+RLU54</f>
        <v>0</v>
      </c>
      <c r="RLW10" s="1265">
        <f t="shared" ref="RLW10" si="6248">SUM(RLW35-SUM(RLW4:RLW9))+RLW53+RLW54</f>
        <v>0</v>
      </c>
      <c r="RLY10" s="1265">
        <f t="shared" ref="RLY10" si="6249">SUM(RLY35-SUM(RLY4:RLY9))+RLY53+RLY54</f>
        <v>0</v>
      </c>
      <c r="RMA10" s="1265">
        <f t="shared" ref="RMA10" si="6250">SUM(RMA35-SUM(RMA4:RMA9))+RMA53+RMA54</f>
        <v>0</v>
      </c>
      <c r="RMC10" s="1265">
        <f t="shared" ref="RMC10" si="6251">SUM(RMC35-SUM(RMC4:RMC9))+RMC53+RMC54</f>
        <v>0</v>
      </c>
      <c r="RME10" s="1265">
        <f t="shared" ref="RME10" si="6252">SUM(RME35-SUM(RME4:RME9))+RME53+RME54</f>
        <v>0</v>
      </c>
      <c r="RMG10" s="1265">
        <f t="shared" ref="RMG10" si="6253">SUM(RMG35-SUM(RMG4:RMG9))+RMG53+RMG54</f>
        <v>0</v>
      </c>
      <c r="RMI10" s="1265">
        <f t="shared" ref="RMI10" si="6254">SUM(RMI35-SUM(RMI4:RMI9))+RMI53+RMI54</f>
        <v>0</v>
      </c>
      <c r="RMK10" s="1265">
        <f t="shared" ref="RMK10" si="6255">SUM(RMK35-SUM(RMK4:RMK9))+RMK53+RMK54</f>
        <v>0</v>
      </c>
      <c r="RMM10" s="1265">
        <f t="shared" ref="RMM10" si="6256">SUM(RMM35-SUM(RMM4:RMM9))+RMM53+RMM54</f>
        <v>0</v>
      </c>
      <c r="RMO10" s="1265">
        <f t="shared" ref="RMO10" si="6257">SUM(RMO35-SUM(RMO4:RMO9))+RMO53+RMO54</f>
        <v>0</v>
      </c>
      <c r="RMQ10" s="1265">
        <f t="shared" ref="RMQ10" si="6258">SUM(RMQ35-SUM(RMQ4:RMQ9))+RMQ53+RMQ54</f>
        <v>0</v>
      </c>
      <c r="RMS10" s="1265">
        <f t="shared" ref="RMS10" si="6259">SUM(RMS35-SUM(RMS4:RMS9))+RMS53+RMS54</f>
        <v>0</v>
      </c>
      <c r="RMU10" s="1265">
        <f t="shared" ref="RMU10" si="6260">SUM(RMU35-SUM(RMU4:RMU9))+RMU53+RMU54</f>
        <v>0</v>
      </c>
      <c r="RMW10" s="1265">
        <f t="shared" ref="RMW10" si="6261">SUM(RMW35-SUM(RMW4:RMW9))+RMW53+RMW54</f>
        <v>0</v>
      </c>
      <c r="RMY10" s="1265">
        <f t="shared" ref="RMY10" si="6262">SUM(RMY35-SUM(RMY4:RMY9))+RMY53+RMY54</f>
        <v>0</v>
      </c>
      <c r="RNA10" s="1265">
        <f t="shared" ref="RNA10" si="6263">SUM(RNA35-SUM(RNA4:RNA9))+RNA53+RNA54</f>
        <v>0</v>
      </c>
      <c r="RNC10" s="1265">
        <f t="shared" ref="RNC10" si="6264">SUM(RNC35-SUM(RNC4:RNC9))+RNC53+RNC54</f>
        <v>0</v>
      </c>
      <c r="RNE10" s="1265">
        <f t="shared" ref="RNE10" si="6265">SUM(RNE35-SUM(RNE4:RNE9))+RNE53+RNE54</f>
        <v>0</v>
      </c>
      <c r="RNG10" s="1265">
        <f t="shared" ref="RNG10" si="6266">SUM(RNG35-SUM(RNG4:RNG9))+RNG53+RNG54</f>
        <v>0</v>
      </c>
      <c r="RNI10" s="1265">
        <f t="shared" ref="RNI10" si="6267">SUM(RNI35-SUM(RNI4:RNI9))+RNI53+RNI54</f>
        <v>0</v>
      </c>
      <c r="RNK10" s="1265">
        <f t="shared" ref="RNK10" si="6268">SUM(RNK35-SUM(RNK4:RNK9))+RNK53+RNK54</f>
        <v>0</v>
      </c>
      <c r="RNM10" s="1265">
        <f t="shared" ref="RNM10" si="6269">SUM(RNM35-SUM(RNM4:RNM9))+RNM53+RNM54</f>
        <v>0</v>
      </c>
      <c r="RNO10" s="1265">
        <f t="shared" ref="RNO10" si="6270">SUM(RNO35-SUM(RNO4:RNO9))+RNO53+RNO54</f>
        <v>0</v>
      </c>
      <c r="RNQ10" s="1265">
        <f t="shared" ref="RNQ10" si="6271">SUM(RNQ35-SUM(RNQ4:RNQ9))+RNQ53+RNQ54</f>
        <v>0</v>
      </c>
      <c r="RNS10" s="1265">
        <f t="shared" ref="RNS10" si="6272">SUM(RNS35-SUM(RNS4:RNS9))+RNS53+RNS54</f>
        <v>0</v>
      </c>
      <c r="RNU10" s="1265">
        <f t="shared" ref="RNU10" si="6273">SUM(RNU35-SUM(RNU4:RNU9))+RNU53+RNU54</f>
        <v>0</v>
      </c>
      <c r="RNW10" s="1265">
        <f t="shared" ref="RNW10" si="6274">SUM(RNW35-SUM(RNW4:RNW9))+RNW53+RNW54</f>
        <v>0</v>
      </c>
      <c r="RNY10" s="1265">
        <f t="shared" ref="RNY10" si="6275">SUM(RNY35-SUM(RNY4:RNY9))+RNY53+RNY54</f>
        <v>0</v>
      </c>
      <c r="ROA10" s="1265">
        <f t="shared" ref="ROA10" si="6276">SUM(ROA35-SUM(ROA4:ROA9))+ROA53+ROA54</f>
        <v>0</v>
      </c>
      <c r="ROC10" s="1265">
        <f t="shared" ref="ROC10" si="6277">SUM(ROC35-SUM(ROC4:ROC9))+ROC53+ROC54</f>
        <v>0</v>
      </c>
      <c r="ROE10" s="1265">
        <f t="shared" ref="ROE10" si="6278">SUM(ROE35-SUM(ROE4:ROE9))+ROE53+ROE54</f>
        <v>0</v>
      </c>
      <c r="ROG10" s="1265">
        <f t="shared" ref="ROG10" si="6279">SUM(ROG35-SUM(ROG4:ROG9))+ROG53+ROG54</f>
        <v>0</v>
      </c>
      <c r="ROI10" s="1265">
        <f t="shared" ref="ROI10" si="6280">SUM(ROI35-SUM(ROI4:ROI9))+ROI53+ROI54</f>
        <v>0</v>
      </c>
      <c r="ROK10" s="1265">
        <f t="shared" ref="ROK10" si="6281">SUM(ROK35-SUM(ROK4:ROK9))+ROK53+ROK54</f>
        <v>0</v>
      </c>
      <c r="ROM10" s="1265">
        <f t="shared" ref="ROM10" si="6282">SUM(ROM35-SUM(ROM4:ROM9))+ROM53+ROM54</f>
        <v>0</v>
      </c>
      <c r="ROO10" s="1265">
        <f t="shared" ref="ROO10" si="6283">SUM(ROO35-SUM(ROO4:ROO9))+ROO53+ROO54</f>
        <v>0</v>
      </c>
      <c r="ROQ10" s="1265">
        <f t="shared" ref="ROQ10" si="6284">SUM(ROQ35-SUM(ROQ4:ROQ9))+ROQ53+ROQ54</f>
        <v>0</v>
      </c>
      <c r="ROS10" s="1265">
        <f t="shared" ref="ROS10" si="6285">SUM(ROS35-SUM(ROS4:ROS9))+ROS53+ROS54</f>
        <v>0</v>
      </c>
      <c r="ROU10" s="1265">
        <f t="shared" ref="ROU10" si="6286">SUM(ROU35-SUM(ROU4:ROU9))+ROU53+ROU54</f>
        <v>0</v>
      </c>
      <c r="ROW10" s="1265">
        <f t="shared" ref="ROW10" si="6287">SUM(ROW35-SUM(ROW4:ROW9))+ROW53+ROW54</f>
        <v>0</v>
      </c>
      <c r="ROY10" s="1265">
        <f t="shared" ref="ROY10" si="6288">SUM(ROY35-SUM(ROY4:ROY9))+ROY53+ROY54</f>
        <v>0</v>
      </c>
      <c r="RPA10" s="1265">
        <f t="shared" ref="RPA10" si="6289">SUM(RPA35-SUM(RPA4:RPA9))+RPA53+RPA54</f>
        <v>0</v>
      </c>
      <c r="RPC10" s="1265">
        <f t="shared" ref="RPC10" si="6290">SUM(RPC35-SUM(RPC4:RPC9))+RPC53+RPC54</f>
        <v>0</v>
      </c>
      <c r="RPE10" s="1265">
        <f t="shared" ref="RPE10" si="6291">SUM(RPE35-SUM(RPE4:RPE9))+RPE53+RPE54</f>
        <v>0</v>
      </c>
      <c r="RPG10" s="1265">
        <f t="shared" ref="RPG10" si="6292">SUM(RPG35-SUM(RPG4:RPG9))+RPG53+RPG54</f>
        <v>0</v>
      </c>
      <c r="RPI10" s="1265">
        <f t="shared" ref="RPI10" si="6293">SUM(RPI35-SUM(RPI4:RPI9))+RPI53+RPI54</f>
        <v>0</v>
      </c>
      <c r="RPK10" s="1265">
        <f t="shared" ref="RPK10" si="6294">SUM(RPK35-SUM(RPK4:RPK9))+RPK53+RPK54</f>
        <v>0</v>
      </c>
      <c r="RPM10" s="1265">
        <f t="shared" ref="RPM10" si="6295">SUM(RPM35-SUM(RPM4:RPM9))+RPM53+RPM54</f>
        <v>0</v>
      </c>
      <c r="RPO10" s="1265">
        <f t="shared" ref="RPO10" si="6296">SUM(RPO35-SUM(RPO4:RPO9))+RPO53+RPO54</f>
        <v>0</v>
      </c>
      <c r="RPQ10" s="1265">
        <f t="shared" ref="RPQ10" si="6297">SUM(RPQ35-SUM(RPQ4:RPQ9))+RPQ53+RPQ54</f>
        <v>0</v>
      </c>
      <c r="RPS10" s="1265">
        <f t="shared" ref="RPS10" si="6298">SUM(RPS35-SUM(RPS4:RPS9))+RPS53+RPS54</f>
        <v>0</v>
      </c>
      <c r="RPU10" s="1265">
        <f t="shared" ref="RPU10" si="6299">SUM(RPU35-SUM(RPU4:RPU9))+RPU53+RPU54</f>
        <v>0</v>
      </c>
      <c r="RPW10" s="1265">
        <f t="shared" ref="RPW10" si="6300">SUM(RPW35-SUM(RPW4:RPW9))+RPW53+RPW54</f>
        <v>0</v>
      </c>
      <c r="RPY10" s="1265">
        <f t="shared" ref="RPY10" si="6301">SUM(RPY35-SUM(RPY4:RPY9))+RPY53+RPY54</f>
        <v>0</v>
      </c>
      <c r="RQA10" s="1265">
        <f t="shared" ref="RQA10" si="6302">SUM(RQA35-SUM(RQA4:RQA9))+RQA53+RQA54</f>
        <v>0</v>
      </c>
      <c r="RQC10" s="1265">
        <f t="shared" ref="RQC10" si="6303">SUM(RQC35-SUM(RQC4:RQC9))+RQC53+RQC54</f>
        <v>0</v>
      </c>
      <c r="RQE10" s="1265">
        <f t="shared" ref="RQE10" si="6304">SUM(RQE35-SUM(RQE4:RQE9))+RQE53+RQE54</f>
        <v>0</v>
      </c>
      <c r="RQG10" s="1265">
        <f t="shared" ref="RQG10" si="6305">SUM(RQG35-SUM(RQG4:RQG9))+RQG53+RQG54</f>
        <v>0</v>
      </c>
      <c r="RQI10" s="1265">
        <f t="shared" ref="RQI10" si="6306">SUM(RQI35-SUM(RQI4:RQI9))+RQI53+RQI54</f>
        <v>0</v>
      </c>
      <c r="RQK10" s="1265">
        <f t="shared" ref="RQK10" si="6307">SUM(RQK35-SUM(RQK4:RQK9))+RQK53+RQK54</f>
        <v>0</v>
      </c>
      <c r="RQM10" s="1265">
        <f t="shared" ref="RQM10" si="6308">SUM(RQM35-SUM(RQM4:RQM9))+RQM53+RQM54</f>
        <v>0</v>
      </c>
      <c r="RQO10" s="1265">
        <f t="shared" ref="RQO10" si="6309">SUM(RQO35-SUM(RQO4:RQO9))+RQO53+RQO54</f>
        <v>0</v>
      </c>
      <c r="RQQ10" s="1265">
        <f t="shared" ref="RQQ10" si="6310">SUM(RQQ35-SUM(RQQ4:RQQ9))+RQQ53+RQQ54</f>
        <v>0</v>
      </c>
      <c r="RQS10" s="1265">
        <f t="shared" ref="RQS10" si="6311">SUM(RQS35-SUM(RQS4:RQS9))+RQS53+RQS54</f>
        <v>0</v>
      </c>
      <c r="RQU10" s="1265">
        <f t="shared" ref="RQU10" si="6312">SUM(RQU35-SUM(RQU4:RQU9))+RQU53+RQU54</f>
        <v>0</v>
      </c>
      <c r="RQW10" s="1265">
        <f t="shared" ref="RQW10" si="6313">SUM(RQW35-SUM(RQW4:RQW9))+RQW53+RQW54</f>
        <v>0</v>
      </c>
      <c r="RQY10" s="1265">
        <f t="shared" ref="RQY10" si="6314">SUM(RQY35-SUM(RQY4:RQY9))+RQY53+RQY54</f>
        <v>0</v>
      </c>
      <c r="RRA10" s="1265">
        <f t="shared" ref="RRA10" si="6315">SUM(RRA35-SUM(RRA4:RRA9))+RRA53+RRA54</f>
        <v>0</v>
      </c>
      <c r="RRC10" s="1265">
        <f t="shared" ref="RRC10" si="6316">SUM(RRC35-SUM(RRC4:RRC9))+RRC53+RRC54</f>
        <v>0</v>
      </c>
      <c r="RRE10" s="1265">
        <f t="shared" ref="RRE10" si="6317">SUM(RRE35-SUM(RRE4:RRE9))+RRE53+RRE54</f>
        <v>0</v>
      </c>
      <c r="RRG10" s="1265">
        <f t="shared" ref="RRG10" si="6318">SUM(RRG35-SUM(RRG4:RRG9))+RRG53+RRG54</f>
        <v>0</v>
      </c>
      <c r="RRI10" s="1265">
        <f t="shared" ref="RRI10" si="6319">SUM(RRI35-SUM(RRI4:RRI9))+RRI53+RRI54</f>
        <v>0</v>
      </c>
      <c r="RRK10" s="1265">
        <f t="shared" ref="RRK10" si="6320">SUM(RRK35-SUM(RRK4:RRK9))+RRK53+RRK54</f>
        <v>0</v>
      </c>
      <c r="RRM10" s="1265">
        <f t="shared" ref="RRM10" si="6321">SUM(RRM35-SUM(RRM4:RRM9))+RRM53+RRM54</f>
        <v>0</v>
      </c>
      <c r="RRO10" s="1265">
        <f t="shared" ref="RRO10" si="6322">SUM(RRO35-SUM(RRO4:RRO9))+RRO53+RRO54</f>
        <v>0</v>
      </c>
      <c r="RRQ10" s="1265">
        <f t="shared" ref="RRQ10" si="6323">SUM(RRQ35-SUM(RRQ4:RRQ9))+RRQ53+RRQ54</f>
        <v>0</v>
      </c>
      <c r="RRS10" s="1265">
        <f t="shared" ref="RRS10" si="6324">SUM(RRS35-SUM(RRS4:RRS9))+RRS53+RRS54</f>
        <v>0</v>
      </c>
      <c r="RRU10" s="1265">
        <f t="shared" ref="RRU10" si="6325">SUM(RRU35-SUM(RRU4:RRU9))+RRU53+RRU54</f>
        <v>0</v>
      </c>
      <c r="RRW10" s="1265">
        <f t="shared" ref="RRW10" si="6326">SUM(RRW35-SUM(RRW4:RRW9))+RRW53+RRW54</f>
        <v>0</v>
      </c>
      <c r="RRY10" s="1265">
        <f t="shared" ref="RRY10" si="6327">SUM(RRY35-SUM(RRY4:RRY9))+RRY53+RRY54</f>
        <v>0</v>
      </c>
      <c r="RSA10" s="1265">
        <f t="shared" ref="RSA10" si="6328">SUM(RSA35-SUM(RSA4:RSA9))+RSA53+RSA54</f>
        <v>0</v>
      </c>
      <c r="RSC10" s="1265">
        <f t="shared" ref="RSC10" si="6329">SUM(RSC35-SUM(RSC4:RSC9))+RSC53+RSC54</f>
        <v>0</v>
      </c>
      <c r="RSE10" s="1265">
        <f t="shared" ref="RSE10" si="6330">SUM(RSE35-SUM(RSE4:RSE9))+RSE53+RSE54</f>
        <v>0</v>
      </c>
      <c r="RSG10" s="1265">
        <f t="shared" ref="RSG10" si="6331">SUM(RSG35-SUM(RSG4:RSG9))+RSG53+RSG54</f>
        <v>0</v>
      </c>
      <c r="RSI10" s="1265">
        <f t="shared" ref="RSI10" si="6332">SUM(RSI35-SUM(RSI4:RSI9))+RSI53+RSI54</f>
        <v>0</v>
      </c>
      <c r="RSK10" s="1265">
        <f t="shared" ref="RSK10" si="6333">SUM(RSK35-SUM(RSK4:RSK9))+RSK53+RSK54</f>
        <v>0</v>
      </c>
      <c r="RSM10" s="1265">
        <f t="shared" ref="RSM10" si="6334">SUM(RSM35-SUM(RSM4:RSM9))+RSM53+RSM54</f>
        <v>0</v>
      </c>
      <c r="RSO10" s="1265">
        <f t="shared" ref="RSO10" si="6335">SUM(RSO35-SUM(RSO4:RSO9))+RSO53+RSO54</f>
        <v>0</v>
      </c>
      <c r="RSQ10" s="1265">
        <f t="shared" ref="RSQ10" si="6336">SUM(RSQ35-SUM(RSQ4:RSQ9))+RSQ53+RSQ54</f>
        <v>0</v>
      </c>
      <c r="RSS10" s="1265">
        <f t="shared" ref="RSS10" si="6337">SUM(RSS35-SUM(RSS4:RSS9))+RSS53+RSS54</f>
        <v>0</v>
      </c>
      <c r="RSU10" s="1265">
        <f t="shared" ref="RSU10" si="6338">SUM(RSU35-SUM(RSU4:RSU9))+RSU53+RSU54</f>
        <v>0</v>
      </c>
      <c r="RSW10" s="1265">
        <f t="shared" ref="RSW10" si="6339">SUM(RSW35-SUM(RSW4:RSW9))+RSW53+RSW54</f>
        <v>0</v>
      </c>
      <c r="RSY10" s="1265">
        <f t="shared" ref="RSY10" si="6340">SUM(RSY35-SUM(RSY4:RSY9))+RSY53+RSY54</f>
        <v>0</v>
      </c>
      <c r="RTA10" s="1265">
        <f t="shared" ref="RTA10" si="6341">SUM(RTA35-SUM(RTA4:RTA9))+RTA53+RTA54</f>
        <v>0</v>
      </c>
      <c r="RTC10" s="1265">
        <f t="shared" ref="RTC10" si="6342">SUM(RTC35-SUM(RTC4:RTC9))+RTC53+RTC54</f>
        <v>0</v>
      </c>
      <c r="RTE10" s="1265">
        <f t="shared" ref="RTE10" si="6343">SUM(RTE35-SUM(RTE4:RTE9))+RTE53+RTE54</f>
        <v>0</v>
      </c>
      <c r="RTG10" s="1265">
        <f t="shared" ref="RTG10" si="6344">SUM(RTG35-SUM(RTG4:RTG9))+RTG53+RTG54</f>
        <v>0</v>
      </c>
      <c r="RTI10" s="1265">
        <f t="shared" ref="RTI10" si="6345">SUM(RTI35-SUM(RTI4:RTI9))+RTI53+RTI54</f>
        <v>0</v>
      </c>
      <c r="RTK10" s="1265">
        <f t="shared" ref="RTK10" si="6346">SUM(RTK35-SUM(RTK4:RTK9))+RTK53+RTK54</f>
        <v>0</v>
      </c>
      <c r="RTM10" s="1265">
        <f t="shared" ref="RTM10" si="6347">SUM(RTM35-SUM(RTM4:RTM9))+RTM53+RTM54</f>
        <v>0</v>
      </c>
      <c r="RTO10" s="1265">
        <f t="shared" ref="RTO10" si="6348">SUM(RTO35-SUM(RTO4:RTO9))+RTO53+RTO54</f>
        <v>0</v>
      </c>
      <c r="RTQ10" s="1265">
        <f t="shared" ref="RTQ10" si="6349">SUM(RTQ35-SUM(RTQ4:RTQ9))+RTQ53+RTQ54</f>
        <v>0</v>
      </c>
      <c r="RTS10" s="1265">
        <f t="shared" ref="RTS10" si="6350">SUM(RTS35-SUM(RTS4:RTS9))+RTS53+RTS54</f>
        <v>0</v>
      </c>
      <c r="RTU10" s="1265">
        <f t="shared" ref="RTU10" si="6351">SUM(RTU35-SUM(RTU4:RTU9))+RTU53+RTU54</f>
        <v>0</v>
      </c>
      <c r="RTW10" s="1265">
        <f t="shared" ref="RTW10" si="6352">SUM(RTW35-SUM(RTW4:RTW9))+RTW53+RTW54</f>
        <v>0</v>
      </c>
      <c r="RTY10" s="1265">
        <f t="shared" ref="RTY10" si="6353">SUM(RTY35-SUM(RTY4:RTY9))+RTY53+RTY54</f>
        <v>0</v>
      </c>
      <c r="RUA10" s="1265">
        <f t="shared" ref="RUA10" si="6354">SUM(RUA35-SUM(RUA4:RUA9))+RUA53+RUA54</f>
        <v>0</v>
      </c>
      <c r="RUC10" s="1265">
        <f t="shared" ref="RUC10" si="6355">SUM(RUC35-SUM(RUC4:RUC9))+RUC53+RUC54</f>
        <v>0</v>
      </c>
      <c r="RUE10" s="1265">
        <f t="shared" ref="RUE10" si="6356">SUM(RUE35-SUM(RUE4:RUE9))+RUE53+RUE54</f>
        <v>0</v>
      </c>
      <c r="RUG10" s="1265">
        <f t="shared" ref="RUG10" si="6357">SUM(RUG35-SUM(RUG4:RUG9))+RUG53+RUG54</f>
        <v>0</v>
      </c>
      <c r="RUI10" s="1265">
        <f t="shared" ref="RUI10" si="6358">SUM(RUI35-SUM(RUI4:RUI9))+RUI53+RUI54</f>
        <v>0</v>
      </c>
      <c r="RUK10" s="1265">
        <f t="shared" ref="RUK10" si="6359">SUM(RUK35-SUM(RUK4:RUK9))+RUK53+RUK54</f>
        <v>0</v>
      </c>
      <c r="RUM10" s="1265">
        <f t="shared" ref="RUM10" si="6360">SUM(RUM35-SUM(RUM4:RUM9))+RUM53+RUM54</f>
        <v>0</v>
      </c>
      <c r="RUO10" s="1265">
        <f t="shared" ref="RUO10" si="6361">SUM(RUO35-SUM(RUO4:RUO9))+RUO53+RUO54</f>
        <v>0</v>
      </c>
      <c r="RUQ10" s="1265">
        <f t="shared" ref="RUQ10" si="6362">SUM(RUQ35-SUM(RUQ4:RUQ9))+RUQ53+RUQ54</f>
        <v>0</v>
      </c>
      <c r="RUS10" s="1265">
        <f t="shared" ref="RUS10" si="6363">SUM(RUS35-SUM(RUS4:RUS9))+RUS53+RUS54</f>
        <v>0</v>
      </c>
      <c r="RUU10" s="1265">
        <f t="shared" ref="RUU10" si="6364">SUM(RUU35-SUM(RUU4:RUU9))+RUU53+RUU54</f>
        <v>0</v>
      </c>
      <c r="RUW10" s="1265">
        <f t="shared" ref="RUW10" si="6365">SUM(RUW35-SUM(RUW4:RUW9))+RUW53+RUW54</f>
        <v>0</v>
      </c>
      <c r="RUY10" s="1265">
        <f t="shared" ref="RUY10" si="6366">SUM(RUY35-SUM(RUY4:RUY9))+RUY53+RUY54</f>
        <v>0</v>
      </c>
      <c r="RVA10" s="1265">
        <f t="shared" ref="RVA10" si="6367">SUM(RVA35-SUM(RVA4:RVA9))+RVA53+RVA54</f>
        <v>0</v>
      </c>
      <c r="RVC10" s="1265">
        <f t="shared" ref="RVC10" si="6368">SUM(RVC35-SUM(RVC4:RVC9))+RVC53+RVC54</f>
        <v>0</v>
      </c>
      <c r="RVE10" s="1265">
        <f t="shared" ref="RVE10" si="6369">SUM(RVE35-SUM(RVE4:RVE9))+RVE53+RVE54</f>
        <v>0</v>
      </c>
      <c r="RVG10" s="1265">
        <f t="shared" ref="RVG10" si="6370">SUM(RVG35-SUM(RVG4:RVG9))+RVG53+RVG54</f>
        <v>0</v>
      </c>
      <c r="RVI10" s="1265">
        <f t="shared" ref="RVI10" si="6371">SUM(RVI35-SUM(RVI4:RVI9))+RVI53+RVI54</f>
        <v>0</v>
      </c>
      <c r="RVK10" s="1265">
        <f t="shared" ref="RVK10" si="6372">SUM(RVK35-SUM(RVK4:RVK9))+RVK53+RVK54</f>
        <v>0</v>
      </c>
      <c r="RVM10" s="1265">
        <f t="shared" ref="RVM10" si="6373">SUM(RVM35-SUM(RVM4:RVM9))+RVM53+RVM54</f>
        <v>0</v>
      </c>
      <c r="RVO10" s="1265">
        <f t="shared" ref="RVO10" si="6374">SUM(RVO35-SUM(RVO4:RVO9))+RVO53+RVO54</f>
        <v>0</v>
      </c>
      <c r="RVQ10" s="1265">
        <f t="shared" ref="RVQ10" si="6375">SUM(RVQ35-SUM(RVQ4:RVQ9))+RVQ53+RVQ54</f>
        <v>0</v>
      </c>
      <c r="RVS10" s="1265">
        <f t="shared" ref="RVS10" si="6376">SUM(RVS35-SUM(RVS4:RVS9))+RVS53+RVS54</f>
        <v>0</v>
      </c>
      <c r="RVU10" s="1265">
        <f t="shared" ref="RVU10" si="6377">SUM(RVU35-SUM(RVU4:RVU9))+RVU53+RVU54</f>
        <v>0</v>
      </c>
      <c r="RVW10" s="1265">
        <f t="shared" ref="RVW10" si="6378">SUM(RVW35-SUM(RVW4:RVW9))+RVW53+RVW54</f>
        <v>0</v>
      </c>
      <c r="RVY10" s="1265">
        <f t="shared" ref="RVY10" si="6379">SUM(RVY35-SUM(RVY4:RVY9))+RVY53+RVY54</f>
        <v>0</v>
      </c>
      <c r="RWA10" s="1265">
        <f t="shared" ref="RWA10" si="6380">SUM(RWA35-SUM(RWA4:RWA9))+RWA53+RWA54</f>
        <v>0</v>
      </c>
      <c r="RWC10" s="1265">
        <f t="shared" ref="RWC10" si="6381">SUM(RWC35-SUM(RWC4:RWC9))+RWC53+RWC54</f>
        <v>0</v>
      </c>
      <c r="RWE10" s="1265">
        <f t="shared" ref="RWE10" si="6382">SUM(RWE35-SUM(RWE4:RWE9))+RWE53+RWE54</f>
        <v>0</v>
      </c>
      <c r="RWG10" s="1265">
        <f t="shared" ref="RWG10" si="6383">SUM(RWG35-SUM(RWG4:RWG9))+RWG53+RWG54</f>
        <v>0</v>
      </c>
      <c r="RWI10" s="1265">
        <f t="shared" ref="RWI10" si="6384">SUM(RWI35-SUM(RWI4:RWI9))+RWI53+RWI54</f>
        <v>0</v>
      </c>
      <c r="RWK10" s="1265">
        <f t="shared" ref="RWK10" si="6385">SUM(RWK35-SUM(RWK4:RWK9))+RWK53+RWK54</f>
        <v>0</v>
      </c>
      <c r="RWM10" s="1265">
        <f t="shared" ref="RWM10" si="6386">SUM(RWM35-SUM(RWM4:RWM9))+RWM53+RWM54</f>
        <v>0</v>
      </c>
      <c r="RWO10" s="1265">
        <f t="shared" ref="RWO10" si="6387">SUM(RWO35-SUM(RWO4:RWO9))+RWO53+RWO54</f>
        <v>0</v>
      </c>
      <c r="RWQ10" s="1265">
        <f t="shared" ref="RWQ10" si="6388">SUM(RWQ35-SUM(RWQ4:RWQ9))+RWQ53+RWQ54</f>
        <v>0</v>
      </c>
      <c r="RWS10" s="1265">
        <f t="shared" ref="RWS10" si="6389">SUM(RWS35-SUM(RWS4:RWS9))+RWS53+RWS54</f>
        <v>0</v>
      </c>
      <c r="RWU10" s="1265">
        <f t="shared" ref="RWU10" si="6390">SUM(RWU35-SUM(RWU4:RWU9))+RWU53+RWU54</f>
        <v>0</v>
      </c>
      <c r="RWW10" s="1265">
        <f t="shared" ref="RWW10" si="6391">SUM(RWW35-SUM(RWW4:RWW9))+RWW53+RWW54</f>
        <v>0</v>
      </c>
      <c r="RWY10" s="1265">
        <f t="shared" ref="RWY10" si="6392">SUM(RWY35-SUM(RWY4:RWY9))+RWY53+RWY54</f>
        <v>0</v>
      </c>
      <c r="RXA10" s="1265">
        <f t="shared" ref="RXA10" si="6393">SUM(RXA35-SUM(RXA4:RXA9))+RXA53+RXA54</f>
        <v>0</v>
      </c>
      <c r="RXC10" s="1265">
        <f t="shared" ref="RXC10" si="6394">SUM(RXC35-SUM(RXC4:RXC9))+RXC53+RXC54</f>
        <v>0</v>
      </c>
      <c r="RXE10" s="1265">
        <f t="shared" ref="RXE10" si="6395">SUM(RXE35-SUM(RXE4:RXE9))+RXE53+RXE54</f>
        <v>0</v>
      </c>
      <c r="RXG10" s="1265">
        <f t="shared" ref="RXG10" si="6396">SUM(RXG35-SUM(RXG4:RXG9))+RXG53+RXG54</f>
        <v>0</v>
      </c>
      <c r="RXI10" s="1265">
        <f t="shared" ref="RXI10" si="6397">SUM(RXI35-SUM(RXI4:RXI9))+RXI53+RXI54</f>
        <v>0</v>
      </c>
      <c r="RXK10" s="1265">
        <f t="shared" ref="RXK10" si="6398">SUM(RXK35-SUM(RXK4:RXK9))+RXK53+RXK54</f>
        <v>0</v>
      </c>
      <c r="RXM10" s="1265">
        <f t="shared" ref="RXM10" si="6399">SUM(RXM35-SUM(RXM4:RXM9))+RXM53+RXM54</f>
        <v>0</v>
      </c>
      <c r="RXO10" s="1265">
        <f t="shared" ref="RXO10" si="6400">SUM(RXO35-SUM(RXO4:RXO9))+RXO53+RXO54</f>
        <v>0</v>
      </c>
      <c r="RXQ10" s="1265">
        <f t="shared" ref="RXQ10" si="6401">SUM(RXQ35-SUM(RXQ4:RXQ9))+RXQ53+RXQ54</f>
        <v>0</v>
      </c>
      <c r="RXS10" s="1265">
        <f t="shared" ref="RXS10" si="6402">SUM(RXS35-SUM(RXS4:RXS9))+RXS53+RXS54</f>
        <v>0</v>
      </c>
      <c r="RXU10" s="1265">
        <f t="shared" ref="RXU10" si="6403">SUM(RXU35-SUM(RXU4:RXU9))+RXU53+RXU54</f>
        <v>0</v>
      </c>
      <c r="RXW10" s="1265">
        <f t="shared" ref="RXW10" si="6404">SUM(RXW35-SUM(RXW4:RXW9))+RXW53+RXW54</f>
        <v>0</v>
      </c>
      <c r="RXY10" s="1265">
        <f t="shared" ref="RXY10" si="6405">SUM(RXY35-SUM(RXY4:RXY9))+RXY53+RXY54</f>
        <v>0</v>
      </c>
      <c r="RYA10" s="1265">
        <f t="shared" ref="RYA10" si="6406">SUM(RYA35-SUM(RYA4:RYA9))+RYA53+RYA54</f>
        <v>0</v>
      </c>
      <c r="RYC10" s="1265">
        <f t="shared" ref="RYC10" si="6407">SUM(RYC35-SUM(RYC4:RYC9))+RYC53+RYC54</f>
        <v>0</v>
      </c>
      <c r="RYE10" s="1265">
        <f t="shared" ref="RYE10" si="6408">SUM(RYE35-SUM(RYE4:RYE9))+RYE53+RYE54</f>
        <v>0</v>
      </c>
      <c r="RYG10" s="1265">
        <f t="shared" ref="RYG10" si="6409">SUM(RYG35-SUM(RYG4:RYG9))+RYG53+RYG54</f>
        <v>0</v>
      </c>
      <c r="RYI10" s="1265">
        <f t="shared" ref="RYI10" si="6410">SUM(RYI35-SUM(RYI4:RYI9))+RYI53+RYI54</f>
        <v>0</v>
      </c>
      <c r="RYK10" s="1265">
        <f t="shared" ref="RYK10" si="6411">SUM(RYK35-SUM(RYK4:RYK9))+RYK53+RYK54</f>
        <v>0</v>
      </c>
      <c r="RYM10" s="1265">
        <f t="shared" ref="RYM10" si="6412">SUM(RYM35-SUM(RYM4:RYM9))+RYM53+RYM54</f>
        <v>0</v>
      </c>
      <c r="RYO10" s="1265">
        <f t="shared" ref="RYO10" si="6413">SUM(RYO35-SUM(RYO4:RYO9))+RYO53+RYO54</f>
        <v>0</v>
      </c>
      <c r="RYQ10" s="1265">
        <f t="shared" ref="RYQ10" si="6414">SUM(RYQ35-SUM(RYQ4:RYQ9))+RYQ53+RYQ54</f>
        <v>0</v>
      </c>
      <c r="RYS10" s="1265">
        <f t="shared" ref="RYS10" si="6415">SUM(RYS35-SUM(RYS4:RYS9))+RYS53+RYS54</f>
        <v>0</v>
      </c>
      <c r="RYU10" s="1265">
        <f t="shared" ref="RYU10" si="6416">SUM(RYU35-SUM(RYU4:RYU9))+RYU53+RYU54</f>
        <v>0</v>
      </c>
      <c r="RYW10" s="1265">
        <f t="shared" ref="RYW10" si="6417">SUM(RYW35-SUM(RYW4:RYW9))+RYW53+RYW54</f>
        <v>0</v>
      </c>
      <c r="RYY10" s="1265">
        <f t="shared" ref="RYY10" si="6418">SUM(RYY35-SUM(RYY4:RYY9))+RYY53+RYY54</f>
        <v>0</v>
      </c>
      <c r="RZA10" s="1265">
        <f t="shared" ref="RZA10" si="6419">SUM(RZA35-SUM(RZA4:RZA9))+RZA53+RZA54</f>
        <v>0</v>
      </c>
      <c r="RZC10" s="1265">
        <f t="shared" ref="RZC10" si="6420">SUM(RZC35-SUM(RZC4:RZC9))+RZC53+RZC54</f>
        <v>0</v>
      </c>
      <c r="RZE10" s="1265">
        <f t="shared" ref="RZE10" si="6421">SUM(RZE35-SUM(RZE4:RZE9))+RZE53+RZE54</f>
        <v>0</v>
      </c>
      <c r="RZG10" s="1265">
        <f t="shared" ref="RZG10" si="6422">SUM(RZG35-SUM(RZG4:RZG9))+RZG53+RZG54</f>
        <v>0</v>
      </c>
      <c r="RZI10" s="1265">
        <f t="shared" ref="RZI10" si="6423">SUM(RZI35-SUM(RZI4:RZI9))+RZI53+RZI54</f>
        <v>0</v>
      </c>
      <c r="RZK10" s="1265">
        <f t="shared" ref="RZK10" si="6424">SUM(RZK35-SUM(RZK4:RZK9))+RZK53+RZK54</f>
        <v>0</v>
      </c>
      <c r="RZM10" s="1265">
        <f t="shared" ref="RZM10" si="6425">SUM(RZM35-SUM(RZM4:RZM9))+RZM53+RZM54</f>
        <v>0</v>
      </c>
      <c r="RZO10" s="1265">
        <f t="shared" ref="RZO10" si="6426">SUM(RZO35-SUM(RZO4:RZO9))+RZO53+RZO54</f>
        <v>0</v>
      </c>
      <c r="RZQ10" s="1265">
        <f t="shared" ref="RZQ10" si="6427">SUM(RZQ35-SUM(RZQ4:RZQ9))+RZQ53+RZQ54</f>
        <v>0</v>
      </c>
      <c r="RZS10" s="1265">
        <f t="shared" ref="RZS10" si="6428">SUM(RZS35-SUM(RZS4:RZS9))+RZS53+RZS54</f>
        <v>0</v>
      </c>
      <c r="RZU10" s="1265">
        <f t="shared" ref="RZU10" si="6429">SUM(RZU35-SUM(RZU4:RZU9))+RZU53+RZU54</f>
        <v>0</v>
      </c>
      <c r="RZW10" s="1265">
        <f t="shared" ref="RZW10" si="6430">SUM(RZW35-SUM(RZW4:RZW9))+RZW53+RZW54</f>
        <v>0</v>
      </c>
      <c r="RZY10" s="1265">
        <f t="shared" ref="RZY10" si="6431">SUM(RZY35-SUM(RZY4:RZY9))+RZY53+RZY54</f>
        <v>0</v>
      </c>
      <c r="SAA10" s="1265">
        <f t="shared" ref="SAA10" si="6432">SUM(SAA35-SUM(SAA4:SAA9))+SAA53+SAA54</f>
        <v>0</v>
      </c>
      <c r="SAC10" s="1265">
        <f t="shared" ref="SAC10" si="6433">SUM(SAC35-SUM(SAC4:SAC9))+SAC53+SAC54</f>
        <v>0</v>
      </c>
      <c r="SAE10" s="1265">
        <f t="shared" ref="SAE10" si="6434">SUM(SAE35-SUM(SAE4:SAE9))+SAE53+SAE54</f>
        <v>0</v>
      </c>
      <c r="SAG10" s="1265">
        <f t="shared" ref="SAG10" si="6435">SUM(SAG35-SUM(SAG4:SAG9))+SAG53+SAG54</f>
        <v>0</v>
      </c>
      <c r="SAI10" s="1265">
        <f t="shared" ref="SAI10" si="6436">SUM(SAI35-SUM(SAI4:SAI9))+SAI53+SAI54</f>
        <v>0</v>
      </c>
      <c r="SAK10" s="1265">
        <f t="shared" ref="SAK10" si="6437">SUM(SAK35-SUM(SAK4:SAK9))+SAK53+SAK54</f>
        <v>0</v>
      </c>
      <c r="SAM10" s="1265">
        <f t="shared" ref="SAM10" si="6438">SUM(SAM35-SUM(SAM4:SAM9))+SAM53+SAM54</f>
        <v>0</v>
      </c>
      <c r="SAO10" s="1265">
        <f t="shared" ref="SAO10" si="6439">SUM(SAO35-SUM(SAO4:SAO9))+SAO53+SAO54</f>
        <v>0</v>
      </c>
      <c r="SAQ10" s="1265">
        <f t="shared" ref="SAQ10" si="6440">SUM(SAQ35-SUM(SAQ4:SAQ9))+SAQ53+SAQ54</f>
        <v>0</v>
      </c>
      <c r="SAS10" s="1265">
        <f t="shared" ref="SAS10" si="6441">SUM(SAS35-SUM(SAS4:SAS9))+SAS53+SAS54</f>
        <v>0</v>
      </c>
      <c r="SAU10" s="1265">
        <f t="shared" ref="SAU10" si="6442">SUM(SAU35-SUM(SAU4:SAU9))+SAU53+SAU54</f>
        <v>0</v>
      </c>
      <c r="SAW10" s="1265">
        <f t="shared" ref="SAW10" si="6443">SUM(SAW35-SUM(SAW4:SAW9))+SAW53+SAW54</f>
        <v>0</v>
      </c>
      <c r="SAY10" s="1265">
        <f t="shared" ref="SAY10" si="6444">SUM(SAY35-SUM(SAY4:SAY9))+SAY53+SAY54</f>
        <v>0</v>
      </c>
      <c r="SBA10" s="1265">
        <f t="shared" ref="SBA10" si="6445">SUM(SBA35-SUM(SBA4:SBA9))+SBA53+SBA54</f>
        <v>0</v>
      </c>
      <c r="SBC10" s="1265">
        <f t="shared" ref="SBC10" si="6446">SUM(SBC35-SUM(SBC4:SBC9))+SBC53+SBC54</f>
        <v>0</v>
      </c>
      <c r="SBE10" s="1265">
        <f t="shared" ref="SBE10" si="6447">SUM(SBE35-SUM(SBE4:SBE9))+SBE53+SBE54</f>
        <v>0</v>
      </c>
      <c r="SBG10" s="1265">
        <f t="shared" ref="SBG10" si="6448">SUM(SBG35-SUM(SBG4:SBG9))+SBG53+SBG54</f>
        <v>0</v>
      </c>
      <c r="SBI10" s="1265">
        <f t="shared" ref="SBI10" si="6449">SUM(SBI35-SUM(SBI4:SBI9))+SBI53+SBI54</f>
        <v>0</v>
      </c>
      <c r="SBK10" s="1265">
        <f t="shared" ref="SBK10" si="6450">SUM(SBK35-SUM(SBK4:SBK9))+SBK53+SBK54</f>
        <v>0</v>
      </c>
      <c r="SBM10" s="1265">
        <f t="shared" ref="SBM10" si="6451">SUM(SBM35-SUM(SBM4:SBM9))+SBM53+SBM54</f>
        <v>0</v>
      </c>
      <c r="SBO10" s="1265">
        <f t="shared" ref="SBO10" si="6452">SUM(SBO35-SUM(SBO4:SBO9))+SBO53+SBO54</f>
        <v>0</v>
      </c>
      <c r="SBQ10" s="1265">
        <f t="shared" ref="SBQ10" si="6453">SUM(SBQ35-SUM(SBQ4:SBQ9))+SBQ53+SBQ54</f>
        <v>0</v>
      </c>
      <c r="SBS10" s="1265">
        <f t="shared" ref="SBS10" si="6454">SUM(SBS35-SUM(SBS4:SBS9))+SBS53+SBS54</f>
        <v>0</v>
      </c>
      <c r="SBU10" s="1265">
        <f t="shared" ref="SBU10" si="6455">SUM(SBU35-SUM(SBU4:SBU9))+SBU53+SBU54</f>
        <v>0</v>
      </c>
      <c r="SBW10" s="1265">
        <f t="shared" ref="SBW10" si="6456">SUM(SBW35-SUM(SBW4:SBW9))+SBW53+SBW54</f>
        <v>0</v>
      </c>
      <c r="SBY10" s="1265">
        <f t="shared" ref="SBY10" si="6457">SUM(SBY35-SUM(SBY4:SBY9))+SBY53+SBY54</f>
        <v>0</v>
      </c>
      <c r="SCA10" s="1265">
        <f t="shared" ref="SCA10" si="6458">SUM(SCA35-SUM(SCA4:SCA9))+SCA53+SCA54</f>
        <v>0</v>
      </c>
      <c r="SCC10" s="1265">
        <f t="shared" ref="SCC10" si="6459">SUM(SCC35-SUM(SCC4:SCC9))+SCC53+SCC54</f>
        <v>0</v>
      </c>
      <c r="SCE10" s="1265">
        <f t="shared" ref="SCE10" si="6460">SUM(SCE35-SUM(SCE4:SCE9))+SCE53+SCE54</f>
        <v>0</v>
      </c>
      <c r="SCG10" s="1265">
        <f t="shared" ref="SCG10" si="6461">SUM(SCG35-SUM(SCG4:SCG9))+SCG53+SCG54</f>
        <v>0</v>
      </c>
      <c r="SCI10" s="1265">
        <f t="shared" ref="SCI10" si="6462">SUM(SCI35-SUM(SCI4:SCI9))+SCI53+SCI54</f>
        <v>0</v>
      </c>
      <c r="SCK10" s="1265">
        <f t="shared" ref="SCK10" si="6463">SUM(SCK35-SUM(SCK4:SCK9))+SCK53+SCK54</f>
        <v>0</v>
      </c>
      <c r="SCM10" s="1265">
        <f t="shared" ref="SCM10" si="6464">SUM(SCM35-SUM(SCM4:SCM9))+SCM53+SCM54</f>
        <v>0</v>
      </c>
      <c r="SCO10" s="1265">
        <f t="shared" ref="SCO10" si="6465">SUM(SCO35-SUM(SCO4:SCO9))+SCO53+SCO54</f>
        <v>0</v>
      </c>
      <c r="SCQ10" s="1265">
        <f t="shared" ref="SCQ10" si="6466">SUM(SCQ35-SUM(SCQ4:SCQ9))+SCQ53+SCQ54</f>
        <v>0</v>
      </c>
      <c r="SCS10" s="1265">
        <f t="shared" ref="SCS10" si="6467">SUM(SCS35-SUM(SCS4:SCS9))+SCS53+SCS54</f>
        <v>0</v>
      </c>
      <c r="SCU10" s="1265">
        <f t="shared" ref="SCU10" si="6468">SUM(SCU35-SUM(SCU4:SCU9))+SCU53+SCU54</f>
        <v>0</v>
      </c>
      <c r="SCW10" s="1265">
        <f t="shared" ref="SCW10" si="6469">SUM(SCW35-SUM(SCW4:SCW9))+SCW53+SCW54</f>
        <v>0</v>
      </c>
      <c r="SCY10" s="1265">
        <f t="shared" ref="SCY10" si="6470">SUM(SCY35-SUM(SCY4:SCY9))+SCY53+SCY54</f>
        <v>0</v>
      </c>
      <c r="SDA10" s="1265">
        <f t="shared" ref="SDA10" si="6471">SUM(SDA35-SUM(SDA4:SDA9))+SDA53+SDA54</f>
        <v>0</v>
      </c>
      <c r="SDC10" s="1265">
        <f t="shared" ref="SDC10" si="6472">SUM(SDC35-SUM(SDC4:SDC9))+SDC53+SDC54</f>
        <v>0</v>
      </c>
      <c r="SDE10" s="1265">
        <f t="shared" ref="SDE10" si="6473">SUM(SDE35-SUM(SDE4:SDE9))+SDE53+SDE54</f>
        <v>0</v>
      </c>
      <c r="SDG10" s="1265">
        <f t="shared" ref="SDG10" si="6474">SUM(SDG35-SUM(SDG4:SDG9))+SDG53+SDG54</f>
        <v>0</v>
      </c>
      <c r="SDI10" s="1265">
        <f t="shared" ref="SDI10" si="6475">SUM(SDI35-SUM(SDI4:SDI9))+SDI53+SDI54</f>
        <v>0</v>
      </c>
      <c r="SDK10" s="1265">
        <f t="shared" ref="SDK10" si="6476">SUM(SDK35-SUM(SDK4:SDK9))+SDK53+SDK54</f>
        <v>0</v>
      </c>
      <c r="SDM10" s="1265">
        <f t="shared" ref="SDM10" si="6477">SUM(SDM35-SUM(SDM4:SDM9))+SDM53+SDM54</f>
        <v>0</v>
      </c>
      <c r="SDO10" s="1265">
        <f t="shared" ref="SDO10" si="6478">SUM(SDO35-SUM(SDO4:SDO9))+SDO53+SDO54</f>
        <v>0</v>
      </c>
      <c r="SDQ10" s="1265">
        <f t="shared" ref="SDQ10" si="6479">SUM(SDQ35-SUM(SDQ4:SDQ9))+SDQ53+SDQ54</f>
        <v>0</v>
      </c>
      <c r="SDS10" s="1265">
        <f t="shared" ref="SDS10" si="6480">SUM(SDS35-SUM(SDS4:SDS9))+SDS53+SDS54</f>
        <v>0</v>
      </c>
      <c r="SDU10" s="1265">
        <f t="shared" ref="SDU10" si="6481">SUM(SDU35-SUM(SDU4:SDU9))+SDU53+SDU54</f>
        <v>0</v>
      </c>
      <c r="SDW10" s="1265">
        <f t="shared" ref="SDW10" si="6482">SUM(SDW35-SUM(SDW4:SDW9))+SDW53+SDW54</f>
        <v>0</v>
      </c>
      <c r="SDY10" s="1265">
        <f t="shared" ref="SDY10" si="6483">SUM(SDY35-SUM(SDY4:SDY9))+SDY53+SDY54</f>
        <v>0</v>
      </c>
      <c r="SEA10" s="1265">
        <f t="shared" ref="SEA10" si="6484">SUM(SEA35-SUM(SEA4:SEA9))+SEA53+SEA54</f>
        <v>0</v>
      </c>
      <c r="SEC10" s="1265">
        <f t="shared" ref="SEC10" si="6485">SUM(SEC35-SUM(SEC4:SEC9))+SEC53+SEC54</f>
        <v>0</v>
      </c>
      <c r="SEE10" s="1265">
        <f t="shared" ref="SEE10" si="6486">SUM(SEE35-SUM(SEE4:SEE9))+SEE53+SEE54</f>
        <v>0</v>
      </c>
      <c r="SEG10" s="1265">
        <f t="shared" ref="SEG10" si="6487">SUM(SEG35-SUM(SEG4:SEG9))+SEG53+SEG54</f>
        <v>0</v>
      </c>
      <c r="SEI10" s="1265">
        <f t="shared" ref="SEI10" si="6488">SUM(SEI35-SUM(SEI4:SEI9))+SEI53+SEI54</f>
        <v>0</v>
      </c>
      <c r="SEK10" s="1265">
        <f t="shared" ref="SEK10" si="6489">SUM(SEK35-SUM(SEK4:SEK9))+SEK53+SEK54</f>
        <v>0</v>
      </c>
      <c r="SEM10" s="1265">
        <f t="shared" ref="SEM10" si="6490">SUM(SEM35-SUM(SEM4:SEM9))+SEM53+SEM54</f>
        <v>0</v>
      </c>
      <c r="SEO10" s="1265">
        <f t="shared" ref="SEO10" si="6491">SUM(SEO35-SUM(SEO4:SEO9))+SEO53+SEO54</f>
        <v>0</v>
      </c>
      <c r="SEQ10" s="1265">
        <f t="shared" ref="SEQ10" si="6492">SUM(SEQ35-SUM(SEQ4:SEQ9))+SEQ53+SEQ54</f>
        <v>0</v>
      </c>
      <c r="SES10" s="1265">
        <f t="shared" ref="SES10" si="6493">SUM(SES35-SUM(SES4:SES9))+SES53+SES54</f>
        <v>0</v>
      </c>
      <c r="SEU10" s="1265">
        <f t="shared" ref="SEU10" si="6494">SUM(SEU35-SUM(SEU4:SEU9))+SEU53+SEU54</f>
        <v>0</v>
      </c>
      <c r="SEW10" s="1265">
        <f t="shared" ref="SEW10" si="6495">SUM(SEW35-SUM(SEW4:SEW9))+SEW53+SEW54</f>
        <v>0</v>
      </c>
      <c r="SEY10" s="1265">
        <f t="shared" ref="SEY10" si="6496">SUM(SEY35-SUM(SEY4:SEY9))+SEY53+SEY54</f>
        <v>0</v>
      </c>
      <c r="SFA10" s="1265">
        <f t="shared" ref="SFA10" si="6497">SUM(SFA35-SUM(SFA4:SFA9))+SFA53+SFA54</f>
        <v>0</v>
      </c>
      <c r="SFC10" s="1265">
        <f t="shared" ref="SFC10" si="6498">SUM(SFC35-SUM(SFC4:SFC9))+SFC53+SFC54</f>
        <v>0</v>
      </c>
      <c r="SFE10" s="1265">
        <f t="shared" ref="SFE10" si="6499">SUM(SFE35-SUM(SFE4:SFE9))+SFE53+SFE54</f>
        <v>0</v>
      </c>
      <c r="SFG10" s="1265">
        <f t="shared" ref="SFG10" si="6500">SUM(SFG35-SUM(SFG4:SFG9))+SFG53+SFG54</f>
        <v>0</v>
      </c>
      <c r="SFI10" s="1265">
        <f t="shared" ref="SFI10" si="6501">SUM(SFI35-SUM(SFI4:SFI9))+SFI53+SFI54</f>
        <v>0</v>
      </c>
      <c r="SFK10" s="1265">
        <f t="shared" ref="SFK10" si="6502">SUM(SFK35-SUM(SFK4:SFK9))+SFK53+SFK54</f>
        <v>0</v>
      </c>
      <c r="SFM10" s="1265">
        <f t="shared" ref="SFM10" si="6503">SUM(SFM35-SUM(SFM4:SFM9))+SFM53+SFM54</f>
        <v>0</v>
      </c>
      <c r="SFO10" s="1265">
        <f t="shared" ref="SFO10" si="6504">SUM(SFO35-SUM(SFO4:SFO9))+SFO53+SFO54</f>
        <v>0</v>
      </c>
      <c r="SFQ10" s="1265">
        <f t="shared" ref="SFQ10" si="6505">SUM(SFQ35-SUM(SFQ4:SFQ9))+SFQ53+SFQ54</f>
        <v>0</v>
      </c>
      <c r="SFS10" s="1265">
        <f t="shared" ref="SFS10" si="6506">SUM(SFS35-SUM(SFS4:SFS9))+SFS53+SFS54</f>
        <v>0</v>
      </c>
      <c r="SFU10" s="1265">
        <f t="shared" ref="SFU10" si="6507">SUM(SFU35-SUM(SFU4:SFU9))+SFU53+SFU54</f>
        <v>0</v>
      </c>
      <c r="SFW10" s="1265">
        <f t="shared" ref="SFW10" si="6508">SUM(SFW35-SUM(SFW4:SFW9))+SFW53+SFW54</f>
        <v>0</v>
      </c>
      <c r="SFY10" s="1265">
        <f t="shared" ref="SFY10" si="6509">SUM(SFY35-SUM(SFY4:SFY9))+SFY53+SFY54</f>
        <v>0</v>
      </c>
      <c r="SGA10" s="1265">
        <f t="shared" ref="SGA10" si="6510">SUM(SGA35-SUM(SGA4:SGA9))+SGA53+SGA54</f>
        <v>0</v>
      </c>
      <c r="SGC10" s="1265">
        <f t="shared" ref="SGC10" si="6511">SUM(SGC35-SUM(SGC4:SGC9))+SGC53+SGC54</f>
        <v>0</v>
      </c>
      <c r="SGE10" s="1265">
        <f t="shared" ref="SGE10" si="6512">SUM(SGE35-SUM(SGE4:SGE9))+SGE53+SGE54</f>
        <v>0</v>
      </c>
      <c r="SGG10" s="1265">
        <f t="shared" ref="SGG10" si="6513">SUM(SGG35-SUM(SGG4:SGG9))+SGG53+SGG54</f>
        <v>0</v>
      </c>
      <c r="SGI10" s="1265">
        <f t="shared" ref="SGI10" si="6514">SUM(SGI35-SUM(SGI4:SGI9))+SGI53+SGI54</f>
        <v>0</v>
      </c>
      <c r="SGK10" s="1265">
        <f t="shared" ref="SGK10" si="6515">SUM(SGK35-SUM(SGK4:SGK9))+SGK53+SGK54</f>
        <v>0</v>
      </c>
      <c r="SGM10" s="1265">
        <f t="shared" ref="SGM10" si="6516">SUM(SGM35-SUM(SGM4:SGM9))+SGM53+SGM54</f>
        <v>0</v>
      </c>
      <c r="SGO10" s="1265">
        <f t="shared" ref="SGO10" si="6517">SUM(SGO35-SUM(SGO4:SGO9))+SGO53+SGO54</f>
        <v>0</v>
      </c>
      <c r="SGQ10" s="1265">
        <f t="shared" ref="SGQ10" si="6518">SUM(SGQ35-SUM(SGQ4:SGQ9))+SGQ53+SGQ54</f>
        <v>0</v>
      </c>
      <c r="SGS10" s="1265">
        <f t="shared" ref="SGS10" si="6519">SUM(SGS35-SUM(SGS4:SGS9))+SGS53+SGS54</f>
        <v>0</v>
      </c>
      <c r="SGU10" s="1265">
        <f t="shared" ref="SGU10" si="6520">SUM(SGU35-SUM(SGU4:SGU9))+SGU53+SGU54</f>
        <v>0</v>
      </c>
      <c r="SGW10" s="1265">
        <f t="shared" ref="SGW10" si="6521">SUM(SGW35-SUM(SGW4:SGW9))+SGW53+SGW54</f>
        <v>0</v>
      </c>
      <c r="SGY10" s="1265">
        <f t="shared" ref="SGY10" si="6522">SUM(SGY35-SUM(SGY4:SGY9))+SGY53+SGY54</f>
        <v>0</v>
      </c>
      <c r="SHA10" s="1265">
        <f t="shared" ref="SHA10" si="6523">SUM(SHA35-SUM(SHA4:SHA9))+SHA53+SHA54</f>
        <v>0</v>
      </c>
      <c r="SHC10" s="1265">
        <f t="shared" ref="SHC10" si="6524">SUM(SHC35-SUM(SHC4:SHC9))+SHC53+SHC54</f>
        <v>0</v>
      </c>
      <c r="SHE10" s="1265">
        <f t="shared" ref="SHE10" si="6525">SUM(SHE35-SUM(SHE4:SHE9))+SHE53+SHE54</f>
        <v>0</v>
      </c>
      <c r="SHG10" s="1265">
        <f t="shared" ref="SHG10" si="6526">SUM(SHG35-SUM(SHG4:SHG9))+SHG53+SHG54</f>
        <v>0</v>
      </c>
      <c r="SHI10" s="1265">
        <f t="shared" ref="SHI10" si="6527">SUM(SHI35-SUM(SHI4:SHI9))+SHI53+SHI54</f>
        <v>0</v>
      </c>
      <c r="SHK10" s="1265">
        <f t="shared" ref="SHK10" si="6528">SUM(SHK35-SUM(SHK4:SHK9))+SHK53+SHK54</f>
        <v>0</v>
      </c>
      <c r="SHM10" s="1265">
        <f t="shared" ref="SHM10" si="6529">SUM(SHM35-SUM(SHM4:SHM9))+SHM53+SHM54</f>
        <v>0</v>
      </c>
      <c r="SHO10" s="1265">
        <f t="shared" ref="SHO10" si="6530">SUM(SHO35-SUM(SHO4:SHO9))+SHO53+SHO54</f>
        <v>0</v>
      </c>
      <c r="SHQ10" s="1265">
        <f t="shared" ref="SHQ10" si="6531">SUM(SHQ35-SUM(SHQ4:SHQ9))+SHQ53+SHQ54</f>
        <v>0</v>
      </c>
      <c r="SHS10" s="1265">
        <f t="shared" ref="SHS10" si="6532">SUM(SHS35-SUM(SHS4:SHS9))+SHS53+SHS54</f>
        <v>0</v>
      </c>
      <c r="SHU10" s="1265">
        <f t="shared" ref="SHU10" si="6533">SUM(SHU35-SUM(SHU4:SHU9))+SHU53+SHU54</f>
        <v>0</v>
      </c>
      <c r="SHW10" s="1265">
        <f t="shared" ref="SHW10" si="6534">SUM(SHW35-SUM(SHW4:SHW9))+SHW53+SHW54</f>
        <v>0</v>
      </c>
      <c r="SHY10" s="1265">
        <f t="shared" ref="SHY10" si="6535">SUM(SHY35-SUM(SHY4:SHY9))+SHY53+SHY54</f>
        <v>0</v>
      </c>
      <c r="SIA10" s="1265">
        <f t="shared" ref="SIA10" si="6536">SUM(SIA35-SUM(SIA4:SIA9))+SIA53+SIA54</f>
        <v>0</v>
      </c>
      <c r="SIC10" s="1265">
        <f t="shared" ref="SIC10" si="6537">SUM(SIC35-SUM(SIC4:SIC9))+SIC53+SIC54</f>
        <v>0</v>
      </c>
      <c r="SIE10" s="1265">
        <f t="shared" ref="SIE10" si="6538">SUM(SIE35-SUM(SIE4:SIE9))+SIE53+SIE54</f>
        <v>0</v>
      </c>
      <c r="SIG10" s="1265">
        <f t="shared" ref="SIG10" si="6539">SUM(SIG35-SUM(SIG4:SIG9))+SIG53+SIG54</f>
        <v>0</v>
      </c>
      <c r="SII10" s="1265">
        <f t="shared" ref="SII10" si="6540">SUM(SII35-SUM(SII4:SII9))+SII53+SII54</f>
        <v>0</v>
      </c>
      <c r="SIK10" s="1265">
        <f t="shared" ref="SIK10" si="6541">SUM(SIK35-SUM(SIK4:SIK9))+SIK53+SIK54</f>
        <v>0</v>
      </c>
      <c r="SIM10" s="1265">
        <f t="shared" ref="SIM10" si="6542">SUM(SIM35-SUM(SIM4:SIM9))+SIM53+SIM54</f>
        <v>0</v>
      </c>
      <c r="SIO10" s="1265">
        <f t="shared" ref="SIO10" si="6543">SUM(SIO35-SUM(SIO4:SIO9))+SIO53+SIO54</f>
        <v>0</v>
      </c>
      <c r="SIQ10" s="1265">
        <f t="shared" ref="SIQ10" si="6544">SUM(SIQ35-SUM(SIQ4:SIQ9))+SIQ53+SIQ54</f>
        <v>0</v>
      </c>
      <c r="SIS10" s="1265">
        <f t="shared" ref="SIS10" si="6545">SUM(SIS35-SUM(SIS4:SIS9))+SIS53+SIS54</f>
        <v>0</v>
      </c>
      <c r="SIU10" s="1265">
        <f t="shared" ref="SIU10" si="6546">SUM(SIU35-SUM(SIU4:SIU9))+SIU53+SIU54</f>
        <v>0</v>
      </c>
      <c r="SIW10" s="1265">
        <f t="shared" ref="SIW10" si="6547">SUM(SIW35-SUM(SIW4:SIW9))+SIW53+SIW54</f>
        <v>0</v>
      </c>
      <c r="SIY10" s="1265">
        <f t="shared" ref="SIY10" si="6548">SUM(SIY35-SUM(SIY4:SIY9))+SIY53+SIY54</f>
        <v>0</v>
      </c>
      <c r="SJA10" s="1265">
        <f t="shared" ref="SJA10" si="6549">SUM(SJA35-SUM(SJA4:SJA9))+SJA53+SJA54</f>
        <v>0</v>
      </c>
      <c r="SJC10" s="1265">
        <f t="shared" ref="SJC10" si="6550">SUM(SJC35-SUM(SJC4:SJC9))+SJC53+SJC54</f>
        <v>0</v>
      </c>
      <c r="SJE10" s="1265">
        <f t="shared" ref="SJE10" si="6551">SUM(SJE35-SUM(SJE4:SJE9))+SJE53+SJE54</f>
        <v>0</v>
      </c>
      <c r="SJG10" s="1265">
        <f t="shared" ref="SJG10" si="6552">SUM(SJG35-SUM(SJG4:SJG9))+SJG53+SJG54</f>
        <v>0</v>
      </c>
      <c r="SJI10" s="1265">
        <f t="shared" ref="SJI10" si="6553">SUM(SJI35-SUM(SJI4:SJI9))+SJI53+SJI54</f>
        <v>0</v>
      </c>
      <c r="SJK10" s="1265">
        <f t="shared" ref="SJK10" si="6554">SUM(SJK35-SUM(SJK4:SJK9))+SJK53+SJK54</f>
        <v>0</v>
      </c>
      <c r="SJM10" s="1265">
        <f t="shared" ref="SJM10" si="6555">SUM(SJM35-SUM(SJM4:SJM9))+SJM53+SJM54</f>
        <v>0</v>
      </c>
      <c r="SJO10" s="1265">
        <f t="shared" ref="SJO10" si="6556">SUM(SJO35-SUM(SJO4:SJO9))+SJO53+SJO54</f>
        <v>0</v>
      </c>
      <c r="SJQ10" s="1265">
        <f t="shared" ref="SJQ10" si="6557">SUM(SJQ35-SUM(SJQ4:SJQ9))+SJQ53+SJQ54</f>
        <v>0</v>
      </c>
      <c r="SJS10" s="1265">
        <f t="shared" ref="SJS10" si="6558">SUM(SJS35-SUM(SJS4:SJS9))+SJS53+SJS54</f>
        <v>0</v>
      </c>
      <c r="SJU10" s="1265">
        <f t="shared" ref="SJU10" si="6559">SUM(SJU35-SUM(SJU4:SJU9))+SJU53+SJU54</f>
        <v>0</v>
      </c>
      <c r="SJW10" s="1265">
        <f t="shared" ref="SJW10" si="6560">SUM(SJW35-SUM(SJW4:SJW9))+SJW53+SJW54</f>
        <v>0</v>
      </c>
      <c r="SJY10" s="1265">
        <f t="shared" ref="SJY10" si="6561">SUM(SJY35-SUM(SJY4:SJY9))+SJY53+SJY54</f>
        <v>0</v>
      </c>
      <c r="SKA10" s="1265">
        <f t="shared" ref="SKA10" si="6562">SUM(SKA35-SUM(SKA4:SKA9))+SKA53+SKA54</f>
        <v>0</v>
      </c>
      <c r="SKC10" s="1265">
        <f t="shared" ref="SKC10" si="6563">SUM(SKC35-SUM(SKC4:SKC9))+SKC53+SKC54</f>
        <v>0</v>
      </c>
      <c r="SKE10" s="1265">
        <f t="shared" ref="SKE10" si="6564">SUM(SKE35-SUM(SKE4:SKE9))+SKE53+SKE54</f>
        <v>0</v>
      </c>
      <c r="SKG10" s="1265">
        <f t="shared" ref="SKG10" si="6565">SUM(SKG35-SUM(SKG4:SKG9))+SKG53+SKG54</f>
        <v>0</v>
      </c>
      <c r="SKI10" s="1265">
        <f t="shared" ref="SKI10" si="6566">SUM(SKI35-SUM(SKI4:SKI9))+SKI53+SKI54</f>
        <v>0</v>
      </c>
      <c r="SKK10" s="1265">
        <f t="shared" ref="SKK10" si="6567">SUM(SKK35-SUM(SKK4:SKK9))+SKK53+SKK54</f>
        <v>0</v>
      </c>
      <c r="SKM10" s="1265">
        <f t="shared" ref="SKM10" si="6568">SUM(SKM35-SUM(SKM4:SKM9))+SKM53+SKM54</f>
        <v>0</v>
      </c>
      <c r="SKO10" s="1265">
        <f t="shared" ref="SKO10" si="6569">SUM(SKO35-SUM(SKO4:SKO9))+SKO53+SKO54</f>
        <v>0</v>
      </c>
      <c r="SKQ10" s="1265">
        <f t="shared" ref="SKQ10" si="6570">SUM(SKQ35-SUM(SKQ4:SKQ9))+SKQ53+SKQ54</f>
        <v>0</v>
      </c>
      <c r="SKS10" s="1265">
        <f t="shared" ref="SKS10" si="6571">SUM(SKS35-SUM(SKS4:SKS9))+SKS53+SKS54</f>
        <v>0</v>
      </c>
      <c r="SKU10" s="1265">
        <f t="shared" ref="SKU10" si="6572">SUM(SKU35-SUM(SKU4:SKU9))+SKU53+SKU54</f>
        <v>0</v>
      </c>
      <c r="SKW10" s="1265">
        <f t="shared" ref="SKW10" si="6573">SUM(SKW35-SUM(SKW4:SKW9))+SKW53+SKW54</f>
        <v>0</v>
      </c>
      <c r="SKY10" s="1265">
        <f t="shared" ref="SKY10" si="6574">SUM(SKY35-SUM(SKY4:SKY9))+SKY53+SKY54</f>
        <v>0</v>
      </c>
      <c r="SLA10" s="1265">
        <f t="shared" ref="SLA10" si="6575">SUM(SLA35-SUM(SLA4:SLA9))+SLA53+SLA54</f>
        <v>0</v>
      </c>
      <c r="SLC10" s="1265">
        <f t="shared" ref="SLC10" si="6576">SUM(SLC35-SUM(SLC4:SLC9))+SLC53+SLC54</f>
        <v>0</v>
      </c>
      <c r="SLE10" s="1265">
        <f t="shared" ref="SLE10" si="6577">SUM(SLE35-SUM(SLE4:SLE9))+SLE53+SLE54</f>
        <v>0</v>
      </c>
      <c r="SLG10" s="1265">
        <f t="shared" ref="SLG10" si="6578">SUM(SLG35-SUM(SLG4:SLG9))+SLG53+SLG54</f>
        <v>0</v>
      </c>
      <c r="SLI10" s="1265">
        <f t="shared" ref="SLI10" si="6579">SUM(SLI35-SUM(SLI4:SLI9))+SLI53+SLI54</f>
        <v>0</v>
      </c>
      <c r="SLK10" s="1265">
        <f t="shared" ref="SLK10" si="6580">SUM(SLK35-SUM(SLK4:SLK9))+SLK53+SLK54</f>
        <v>0</v>
      </c>
      <c r="SLM10" s="1265">
        <f t="shared" ref="SLM10" si="6581">SUM(SLM35-SUM(SLM4:SLM9))+SLM53+SLM54</f>
        <v>0</v>
      </c>
      <c r="SLO10" s="1265">
        <f t="shared" ref="SLO10" si="6582">SUM(SLO35-SUM(SLO4:SLO9))+SLO53+SLO54</f>
        <v>0</v>
      </c>
      <c r="SLQ10" s="1265">
        <f t="shared" ref="SLQ10" si="6583">SUM(SLQ35-SUM(SLQ4:SLQ9))+SLQ53+SLQ54</f>
        <v>0</v>
      </c>
      <c r="SLS10" s="1265">
        <f t="shared" ref="SLS10" si="6584">SUM(SLS35-SUM(SLS4:SLS9))+SLS53+SLS54</f>
        <v>0</v>
      </c>
      <c r="SLU10" s="1265">
        <f t="shared" ref="SLU10" si="6585">SUM(SLU35-SUM(SLU4:SLU9))+SLU53+SLU54</f>
        <v>0</v>
      </c>
      <c r="SLW10" s="1265">
        <f t="shared" ref="SLW10" si="6586">SUM(SLW35-SUM(SLW4:SLW9))+SLW53+SLW54</f>
        <v>0</v>
      </c>
      <c r="SLY10" s="1265">
        <f t="shared" ref="SLY10" si="6587">SUM(SLY35-SUM(SLY4:SLY9))+SLY53+SLY54</f>
        <v>0</v>
      </c>
      <c r="SMA10" s="1265">
        <f t="shared" ref="SMA10" si="6588">SUM(SMA35-SUM(SMA4:SMA9))+SMA53+SMA54</f>
        <v>0</v>
      </c>
      <c r="SMC10" s="1265">
        <f t="shared" ref="SMC10" si="6589">SUM(SMC35-SUM(SMC4:SMC9))+SMC53+SMC54</f>
        <v>0</v>
      </c>
      <c r="SME10" s="1265">
        <f t="shared" ref="SME10" si="6590">SUM(SME35-SUM(SME4:SME9))+SME53+SME54</f>
        <v>0</v>
      </c>
      <c r="SMG10" s="1265">
        <f t="shared" ref="SMG10" si="6591">SUM(SMG35-SUM(SMG4:SMG9))+SMG53+SMG54</f>
        <v>0</v>
      </c>
      <c r="SMI10" s="1265">
        <f t="shared" ref="SMI10" si="6592">SUM(SMI35-SUM(SMI4:SMI9))+SMI53+SMI54</f>
        <v>0</v>
      </c>
      <c r="SMK10" s="1265">
        <f t="shared" ref="SMK10" si="6593">SUM(SMK35-SUM(SMK4:SMK9))+SMK53+SMK54</f>
        <v>0</v>
      </c>
      <c r="SMM10" s="1265">
        <f t="shared" ref="SMM10" si="6594">SUM(SMM35-SUM(SMM4:SMM9))+SMM53+SMM54</f>
        <v>0</v>
      </c>
      <c r="SMO10" s="1265">
        <f t="shared" ref="SMO10" si="6595">SUM(SMO35-SUM(SMO4:SMO9))+SMO53+SMO54</f>
        <v>0</v>
      </c>
      <c r="SMQ10" s="1265">
        <f t="shared" ref="SMQ10" si="6596">SUM(SMQ35-SUM(SMQ4:SMQ9))+SMQ53+SMQ54</f>
        <v>0</v>
      </c>
      <c r="SMS10" s="1265">
        <f t="shared" ref="SMS10" si="6597">SUM(SMS35-SUM(SMS4:SMS9))+SMS53+SMS54</f>
        <v>0</v>
      </c>
      <c r="SMU10" s="1265">
        <f t="shared" ref="SMU10" si="6598">SUM(SMU35-SUM(SMU4:SMU9))+SMU53+SMU54</f>
        <v>0</v>
      </c>
      <c r="SMW10" s="1265">
        <f t="shared" ref="SMW10" si="6599">SUM(SMW35-SUM(SMW4:SMW9))+SMW53+SMW54</f>
        <v>0</v>
      </c>
      <c r="SMY10" s="1265">
        <f t="shared" ref="SMY10" si="6600">SUM(SMY35-SUM(SMY4:SMY9))+SMY53+SMY54</f>
        <v>0</v>
      </c>
      <c r="SNA10" s="1265">
        <f t="shared" ref="SNA10" si="6601">SUM(SNA35-SUM(SNA4:SNA9))+SNA53+SNA54</f>
        <v>0</v>
      </c>
      <c r="SNC10" s="1265">
        <f t="shared" ref="SNC10" si="6602">SUM(SNC35-SUM(SNC4:SNC9))+SNC53+SNC54</f>
        <v>0</v>
      </c>
      <c r="SNE10" s="1265">
        <f t="shared" ref="SNE10" si="6603">SUM(SNE35-SUM(SNE4:SNE9))+SNE53+SNE54</f>
        <v>0</v>
      </c>
      <c r="SNG10" s="1265">
        <f t="shared" ref="SNG10" si="6604">SUM(SNG35-SUM(SNG4:SNG9))+SNG53+SNG54</f>
        <v>0</v>
      </c>
      <c r="SNI10" s="1265">
        <f t="shared" ref="SNI10" si="6605">SUM(SNI35-SUM(SNI4:SNI9))+SNI53+SNI54</f>
        <v>0</v>
      </c>
      <c r="SNK10" s="1265">
        <f t="shared" ref="SNK10" si="6606">SUM(SNK35-SUM(SNK4:SNK9))+SNK53+SNK54</f>
        <v>0</v>
      </c>
      <c r="SNM10" s="1265">
        <f t="shared" ref="SNM10" si="6607">SUM(SNM35-SUM(SNM4:SNM9))+SNM53+SNM54</f>
        <v>0</v>
      </c>
      <c r="SNO10" s="1265">
        <f t="shared" ref="SNO10" si="6608">SUM(SNO35-SUM(SNO4:SNO9))+SNO53+SNO54</f>
        <v>0</v>
      </c>
      <c r="SNQ10" s="1265">
        <f t="shared" ref="SNQ10" si="6609">SUM(SNQ35-SUM(SNQ4:SNQ9))+SNQ53+SNQ54</f>
        <v>0</v>
      </c>
      <c r="SNS10" s="1265">
        <f t="shared" ref="SNS10" si="6610">SUM(SNS35-SUM(SNS4:SNS9))+SNS53+SNS54</f>
        <v>0</v>
      </c>
      <c r="SNU10" s="1265">
        <f t="shared" ref="SNU10" si="6611">SUM(SNU35-SUM(SNU4:SNU9))+SNU53+SNU54</f>
        <v>0</v>
      </c>
      <c r="SNW10" s="1265">
        <f t="shared" ref="SNW10" si="6612">SUM(SNW35-SUM(SNW4:SNW9))+SNW53+SNW54</f>
        <v>0</v>
      </c>
      <c r="SNY10" s="1265">
        <f t="shared" ref="SNY10" si="6613">SUM(SNY35-SUM(SNY4:SNY9))+SNY53+SNY54</f>
        <v>0</v>
      </c>
      <c r="SOA10" s="1265">
        <f t="shared" ref="SOA10" si="6614">SUM(SOA35-SUM(SOA4:SOA9))+SOA53+SOA54</f>
        <v>0</v>
      </c>
      <c r="SOC10" s="1265">
        <f t="shared" ref="SOC10" si="6615">SUM(SOC35-SUM(SOC4:SOC9))+SOC53+SOC54</f>
        <v>0</v>
      </c>
      <c r="SOE10" s="1265">
        <f t="shared" ref="SOE10" si="6616">SUM(SOE35-SUM(SOE4:SOE9))+SOE53+SOE54</f>
        <v>0</v>
      </c>
      <c r="SOG10" s="1265">
        <f t="shared" ref="SOG10" si="6617">SUM(SOG35-SUM(SOG4:SOG9))+SOG53+SOG54</f>
        <v>0</v>
      </c>
      <c r="SOI10" s="1265">
        <f t="shared" ref="SOI10" si="6618">SUM(SOI35-SUM(SOI4:SOI9))+SOI53+SOI54</f>
        <v>0</v>
      </c>
      <c r="SOK10" s="1265">
        <f t="shared" ref="SOK10" si="6619">SUM(SOK35-SUM(SOK4:SOK9))+SOK53+SOK54</f>
        <v>0</v>
      </c>
      <c r="SOM10" s="1265">
        <f t="shared" ref="SOM10" si="6620">SUM(SOM35-SUM(SOM4:SOM9))+SOM53+SOM54</f>
        <v>0</v>
      </c>
      <c r="SOO10" s="1265">
        <f t="shared" ref="SOO10" si="6621">SUM(SOO35-SUM(SOO4:SOO9))+SOO53+SOO54</f>
        <v>0</v>
      </c>
      <c r="SOQ10" s="1265">
        <f t="shared" ref="SOQ10" si="6622">SUM(SOQ35-SUM(SOQ4:SOQ9))+SOQ53+SOQ54</f>
        <v>0</v>
      </c>
      <c r="SOS10" s="1265">
        <f t="shared" ref="SOS10" si="6623">SUM(SOS35-SUM(SOS4:SOS9))+SOS53+SOS54</f>
        <v>0</v>
      </c>
      <c r="SOU10" s="1265">
        <f t="shared" ref="SOU10" si="6624">SUM(SOU35-SUM(SOU4:SOU9))+SOU53+SOU54</f>
        <v>0</v>
      </c>
      <c r="SOW10" s="1265">
        <f t="shared" ref="SOW10" si="6625">SUM(SOW35-SUM(SOW4:SOW9))+SOW53+SOW54</f>
        <v>0</v>
      </c>
      <c r="SOY10" s="1265">
        <f t="shared" ref="SOY10" si="6626">SUM(SOY35-SUM(SOY4:SOY9))+SOY53+SOY54</f>
        <v>0</v>
      </c>
      <c r="SPA10" s="1265">
        <f t="shared" ref="SPA10" si="6627">SUM(SPA35-SUM(SPA4:SPA9))+SPA53+SPA54</f>
        <v>0</v>
      </c>
      <c r="SPC10" s="1265">
        <f t="shared" ref="SPC10" si="6628">SUM(SPC35-SUM(SPC4:SPC9))+SPC53+SPC54</f>
        <v>0</v>
      </c>
      <c r="SPE10" s="1265">
        <f t="shared" ref="SPE10" si="6629">SUM(SPE35-SUM(SPE4:SPE9))+SPE53+SPE54</f>
        <v>0</v>
      </c>
      <c r="SPG10" s="1265">
        <f t="shared" ref="SPG10" si="6630">SUM(SPG35-SUM(SPG4:SPG9))+SPG53+SPG54</f>
        <v>0</v>
      </c>
      <c r="SPI10" s="1265">
        <f t="shared" ref="SPI10" si="6631">SUM(SPI35-SUM(SPI4:SPI9))+SPI53+SPI54</f>
        <v>0</v>
      </c>
      <c r="SPK10" s="1265">
        <f t="shared" ref="SPK10" si="6632">SUM(SPK35-SUM(SPK4:SPK9))+SPK53+SPK54</f>
        <v>0</v>
      </c>
      <c r="SPM10" s="1265">
        <f t="shared" ref="SPM10" si="6633">SUM(SPM35-SUM(SPM4:SPM9))+SPM53+SPM54</f>
        <v>0</v>
      </c>
      <c r="SPO10" s="1265">
        <f t="shared" ref="SPO10" si="6634">SUM(SPO35-SUM(SPO4:SPO9))+SPO53+SPO54</f>
        <v>0</v>
      </c>
      <c r="SPQ10" s="1265">
        <f t="shared" ref="SPQ10" si="6635">SUM(SPQ35-SUM(SPQ4:SPQ9))+SPQ53+SPQ54</f>
        <v>0</v>
      </c>
      <c r="SPS10" s="1265">
        <f t="shared" ref="SPS10" si="6636">SUM(SPS35-SUM(SPS4:SPS9))+SPS53+SPS54</f>
        <v>0</v>
      </c>
      <c r="SPU10" s="1265">
        <f t="shared" ref="SPU10" si="6637">SUM(SPU35-SUM(SPU4:SPU9))+SPU53+SPU54</f>
        <v>0</v>
      </c>
      <c r="SPW10" s="1265">
        <f t="shared" ref="SPW10" si="6638">SUM(SPW35-SUM(SPW4:SPW9))+SPW53+SPW54</f>
        <v>0</v>
      </c>
      <c r="SPY10" s="1265">
        <f t="shared" ref="SPY10" si="6639">SUM(SPY35-SUM(SPY4:SPY9))+SPY53+SPY54</f>
        <v>0</v>
      </c>
      <c r="SQA10" s="1265">
        <f t="shared" ref="SQA10" si="6640">SUM(SQA35-SUM(SQA4:SQA9))+SQA53+SQA54</f>
        <v>0</v>
      </c>
      <c r="SQC10" s="1265">
        <f t="shared" ref="SQC10" si="6641">SUM(SQC35-SUM(SQC4:SQC9))+SQC53+SQC54</f>
        <v>0</v>
      </c>
      <c r="SQE10" s="1265">
        <f t="shared" ref="SQE10" si="6642">SUM(SQE35-SUM(SQE4:SQE9))+SQE53+SQE54</f>
        <v>0</v>
      </c>
      <c r="SQG10" s="1265">
        <f t="shared" ref="SQG10" si="6643">SUM(SQG35-SUM(SQG4:SQG9))+SQG53+SQG54</f>
        <v>0</v>
      </c>
      <c r="SQI10" s="1265">
        <f t="shared" ref="SQI10" si="6644">SUM(SQI35-SUM(SQI4:SQI9))+SQI53+SQI54</f>
        <v>0</v>
      </c>
      <c r="SQK10" s="1265">
        <f t="shared" ref="SQK10" si="6645">SUM(SQK35-SUM(SQK4:SQK9))+SQK53+SQK54</f>
        <v>0</v>
      </c>
      <c r="SQM10" s="1265">
        <f t="shared" ref="SQM10" si="6646">SUM(SQM35-SUM(SQM4:SQM9))+SQM53+SQM54</f>
        <v>0</v>
      </c>
      <c r="SQO10" s="1265">
        <f t="shared" ref="SQO10" si="6647">SUM(SQO35-SUM(SQO4:SQO9))+SQO53+SQO54</f>
        <v>0</v>
      </c>
      <c r="SQQ10" s="1265">
        <f t="shared" ref="SQQ10" si="6648">SUM(SQQ35-SUM(SQQ4:SQQ9))+SQQ53+SQQ54</f>
        <v>0</v>
      </c>
      <c r="SQS10" s="1265">
        <f t="shared" ref="SQS10" si="6649">SUM(SQS35-SUM(SQS4:SQS9))+SQS53+SQS54</f>
        <v>0</v>
      </c>
      <c r="SQU10" s="1265">
        <f t="shared" ref="SQU10" si="6650">SUM(SQU35-SUM(SQU4:SQU9))+SQU53+SQU54</f>
        <v>0</v>
      </c>
      <c r="SQW10" s="1265">
        <f t="shared" ref="SQW10" si="6651">SUM(SQW35-SUM(SQW4:SQW9))+SQW53+SQW54</f>
        <v>0</v>
      </c>
      <c r="SQY10" s="1265">
        <f t="shared" ref="SQY10" si="6652">SUM(SQY35-SUM(SQY4:SQY9))+SQY53+SQY54</f>
        <v>0</v>
      </c>
      <c r="SRA10" s="1265">
        <f t="shared" ref="SRA10" si="6653">SUM(SRA35-SUM(SRA4:SRA9))+SRA53+SRA54</f>
        <v>0</v>
      </c>
      <c r="SRC10" s="1265">
        <f t="shared" ref="SRC10" si="6654">SUM(SRC35-SUM(SRC4:SRC9))+SRC53+SRC54</f>
        <v>0</v>
      </c>
      <c r="SRE10" s="1265">
        <f t="shared" ref="SRE10" si="6655">SUM(SRE35-SUM(SRE4:SRE9))+SRE53+SRE54</f>
        <v>0</v>
      </c>
      <c r="SRG10" s="1265">
        <f t="shared" ref="SRG10" si="6656">SUM(SRG35-SUM(SRG4:SRG9))+SRG53+SRG54</f>
        <v>0</v>
      </c>
      <c r="SRI10" s="1265">
        <f t="shared" ref="SRI10" si="6657">SUM(SRI35-SUM(SRI4:SRI9))+SRI53+SRI54</f>
        <v>0</v>
      </c>
      <c r="SRK10" s="1265">
        <f t="shared" ref="SRK10" si="6658">SUM(SRK35-SUM(SRK4:SRK9))+SRK53+SRK54</f>
        <v>0</v>
      </c>
      <c r="SRM10" s="1265">
        <f t="shared" ref="SRM10" si="6659">SUM(SRM35-SUM(SRM4:SRM9))+SRM53+SRM54</f>
        <v>0</v>
      </c>
      <c r="SRO10" s="1265">
        <f t="shared" ref="SRO10" si="6660">SUM(SRO35-SUM(SRO4:SRO9))+SRO53+SRO54</f>
        <v>0</v>
      </c>
      <c r="SRQ10" s="1265">
        <f t="shared" ref="SRQ10" si="6661">SUM(SRQ35-SUM(SRQ4:SRQ9))+SRQ53+SRQ54</f>
        <v>0</v>
      </c>
      <c r="SRS10" s="1265">
        <f t="shared" ref="SRS10" si="6662">SUM(SRS35-SUM(SRS4:SRS9))+SRS53+SRS54</f>
        <v>0</v>
      </c>
      <c r="SRU10" s="1265">
        <f t="shared" ref="SRU10" si="6663">SUM(SRU35-SUM(SRU4:SRU9))+SRU53+SRU54</f>
        <v>0</v>
      </c>
      <c r="SRW10" s="1265">
        <f t="shared" ref="SRW10" si="6664">SUM(SRW35-SUM(SRW4:SRW9))+SRW53+SRW54</f>
        <v>0</v>
      </c>
      <c r="SRY10" s="1265">
        <f t="shared" ref="SRY10" si="6665">SUM(SRY35-SUM(SRY4:SRY9))+SRY53+SRY54</f>
        <v>0</v>
      </c>
      <c r="SSA10" s="1265">
        <f t="shared" ref="SSA10" si="6666">SUM(SSA35-SUM(SSA4:SSA9))+SSA53+SSA54</f>
        <v>0</v>
      </c>
      <c r="SSC10" s="1265">
        <f t="shared" ref="SSC10" si="6667">SUM(SSC35-SUM(SSC4:SSC9))+SSC53+SSC54</f>
        <v>0</v>
      </c>
      <c r="SSE10" s="1265">
        <f t="shared" ref="SSE10" si="6668">SUM(SSE35-SUM(SSE4:SSE9))+SSE53+SSE54</f>
        <v>0</v>
      </c>
      <c r="SSG10" s="1265">
        <f t="shared" ref="SSG10" si="6669">SUM(SSG35-SUM(SSG4:SSG9))+SSG53+SSG54</f>
        <v>0</v>
      </c>
      <c r="SSI10" s="1265">
        <f t="shared" ref="SSI10" si="6670">SUM(SSI35-SUM(SSI4:SSI9))+SSI53+SSI54</f>
        <v>0</v>
      </c>
      <c r="SSK10" s="1265">
        <f t="shared" ref="SSK10" si="6671">SUM(SSK35-SUM(SSK4:SSK9))+SSK53+SSK54</f>
        <v>0</v>
      </c>
      <c r="SSM10" s="1265">
        <f t="shared" ref="SSM10" si="6672">SUM(SSM35-SUM(SSM4:SSM9))+SSM53+SSM54</f>
        <v>0</v>
      </c>
      <c r="SSO10" s="1265">
        <f t="shared" ref="SSO10" si="6673">SUM(SSO35-SUM(SSO4:SSO9))+SSO53+SSO54</f>
        <v>0</v>
      </c>
      <c r="SSQ10" s="1265">
        <f t="shared" ref="SSQ10" si="6674">SUM(SSQ35-SUM(SSQ4:SSQ9))+SSQ53+SSQ54</f>
        <v>0</v>
      </c>
      <c r="SSS10" s="1265">
        <f t="shared" ref="SSS10" si="6675">SUM(SSS35-SUM(SSS4:SSS9))+SSS53+SSS54</f>
        <v>0</v>
      </c>
      <c r="SSU10" s="1265">
        <f t="shared" ref="SSU10" si="6676">SUM(SSU35-SUM(SSU4:SSU9))+SSU53+SSU54</f>
        <v>0</v>
      </c>
      <c r="SSW10" s="1265">
        <f t="shared" ref="SSW10" si="6677">SUM(SSW35-SUM(SSW4:SSW9))+SSW53+SSW54</f>
        <v>0</v>
      </c>
      <c r="SSY10" s="1265">
        <f t="shared" ref="SSY10" si="6678">SUM(SSY35-SUM(SSY4:SSY9))+SSY53+SSY54</f>
        <v>0</v>
      </c>
      <c r="STA10" s="1265">
        <f t="shared" ref="STA10" si="6679">SUM(STA35-SUM(STA4:STA9))+STA53+STA54</f>
        <v>0</v>
      </c>
      <c r="STC10" s="1265">
        <f t="shared" ref="STC10" si="6680">SUM(STC35-SUM(STC4:STC9))+STC53+STC54</f>
        <v>0</v>
      </c>
      <c r="STE10" s="1265">
        <f t="shared" ref="STE10" si="6681">SUM(STE35-SUM(STE4:STE9))+STE53+STE54</f>
        <v>0</v>
      </c>
      <c r="STG10" s="1265">
        <f t="shared" ref="STG10" si="6682">SUM(STG35-SUM(STG4:STG9))+STG53+STG54</f>
        <v>0</v>
      </c>
      <c r="STI10" s="1265">
        <f t="shared" ref="STI10" si="6683">SUM(STI35-SUM(STI4:STI9))+STI53+STI54</f>
        <v>0</v>
      </c>
      <c r="STK10" s="1265">
        <f t="shared" ref="STK10" si="6684">SUM(STK35-SUM(STK4:STK9))+STK53+STK54</f>
        <v>0</v>
      </c>
      <c r="STM10" s="1265">
        <f t="shared" ref="STM10" si="6685">SUM(STM35-SUM(STM4:STM9))+STM53+STM54</f>
        <v>0</v>
      </c>
      <c r="STO10" s="1265">
        <f t="shared" ref="STO10" si="6686">SUM(STO35-SUM(STO4:STO9))+STO53+STO54</f>
        <v>0</v>
      </c>
      <c r="STQ10" s="1265">
        <f t="shared" ref="STQ10" si="6687">SUM(STQ35-SUM(STQ4:STQ9))+STQ53+STQ54</f>
        <v>0</v>
      </c>
      <c r="STS10" s="1265">
        <f t="shared" ref="STS10" si="6688">SUM(STS35-SUM(STS4:STS9))+STS53+STS54</f>
        <v>0</v>
      </c>
      <c r="STU10" s="1265">
        <f t="shared" ref="STU10" si="6689">SUM(STU35-SUM(STU4:STU9))+STU53+STU54</f>
        <v>0</v>
      </c>
      <c r="STW10" s="1265">
        <f t="shared" ref="STW10" si="6690">SUM(STW35-SUM(STW4:STW9))+STW53+STW54</f>
        <v>0</v>
      </c>
      <c r="STY10" s="1265">
        <f t="shared" ref="STY10" si="6691">SUM(STY35-SUM(STY4:STY9))+STY53+STY54</f>
        <v>0</v>
      </c>
      <c r="SUA10" s="1265">
        <f t="shared" ref="SUA10" si="6692">SUM(SUA35-SUM(SUA4:SUA9))+SUA53+SUA54</f>
        <v>0</v>
      </c>
      <c r="SUC10" s="1265">
        <f t="shared" ref="SUC10" si="6693">SUM(SUC35-SUM(SUC4:SUC9))+SUC53+SUC54</f>
        <v>0</v>
      </c>
      <c r="SUE10" s="1265">
        <f t="shared" ref="SUE10" si="6694">SUM(SUE35-SUM(SUE4:SUE9))+SUE53+SUE54</f>
        <v>0</v>
      </c>
      <c r="SUG10" s="1265">
        <f t="shared" ref="SUG10" si="6695">SUM(SUG35-SUM(SUG4:SUG9))+SUG53+SUG54</f>
        <v>0</v>
      </c>
      <c r="SUI10" s="1265">
        <f t="shared" ref="SUI10" si="6696">SUM(SUI35-SUM(SUI4:SUI9))+SUI53+SUI54</f>
        <v>0</v>
      </c>
      <c r="SUK10" s="1265">
        <f t="shared" ref="SUK10" si="6697">SUM(SUK35-SUM(SUK4:SUK9))+SUK53+SUK54</f>
        <v>0</v>
      </c>
      <c r="SUM10" s="1265">
        <f t="shared" ref="SUM10" si="6698">SUM(SUM35-SUM(SUM4:SUM9))+SUM53+SUM54</f>
        <v>0</v>
      </c>
      <c r="SUO10" s="1265">
        <f t="shared" ref="SUO10" si="6699">SUM(SUO35-SUM(SUO4:SUO9))+SUO53+SUO54</f>
        <v>0</v>
      </c>
      <c r="SUQ10" s="1265">
        <f t="shared" ref="SUQ10" si="6700">SUM(SUQ35-SUM(SUQ4:SUQ9))+SUQ53+SUQ54</f>
        <v>0</v>
      </c>
      <c r="SUS10" s="1265">
        <f t="shared" ref="SUS10" si="6701">SUM(SUS35-SUM(SUS4:SUS9))+SUS53+SUS54</f>
        <v>0</v>
      </c>
      <c r="SUU10" s="1265">
        <f t="shared" ref="SUU10" si="6702">SUM(SUU35-SUM(SUU4:SUU9))+SUU53+SUU54</f>
        <v>0</v>
      </c>
      <c r="SUW10" s="1265">
        <f t="shared" ref="SUW10" si="6703">SUM(SUW35-SUM(SUW4:SUW9))+SUW53+SUW54</f>
        <v>0</v>
      </c>
      <c r="SUY10" s="1265">
        <f t="shared" ref="SUY10" si="6704">SUM(SUY35-SUM(SUY4:SUY9))+SUY53+SUY54</f>
        <v>0</v>
      </c>
      <c r="SVA10" s="1265">
        <f t="shared" ref="SVA10" si="6705">SUM(SVA35-SUM(SVA4:SVA9))+SVA53+SVA54</f>
        <v>0</v>
      </c>
      <c r="SVC10" s="1265">
        <f t="shared" ref="SVC10" si="6706">SUM(SVC35-SUM(SVC4:SVC9))+SVC53+SVC54</f>
        <v>0</v>
      </c>
      <c r="SVE10" s="1265">
        <f t="shared" ref="SVE10" si="6707">SUM(SVE35-SUM(SVE4:SVE9))+SVE53+SVE54</f>
        <v>0</v>
      </c>
      <c r="SVG10" s="1265">
        <f t="shared" ref="SVG10" si="6708">SUM(SVG35-SUM(SVG4:SVG9))+SVG53+SVG54</f>
        <v>0</v>
      </c>
      <c r="SVI10" s="1265">
        <f t="shared" ref="SVI10" si="6709">SUM(SVI35-SUM(SVI4:SVI9))+SVI53+SVI54</f>
        <v>0</v>
      </c>
      <c r="SVK10" s="1265">
        <f t="shared" ref="SVK10" si="6710">SUM(SVK35-SUM(SVK4:SVK9))+SVK53+SVK54</f>
        <v>0</v>
      </c>
      <c r="SVM10" s="1265">
        <f t="shared" ref="SVM10" si="6711">SUM(SVM35-SUM(SVM4:SVM9))+SVM53+SVM54</f>
        <v>0</v>
      </c>
      <c r="SVO10" s="1265">
        <f t="shared" ref="SVO10" si="6712">SUM(SVO35-SUM(SVO4:SVO9))+SVO53+SVO54</f>
        <v>0</v>
      </c>
      <c r="SVQ10" s="1265">
        <f t="shared" ref="SVQ10" si="6713">SUM(SVQ35-SUM(SVQ4:SVQ9))+SVQ53+SVQ54</f>
        <v>0</v>
      </c>
      <c r="SVS10" s="1265">
        <f t="shared" ref="SVS10" si="6714">SUM(SVS35-SUM(SVS4:SVS9))+SVS53+SVS54</f>
        <v>0</v>
      </c>
      <c r="SVU10" s="1265">
        <f t="shared" ref="SVU10" si="6715">SUM(SVU35-SUM(SVU4:SVU9))+SVU53+SVU54</f>
        <v>0</v>
      </c>
      <c r="SVW10" s="1265">
        <f t="shared" ref="SVW10" si="6716">SUM(SVW35-SUM(SVW4:SVW9))+SVW53+SVW54</f>
        <v>0</v>
      </c>
      <c r="SVY10" s="1265">
        <f t="shared" ref="SVY10" si="6717">SUM(SVY35-SUM(SVY4:SVY9))+SVY53+SVY54</f>
        <v>0</v>
      </c>
      <c r="SWA10" s="1265">
        <f t="shared" ref="SWA10" si="6718">SUM(SWA35-SUM(SWA4:SWA9))+SWA53+SWA54</f>
        <v>0</v>
      </c>
      <c r="SWC10" s="1265">
        <f t="shared" ref="SWC10" si="6719">SUM(SWC35-SUM(SWC4:SWC9))+SWC53+SWC54</f>
        <v>0</v>
      </c>
      <c r="SWE10" s="1265">
        <f t="shared" ref="SWE10" si="6720">SUM(SWE35-SUM(SWE4:SWE9))+SWE53+SWE54</f>
        <v>0</v>
      </c>
      <c r="SWG10" s="1265">
        <f t="shared" ref="SWG10" si="6721">SUM(SWG35-SUM(SWG4:SWG9))+SWG53+SWG54</f>
        <v>0</v>
      </c>
      <c r="SWI10" s="1265">
        <f t="shared" ref="SWI10" si="6722">SUM(SWI35-SUM(SWI4:SWI9))+SWI53+SWI54</f>
        <v>0</v>
      </c>
      <c r="SWK10" s="1265">
        <f t="shared" ref="SWK10" si="6723">SUM(SWK35-SUM(SWK4:SWK9))+SWK53+SWK54</f>
        <v>0</v>
      </c>
      <c r="SWM10" s="1265">
        <f t="shared" ref="SWM10" si="6724">SUM(SWM35-SUM(SWM4:SWM9))+SWM53+SWM54</f>
        <v>0</v>
      </c>
      <c r="SWO10" s="1265">
        <f t="shared" ref="SWO10" si="6725">SUM(SWO35-SUM(SWO4:SWO9))+SWO53+SWO54</f>
        <v>0</v>
      </c>
      <c r="SWQ10" s="1265">
        <f t="shared" ref="SWQ10" si="6726">SUM(SWQ35-SUM(SWQ4:SWQ9))+SWQ53+SWQ54</f>
        <v>0</v>
      </c>
      <c r="SWS10" s="1265">
        <f t="shared" ref="SWS10" si="6727">SUM(SWS35-SUM(SWS4:SWS9))+SWS53+SWS54</f>
        <v>0</v>
      </c>
      <c r="SWU10" s="1265">
        <f t="shared" ref="SWU10" si="6728">SUM(SWU35-SUM(SWU4:SWU9))+SWU53+SWU54</f>
        <v>0</v>
      </c>
      <c r="SWW10" s="1265">
        <f t="shared" ref="SWW10" si="6729">SUM(SWW35-SUM(SWW4:SWW9))+SWW53+SWW54</f>
        <v>0</v>
      </c>
      <c r="SWY10" s="1265">
        <f t="shared" ref="SWY10" si="6730">SUM(SWY35-SUM(SWY4:SWY9))+SWY53+SWY54</f>
        <v>0</v>
      </c>
      <c r="SXA10" s="1265">
        <f t="shared" ref="SXA10" si="6731">SUM(SXA35-SUM(SXA4:SXA9))+SXA53+SXA54</f>
        <v>0</v>
      </c>
      <c r="SXC10" s="1265">
        <f t="shared" ref="SXC10" si="6732">SUM(SXC35-SUM(SXC4:SXC9))+SXC53+SXC54</f>
        <v>0</v>
      </c>
      <c r="SXE10" s="1265">
        <f t="shared" ref="SXE10" si="6733">SUM(SXE35-SUM(SXE4:SXE9))+SXE53+SXE54</f>
        <v>0</v>
      </c>
      <c r="SXG10" s="1265">
        <f t="shared" ref="SXG10" si="6734">SUM(SXG35-SUM(SXG4:SXG9))+SXG53+SXG54</f>
        <v>0</v>
      </c>
      <c r="SXI10" s="1265">
        <f t="shared" ref="SXI10" si="6735">SUM(SXI35-SUM(SXI4:SXI9))+SXI53+SXI54</f>
        <v>0</v>
      </c>
      <c r="SXK10" s="1265">
        <f t="shared" ref="SXK10" si="6736">SUM(SXK35-SUM(SXK4:SXK9))+SXK53+SXK54</f>
        <v>0</v>
      </c>
      <c r="SXM10" s="1265">
        <f t="shared" ref="SXM10" si="6737">SUM(SXM35-SUM(SXM4:SXM9))+SXM53+SXM54</f>
        <v>0</v>
      </c>
      <c r="SXO10" s="1265">
        <f t="shared" ref="SXO10" si="6738">SUM(SXO35-SUM(SXO4:SXO9))+SXO53+SXO54</f>
        <v>0</v>
      </c>
      <c r="SXQ10" s="1265">
        <f t="shared" ref="SXQ10" si="6739">SUM(SXQ35-SUM(SXQ4:SXQ9))+SXQ53+SXQ54</f>
        <v>0</v>
      </c>
      <c r="SXS10" s="1265">
        <f t="shared" ref="SXS10" si="6740">SUM(SXS35-SUM(SXS4:SXS9))+SXS53+SXS54</f>
        <v>0</v>
      </c>
      <c r="SXU10" s="1265">
        <f t="shared" ref="SXU10" si="6741">SUM(SXU35-SUM(SXU4:SXU9))+SXU53+SXU54</f>
        <v>0</v>
      </c>
      <c r="SXW10" s="1265">
        <f t="shared" ref="SXW10" si="6742">SUM(SXW35-SUM(SXW4:SXW9))+SXW53+SXW54</f>
        <v>0</v>
      </c>
      <c r="SXY10" s="1265">
        <f t="shared" ref="SXY10" si="6743">SUM(SXY35-SUM(SXY4:SXY9))+SXY53+SXY54</f>
        <v>0</v>
      </c>
      <c r="SYA10" s="1265">
        <f t="shared" ref="SYA10" si="6744">SUM(SYA35-SUM(SYA4:SYA9))+SYA53+SYA54</f>
        <v>0</v>
      </c>
      <c r="SYC10" s="1265">
        <f t="shared" ref="SYC10" si="6745">SUM(SYC35-SUM(SYC4:SYC9))+SYC53+SYC54</f>
        <v>0</v>
      </c>
      <c r="SYE10" s="1265">
        <f t="shared" ref="SYE10" si="6746">SUM(SYE35-SUM(SYE4:SYE9))+SYE53+SYE54</f>
        <v>0</v>
      </c>
      <c r="SYG10" s="1265">
        <f t="shared" ref="SYG10" si="6747">SUM(SYG35-SUM(SYG4:SYG9))+SYG53+SYG54</f>
        <v>0</v>
      </c>
      <c r="SYI10" s="1265">
        <f t="shared" ref="SYI10" si="6748">SUM(SYI35-SUM(SYI4:SYI9))+SYI53+SYI54</f>
        <v>0</v>
      </c>
      <c r="SYK10" s="1265">
        <f t="shared" ref="SYK10" si="6749">SUM(SYK35-SUM(SYK4:SYK9))+SYK53+SYK54</f>
        <v>0</v>
      </c>
      <c r="SYM10" s="1265">
        <f t="shared" ref="SYM10" si="6750">SUM(SYM35-SUM(SYM4:SYM9))+SYM53+SYM54</f>
        <v>0</v>
      </c>
      <c r="SYO10" s="1265">
        <f t="shared" ref="SYO10" si="6751">SUM(SYO35-SUM(SYO4:SYO9))+SYO53+SYO54</f>
        <v>0</v>
      </c>
      <c r="SYQ10" s="1265">
        <f t="shared" ref="SYQ10" si="6752">SUM(SYQ35-SUM(SYQ4:SYQ9))+SYQ53+SYQ54</f>
        <v>0</v>
      </c>
      <c r="SYS10" s="1265">
        <f t="shared" ref="SYS10" si="6753">SUM(SYS35-SUM(SYS4:SYS9))+SYS53+SYS54</f>
        <v>0</v>
      </c>
      <c r="SYU10" s="1265">
        <f t="shared" ref="SYU10" si="6754">SUM(SYU35-SUM(SYU4:SYU9))+SYU53+SYU54</f>
        <v>0</v>
      </c>
      <c r="SYW10" s="1265">
        <f t="shared" ref="SYW10" si="6755">SUM(SYW35-SUM(SYW4:SYW9))+SYW53+SYW54</f>
        <v>0</v>
      </c>
      <c r="SYY10" s="1265">
        <f t="shared" ref="SYY10" si="6756">SUM(SYY35-SUM(SYY4:SYY9))+SYY53+SYY54</f>
        <v>0</v>
      </c>
      <c r="SZA10" s="1265">
        <f t="shared" ref="SZA10" si="6757">SUM(SZA35-SUM(SZA4:SZA9))+SZA53+SZA54</f>
        <v>0</v>
      </c>
      <c r="SZC10" s="1265">
        <f t="shared" ref="SZC10" si="6758">SUM(SZC35-SUM(SZC4:SZC9))+SZC53+SZC54</f>
        <v>0</v>
      </c>
      <c r="SZE10" s="1265">
        <f t="shared" ref="SZE10" si="6759">SUM(SZE35-SUM(SZE4:SZE9))+SZE53+SZE54</f>
        <v>0</v>
      </c>
      <c r="SZG10" s="1265">
        <f t="shared" ref="SZG10" si="6760">SUM(SZG35-SUM(SZG4:SZG9))+SZG53+SZG54</f>
        <v>0</v>
      </c>
      <c r="SZI10" s="1265">
        <f t="shared" ref="SZI10" si="6761">SUM(SZI35-SUM(SZI4:SZI9))+SZI53+SZI54</f>
        <v>0</v>
      </c>
      <c r="SZK10" s="1265">
        <f t="shared" ref="SZK10" si="6762">SUM(SZK35-SUM(SZK4:SZK9))+SZK53+SZK54</f>
        <v>0</v>
      </c>
      <c r="SZM10" s="1265">
        <f t="shared" ref="SZM10" si="6763">SUM(SZM35-SUM(SZM4:SZM9))+SZM53+SZM54</f>
        <v>0</v>
      </c>
      <c r="SZO10" s="1265">
        <f t="shared" ref="SZO10" si="6764">SUM(SZO35-SUM(SZO4:SZO9))+SZO53+SZO54</f>
        <v>0</v>
      </c>
      <c r="SZQ10" s="1265">
        <f t="shared" ref="SZQ10" si="6765">SUM(SZQ35-SUM(SZQ4:SZQ9))+SZQ53+SZQ54</f>
        <v>0</v>
      </c>
      <c r="SZS10" s="1265">
        <f t="shared" ref="SZS10" si="6766">SUM(SZS35-SUM(SZS4:SZS9))+SZS53+SZS54</f>
        <v>0</v>
      </c>
      <c r="SZU10" s="1265">
        <f t="shared" ref="SZU10" si="6767">SUM(SZU35-SUM(SZU4:SZU9))+SZU53+SZU54</f>
        <v>0</v>
      </c>
      <c r="SZW10" s="1265">
        <f t="shared" ref="SZW10" si="6768">SUM(SZW35-SUM(SZW4:SZW9))+SZW53+SZW54</f>
        <v>0</v>
      </c>
      <c r="SZY10" s="1265">
        <f t="shared" ref="SZY10" si="6769">SUM(SZY35-SUM(SZY4:SZY9))+SZY53+SZY54</f>
        <v>0</v>
      </c>
      <c r="TAA10" s="1265">
        <f t="shared" ref="TAA10" si="6770">SUM(TAA35-SUM(TAA4:TAA9))+TAA53+TAA54</f>
        <v>0</v>
      </c>
      <c r="TAC10" s="1265">
        <f t="shared" ref="TAC10" si="6771">SUM(TAC35-SUM(TAC4:TAC9))+TAC53+TAC54</f>
        <v>0</v>
      </c>
      <c r="TAE10" s="1265">
        <f t="shared" ref="TAE10" si="6772">SUM(TAE35-SUM(TAE4:TAE9))+TAE53+TAE54</f>
        <v>0</v>
      </c>
      <c r="TAG10" s="1265">
        <f t="shared" ref="TAG10" si="6773">SUM(TAG35-SUM(TAG4:TAG9))+TAG53+TAG54</f>
        <v>0</v>
      </c>
      <c r="TAI10" s="1265">
        <f t="shared" ref="TAI10" si="6774">SUM(TAI35-SUM(TAI4:TAI9))+TAI53+TAI54</f>
        <v>0</v>
      </c>
      <c r="TAK10" s="1265">
        <f t="shared" ref="TAK10" si="6775">SUM(TAK35-SUM(TAK4:TAK9))+TAK53+TAK54</f>
        <v>0</v>
      </c>
      <c r="TAM10" s="1265">
        <f t="shared" ref="TAM10" si="6776">SUM(TAM35-SUM(TAM4:TAM9))+TAM53+TAM54</f>
        <v>0</v>
      </c>
      <c r="TAO10" s="1265">
        <f t="shared" ref="TAO10" si="6777">SUM(TAO35-SUM(TAO4:TAO9))+TAO53+TAO54</f>
        <v>0</v>
      </c>
      <c r="TAQ10" s="1265">
        <f t="shared" ref="TAQ10" si="6778">SUM(TAQ35-SUM(TAQ4:TAQ9))+TAQ53+TAQ54</f>
        <v>0</v>
      </c>
      <c r="TAS10" s="1265">
        <f t="shared" ref="TAS10" si="6779">SUM(TAS35-SUM(TAS4:TAS9))+TAS53+TAS54</f>
        <v>0</v>
      </c>
      <c r="TAU10" s="1265">
        <f t="shared" ref="TAU10" si="6780">SUM(TAU35-SUM(TAU4:TAU9))+TAU53+TAU54</f>
        <v>0</v>
      </c>
      <c r="TAW10" s="1265">
        <f t="shared" ref="TAW10" si="6781">SUM(TAW35-SUM(TAW4:TAW9))+TAW53+TAW54</f>
        <v>0</v>
      </c>
      <c r="TAY10" s="1265">
        <f t="shared" ref="TAY10" si="6782">SUM(TAY35-SUM(TAY4:TAY9))+TAY53+TAY54</f>
        <v>0</v>
      </c>
      <c r="TBA10" s="1265">
        <f t="shared" ref="TBA10" si="6783">SUM(TBA35-SUM(TBA4:TBA9))+TBA53+TBA54</f>
        <v>0</v>
      </c>
      <c r="TBC10" s="1265">
        <f t="shared" ref="TBC10" si="6784">SUM(TBC35-SUM(TBC4:TBC9))+TBC53+TBC54</f>
        <v>0</v>
      </c>
      <c r="TBE10" s="1265">
        <f t="shared" ref="TBE10" si="6785">SUM(TBE35-SUM(TBE4:TBE9))+TBE53+TBE54</f>
        <v>0</v>
      </c>
      <c r="TBG10" s="1265">
        <f t="shared" ref="TBG10" si="6786">SUM(TBG35-SUM(TBG4:TBG9))+TBG53+TBG54</f>
        <v>0</v>
      </c>
      <c r="TBI10" s="1265">
        <f t="shared" ref="TBI10" si="6787">SUM(TBI35-SUM(TBI4:TBI9))+TBI53+TBI54</f>
        <v>0</v>
      </c>
      <c r="TBK10" s="1265">
        <f t="shared" ref="TBK10" si="6788">SUM(TBK35-SUM(TBK4:TBK9))+TBK53+TBK54</f>
        <v>0</v>
      </c>
      <c r="TBM10" s="1265">
        <f t="shared" ref="TBM10" si="6789">SUM(TBM35-SUM(TBM4:TBM9))+TBM53+TBM54</f>
        <v>0</v>
      </c>
      <c r="TBO10" s="1265">
        <f t="shared" ref="TBO10" si="6790">SUM(TBO35-SUM(TBO4:TBO9))+TBO53+TBO54</f>
        <v>0</v>
      </c>
      <c r="TBQ10" s="1265">
        <f t="shared" ref="TBQ10" si="6791">SUM(TBQ35-SUM(TBQ4:TBQ9))+TBQ53+TBQ54</f>
        <v>0</v>
      </c>
      <c r="TBS10" s="1265">
        <f t="shared" ref="TBS10" si="6792">SUM(TBS35-SUM(TBS4:TBS9))+TBS53+TBS54</f>
        <v>0</v>
      </c>
      <c r="TBU10" s="1265">
        <f t="shared" ref="TBU10" si="6793">SUM(TBU35-SUM(TBU4:TBU9))+TBU53+TBU54</f>
        <v>0</v>
      </c>
      <c r="TBW10" s="1265">
        <f t="shared" ref="TBW10" si="6794">SUM(TBW35-SUM(TBW4:TBW9))+TBW53+TBW54</f>
        <v>0</v>
      </c>
      <c r="TBY10" s="1265">
        <f t="shared" ref="TBY10" si="6795">SUM(TBY35-SUM(TBY4:TBY9))+TBY53+TBY54</f>
        <v>0</v>
      </c>
      <c r="TCA10" s="1265">
        <f t="shared" ref="TCA10" si="6796">SUM(TCA35-SUM(TCA4:TCA9))+TCA53+TCA54</f>
        <v>0</v>
      </c>
      <c r="TCC10" s="1265">
        <f t="shared" ref="TCC10" si="6797">SUM(TCC35-SUM(TCC4:TCC9))+TCC53+TCC54</f>
        <v>0</v>
      </c>
      <c r="TCE10" s="1265">
        <f t="shared" ref="TCE10" si="6798">SUM(TCE35-SUM(TCE4:TCE9))+TCE53+TCE54</f>
        <v>0</v>
      </c>
      <c r="TCG10" s="1265">
        <f t="shared" ref="TCG10" si="6799">SUM(TCG35-SUM(TCG4:TCG9))+TCG53+TCG54</f>
        <v>0</v>
      </c>
      <c r="TCI10" s="1265">
        <f t="shared" ref="TCI10" si="6800">SUM(TCI35-SUM(TCI4:TCI9))+TCI53+TCI54</f>
        <v>0</v>
      </c>
      <c r="TCK10" s="1265">
        <f t="shared" ref="TCK10" si="6801">SUM(TCK35-SUM(TCK4:TCK9))+TCK53+TCK54</f>
        <v>0</v>
      </c>
      <c r="TCM10" s="1265">
        <f t="shared" ref="TCM10" si="6802">SUM(TCM35-SUM(TCM4:TCM9))+TCM53+TCM54</f>
        <v>0</v>
      </c>
      <c r="TCO10" s="1265">
        <f t="shared" ref="TCO10" si="6803">SUM(TCO35-SUM(TCO4:TCO9))+TCO53+TCO54</f>
        <v>0</v>
      </c>
      <c r="TCQ10" s="1265">
        <f t="shared" ref="TCQ10" si="6804">SUM(TCQ35-SUM(TCQ4:TCQ9))+TCQ53+TCQ54</f>
        <v>0</v>
      </c>
      <c r="TCS10" s="1265">
        <f t="shared" ref="TCS10" si="6805">SUM(TCS35-SUM(TCS4:TCS9))+TCS53+TCS54</f>
        <v>0</v>
      </c>
      <c r="TCU10" s="1265">
        <f t="shared" ref="TCU10" si="6806">SUM(TCU35-SUM(TCU4:TCU9))+TCU53+TCU54</f>
        <v>0</v>
      </c>
      <c r="TCW10" s="1265">
        <f t="shared" ref="TCW10" si="6807">SUM(TCW35-SUM(TCW4:TCW9))+TCW53+TCW54</f>
        <v>0</v>
      </c>
      <c r="TCY10" s="1265">
        <f t="shared" ref="TCY10" si="6808">SUM(TCY35-SUM(TCY4:TCY9))+TCY53+TCY54</f>
        <v>0</v>
      </c>
      <c r="TDA10" s="1265">
        <f t="shared" ref="TDA10" si="6809">SUM(TDA35-SUM(TDA4:TDA9))+TDA53+TDA54</f>
        <v>0</v>
      </c>
      <c r="TDC10" s="1265">
        <f t="shared" ref="TDC10" si="6810">SUM(TDC35-SUM(TDC4:TDC9))+TDC53+TDC54</f>
        <v>0</v>
      </c>
      <c r="TDE10" s="1265">
        <f t="shared" ref="TDE10" si="6811">SUM(TDE35-SUM(TDE4:TDE9))+TDE53+TDE54</f>
        <v>0</v>
      </c>
      <c r="TDG10" s="1265">
        <f t="shared" ref="TDG10" si="6812">SUM(TDG35-SUM(TDG4:TDG9))+TDG53+TDG54</f>
        <v>0</v>
      </c>
      <c r="TDI10" s="1265">
        <f t="shared" ref="TDI10" si="6813">SUM(TDI35-SUM(TDI4:TDI9))+TDI53+TDI54</f>
        <v>0</v>
      </c>
      <c r="TDK10" s="1265">
        <f t="shared" ref="TDK10" si="6814">SUM(TDK35-SUM(TDK4:TDK9))+TDK53+TDK54</f>
        <v>0</v>
      </c>
      <c r="TDM10" s="1265">
        <f t="shared" ref="TDM10" si="6815">SUM(TDM35-SUM(TDM4:TDM9))+TDM53+TDM54</f>
        <v>0</v>
      </c>
      <c r="TDO10" s="1265">
        <f t="shared" ref="TDO10" si="6816">SUM(TDO35-SUM(TDO4:TDO9))+TDO53+TDO54</f>
        <v>0</v>
      </c>
      <c r="TDQ10" s="1265">
        <f t="shared" ref="TDQ10" si="6817">SUM(TDQ35-SUM(TDQ4:TDQ9))+TDQ53+TDQ54</f>
        <v>0</v>
      </c>
      <c r="TDS10" s="1265">
        <f t="shared" ref="TDS10" si="6818">SUM(TDS35-SUM(TDS4:TDS9))+TDS53+TDS54</f>
        <v>0</v>
      </c>
      <c r="TDU10" s="1265">
        <f t="shared" ref="TDU10" si="6819">SUM(TDU35-SUM(TDU4:TDU9))+TDU53+TDU54</f>
        <v>0</v>
      </c>
      <c r="TDW10" s="1265">
        <f t="shared" ref="TDW10" si="6820">SUM(TDW35-SUM(TDW4:TDW9))+TDW53+TDW54</f>
        <v>0</v>
      </c>
      <c r="TDY10" s="1265">
        <f t="shared" ref="TDY10" si="6821">SUM(TDY35-SUM(TDY4:TDY9))+TDY53+TDY54</f>
        <v>0</v>
      </c>
      <c r="TEA10" s="1265">
        <f t="shared" ref="TEA10" si="6822">SUM(TEA35-SUM(TEA4:TEA9))+TEA53+TEA54</f>
        <v>0</v>
      </c>
      <c r="TEC10" s="1265">
        <f t="shared" ref="TEC10" si="6823">SUM(TEC35-SUM(TEC4:TEC9))+TEC53+TEC54</f>
        <v>0</v>
      </c>
      <c r="TEE10" s="1265">
        <f t="shared" ref="TEE10" si="6824">SUM(TEE35-SUM(TEE4:TEE9))+TEE53+TEE54</f>
        <v>0</v>
      </c>
      <c r="TEG10" s="1265">
        <f t="shared" ref="TEG10" si="6825">SUM(TEG35-SUM(TEG4:TEG9))+TEG53+TEG54</f>
        <v>0</v>
      </c>
      <c r="TEI10" s="1265">
        <f t="shared" ref="TEI10" si="6826">SUM(TEI35-SUM(TEI4:TEI9))+TEI53+TEI54</f>
        <v>0</v>
      </c>
      <c r="TEK10" s="1265">
        <f t="shared" ref="TEK10" si="6827">SUM(TEK35-SUM(TEK4:TEK9))+TEK53+TEK54</f>
        <v>0</v>
      </c>
      <c r="TEM10" s="1265">
        <f t="shared" ref="TEM10" si="6828">SUM(TEM35-SUM(TEM4:TEM9))+TEM53+TEM54</f>
        <v>0</v>
      </c>
      <c r="TEO10" s="1265">
        <f t="shared" ref="TEO10" si="6829">SUM(TEO35-SUM(TEO4:TEO9))+TEO53+TEO54</f>
        <v>0</v>
      </c>
      <c r="TEQ10" s="1265">
        <f t="shared" ref="TEQ10" si="6830">SUM(TEQ35-SUM(TEQ4:TEQ9))+TEQ53+TEQ54</f>
        <v>0</v>
      </c>
      <c r="TES10" s="1265">
        <f t="shared" ref="TES10" si="6831">SUM(TES35-SUM(TES4:TES9))+TES53+TES54</f>
        <v>0</v>
      </c>
      <c r="TEU10" s="1265">
        <f t="shared" ref="TEU10" si="6832">SUM(TEU35-SUM(TEU4:TEU9))+TEU53+TEU54</f>
        <v>0</v>
      </c>
      <c r="TEW10" s="1265">
        <f t="shared" ref="TEW10" si="6833">SUM(TEW35-SUM(TEW4:TEW9))+TEW53+TEW54</f>
        <v>0</v>
      </c>
      <c r="TEY10" s="1265">
        <f t="shared" ref="TEY10" si="6834">SUM(TEY35-SUM(TEY4:TEY9))+TEY53+TEY54</f>
        <v>0</v>
      </c>
      <c r="TFA10" s="1265">
        <f t="shared" ref="TFA10" si="6835">SUM(TFA35-SUM(TFA4:TFA9))+TFA53+TFA54</f>
        <v>0</v>
      </c>
      <c r="TFC10" s="1265">
        <f t="shared" ref="TFC10" si="6836">SUM(TFC35-SUM(TFC4:TFC9))+TFC53+TFC54</f>
        <v>0</v>
      </c>
      <c r="TFE10" s="1265">
        <f t="shared" ref="TFE10" si="6837">SUM(TFE35-SUM(TFE4:TFE9))+TFE53+TFE54</f>
        <v>0</v>
      </c>
      <c r="TFG10" s="1265">
        <f t="shared" ref="TFG10" si="6838">SUM(TFG35-SUM(TFG4:TFG9))+TFG53+TFG54</f>
        <v>0</v>
      </c>
      <c r="TFI10" s="1265">
        <f t="shared" ref="TFI10" si="6839">SUM(TFI35-SUM(TFI4:TFI9))+TFI53+TFI54</f>
        <v>0</v>
      </c>
      <c r="TFK10" s="1265">
        <f t="shared" ref="TFK10" si="6840">SUM(TFK35-SUM(TFK4:TFK9))+TFK53+TFK54</f>
        <v>0</v>
      </c>
      <c r="TFM10" s="1265">
        <f t="shared" ref="TFM10" si="6841">SUM(TFM35-SUM(TFM4:TFM9))+TFM53+TFM54</f>
        <v>0</v>
      </c>
      <c r="TFO10" s="1265">
        <f t="shared" ref="TFO10" si="6842">SUM(TFO35-SUM(TFO4:TFO9))+TFO53+TFO54</f>
        <v>0</v>
      </c>
      <c r="TFQ10" s="1265">
        <f t="shared" ref="TFQ10" si="6843">SUM(TFQ35-SUM(TFQ4:TFQ9))+TFQ53+TFQ54</f>
        <v>0</v>
      </c>
      <c r="TFS10" s="1265">
        <f t="shared" ref="TFS10" si="6844">SUM(TFS35-SUM(TFS4:TFS9))+TFS53+TFS54</f>
        <v>0</v>
      </c>
      <c r="TFU10" s="1265">
        <f t="shared" ref="TFU10" si="6845">SUM(TFU35-SUM(TFU4:TFU9))+TFU53+TFU54</f>
        <v>0</v>
      </c>
      <c r="TFW10" s="1265">
        <f t="shared" ref="TFW10" si="6846">SUM(TFW35-SUM(TFW4:TFW9))+TFW53+TFW54</f>
        <v>0</v>
      </c>
      <c r="TFY10" s="1265">
        <f t="shared" ref="TFY10" si="6847">SUM(TFY35-SUM(TFY4:TFY9))+TFY53+TFY54</f>
        <v>0</v>
      </c>
      <c r="TGA10" s="1265">
        <f t="shared" ref="TGA10" si="6848">SUM(TGA35-SUM(TGA4:TGA9))+TGA53+TGA54</f>
        <v>0</v>
      </c>
      <c r="TGC10" s="1265">
        <f t="shared" ref="TGC10" si="6849">SUM(TGC35-SUM(TGC4:TGC9))+TGC53+TGC54</f>
        <v>0</v>
      </c>
      <c r="TGE10" s="1265">
        <f t="shared" ref="TGE10" si="6850">SUM(TGE35-SUM(TGE4:TGE9))+TGE53+TGE54</f>
        <v>0</v>
      </c>
      <c r="TGG10" s="1265">
        <f t="shared" ref="TGG10" si="6851">SUM(TGG35-SUM(TGG4:TGG9))+TGG53+TGG54</f>
        <v>0</v>
      </c>
      <c r="TGI10" s="1265">
        <f t="shared" ref="TGI10" si="6852">SUM(TGI35-SUM(TGI4:TGI9))+TGI53+TGI54</f>
        <v>0</v>
      </c>
      <c r="TGK10" s="1265">
        <f t="shared" ref="TGK10" si="6853">SUM(TGK35-SUM(TGK4:TGK9))+TGK53+TGK54</f>
        <v>0</v>
      </c>
      <c r="TGM10" s="1265">
        <f t="shared" ref="TGM10" si="6854">SUM(TGM35-SUM(TGM4:TGM9))+TGM53+TGM54</f>
        <v>0</v>
      </c>
      <c r="TGO10" s="1265">
        <f t="shared" ref="TGO10" si="6855">SUM(TGO35-SUM(TGO4:TGO9))+TGO53+TGO54</f>
        <v>0</v>
      </c>
      <c r="TGQ10" s="1265">
        <f t="shared" ref="TGQ10" si="6856">SUM(TGQ35-SUM(TGQ4:TGQ9))+TGQ53+TGQ54</f>
        <v>0</v>
      </c>
      <c r="TGS10" s="1265">
        <f t="shared" ref="TGS10" si="6857">SUM(TGS35-SUM(TGS4:TGS9))+TGS53+TGS54</f>
        <v>0</v>
      </c>
      <c r="TGU10" s="1265">
        <f t="shared" ref="TGU10" si="6858">SUM(TGU35-SUM(TGU4:TGU9))+TGU53+TGU54</f>
        <v>0</v>
      </c>
      <c r="TGW10" s="1265">
        <f t="shared" ref="TGW10" si="6859">SUM(TGW35-SUM(TGW4:TGW9))+TGW53+TGW54</f>
        <v>0</v>
      </c>
      <c r="TGY10" s="1265">
        <f t="shared" ref="TGY10" si="6860">SUM(TGY35-SUM(TGY4:TGY9))+TGY53+TGY54</f>
        <v>0</v>
      </c>
      <c r="THA10" s="1265">
        <f t="shared" ref="THA10" si="6861">SUM(THA35-SUM(THA4:THA9))+THA53+THA54</f>
        <v>0</v>
      </c>
      <c r="THC10" s="1265">
        <f t="shared" ref="THC10" si="6862">SUM(THC35-SUM(THC4:THC9))+THC53+THC54</f>
        <v>0</v>
      </c>
      <c r="THE10" s="1265">
        <f t="shared" ref="THE10" si="6863">SUM(THE35-SUM(THE4:THE9))+THE53+THE54</f>
        <v>0</v>
      </c>
      <c r="THG10" s="1265">
        <f t="shared" ref="THG10" si="6864">SUM(THG35-SUM(THG4:THG9))+THG53+THG54</f>
        <v>0</v>
      </c>
      <c r="THI10" s="1265">
        <f t="shared" ref="THI10" si="6865">SUM(THI35-SUM(THI4:THI9))+THI53+THI54</f>
        <v>0</v>
      </c>
      <c r="THK10" s="1265">
        <f t="shared" ref="THK10" si="6866">SUM(THK35-SUM(THK4:THK9))+THK53+THK54</f>
        <v>0</v>
      </c>
      <c r="THM10" s="1265">
        <f t="shared" ref="THM10" si="6867">SUM(THM35-SUM(THM4:THM9))+THM53+THM54</f>
        <v>0</v>
      </c>
      <c r="THO10" s="1265">
        <f t="shared" ref="THO10" si="6868">SUM(THO35-SUM(THO4:THO9))+THO53+THO54</f>
        <v>0</v>
      </c>
      <c r="THQ10" s="1265">
        <f t="shared" ref="THQ10" si="6869">SUM(THQ35-SUM(THQ4:THQ9))+THQ53+THQ54</f>
        <v>0</v>
      </c>
      <c r="THS10" s="1265">
        <f t="shared" ref="THS10" si="6870">SUM(THS35-SUM(THS4:THS9))+THS53+THS54</f>
        <v>0</v>
      </c>
      <c r="THU10" s="1265">
        <f t="shared" ref="THU10" si="6871">SUM(THU35-SUM(THU4:THU9))+THU53+THU54</f>
        <v>0</v>
      </c>
      <c r="THW10" s="1265">
        <f t="shared" ref="THW10" si="6872">SUM(THW35-SUM(THW4:THW9))+THW53+THW54</f>
        <v>0</v>
      </c>
      <c r="THY10" s="1265">
        <f t="shared" ref="THY10" si="6873">SUM(THY35-SUM(THY4:THY9))+THY53+THY54</f>
        <v>0</v>
      </c>
      <c r="TIA10" s="1265">
        <f t="shared" ref="TIA10" si="6874">SUM(TIA35-SUM(TIA4:TIA9))+TIA53+TIA54</f>
        <v>0</v>
      </c>
      <c r="TIC10" s="1265">
        <f t="shared" ref="TIC10" si="6875">SUM(TIC35-SUM(TIC4:TIC9))+TIC53+TIC54</f>
        <v>0</v>
      </c>
      <c r="TIE10" s="1265">
        <f t="shared" ref="TIE10" si="6876">SUM(TIE35-SUM(TIE4:TIE9))+TIE53+TIE54</f>
        <v>0</v>
      </c>
      <c r="TIG10" s="1265">
        <f t="shared" ref="TIG10" si="6877">SUM(TIG35-SUM(TIG4:TIG9))+TIG53+TIG54</f>
        <v>0</v>
      </c>
      <c r="TII10" s="1265">
        <f t="shared" ref="TII10" si="6878">SUM(TII35-SUM(TII4:TII9))+TII53+TII54</f>
        <v>0</v>
      </c>
      <c r="TIK10" s="1265">
        <f t="shared" ref="TIK10" si="6879">SUM(TIK35-SUM(TIK4:TIK9))+TIK53+TIK54</f>
        <v>0</v>
      </c>
      <c r="TIM10" s="1265">
        <f t="shared" ref="TIM10" si="6880">SUM(TIM35-SUM(TIM4:TIM9))+TIM53+TIM54</f>
        <v>0</v>
      </c>
      <c r="TIO10" s="1265">
        <f t="shared" ref="TIO10" si="6881">SUM(TIO35-SUM(TIO4:TIO9))+TIO53+TIO54</f>
        <v>0</v>
      </c>
      <c r="TIQ10" s="1265">
        <f t="shared" ref="TIQ10" si="6882">SUM(TIQ35-SUM(TIQ4:TIQ9))+TIQ53+TIQ54</f>
        <v>0</v>
      </c>
      <c r="TIS10" s="1265">
        <f t="shared" ref="TIS10" si="6883">SUM(TIS35-SUM(TIS4:TIS9))+TIS53+TIS54</f>
        <v>0</v>
      </c>
      <c r="TIU10" s="1265">
        <f t="shared" ref="TIU10" si="6884">SUM(TIU35-SUM(TIU4:TIU9))+TIU53+TIU54</f>
        <v>0</v>
      </c>
      <c r="TIW10" s="1265">
        <f t="shared" ref="TIW10" si="6885">SUM(TIW35-SUM(TIW4:TIW9))+TIW53+TIW54</f>
        <v>0</v>
      </c>
      <c r="TIY10" s="1265">
        <f t="shared" ref="TIY10" si="6886">SUM(TIY35-SUM(TIY4:TIY9))+TIY53+TIY54</f>
        <v>0</v>
      </c>
      <c r="TJA10" s="1265">
        <f t="shared" ref="TJA10" si="6887">SUM(TJA35-SUM(TJA4:TJA9))+TJA53+TJA54</f>
        <v>0</v>
      </c>
      <c r="TJC10" s="1265">
        <f t="shared" ref="TJC10" si="6888">SUM(TJC35-SUM(TJC4:TJC9))+TJC53+TJC54</f>
        <v>0</v>
      </c>
      <c r="TJE10" s="1265">
        <f t="shared" ref="TJE10" si="6889">SUM(TJE35-SUM(TJE4:TJE9))+TJE53+TJE54</f>
        <v>0</v>
      </c>
      <c r="TJG10" s="1265">
        <f t="shared" ref="TJG10" si="6890">SUM(TJG35-SUM(TJG4:TJG9))+TJG53+TJG54</f>
        <v>0</v>
      </c>
      <c r="TJI10" s="1265">
        <f t="shared" ref="TJI10" si="6891">SUM(TJI35-SUM(TJI4:TJI9))+TJI53+TJI54</f>
        <v>0</v>
      </c>
      <c r="TJK10" s="1265">
        <f t="shared" ref="TJK10" si="6892">SUM(TJK35-SUM(TJK4:TJK9))+TJK53+TJK54</f>
        <v>0</v>
      </c>
      <c r="TJM10" s="1265">
        <f t="shared" ref="TJM10" si="6893">SUM(TJM35-SUM(TJM4:TJM9))+TJM53+TJM54</f>
        <v>0</v>
      </c>
      <c r="TJO10" s="1265">
        <f t="shared" ref="TJO10" si="6894">SUM(TJO35-SUM(TJO4:TJO9))+TJO53+TJO54</f>
        <v>0</v>
      </c>
      <c r="TJQ10" s="1265">
        <f t="shared" ref="TJQ10" si="6895">SUM(TJQ35-SUM(TJQ4:TJQ9))+TJQ53+TJQ54</f>
        <v>0</v>
      </c>
      <c r="TJS10" s="1265">
        <f t="shared" ref="TJS10" si="6896">SUM(TJS35-SUM(TJS4:TJS9))+TJS53+TJS54</f>
        <v>0</v>
      </c>
      <c r="TJU10" s="1265">
        <f t="shared" ref="TJU10" si="6897">SUM(TJU35-SUM(TJU4:TJU9))+TJU53+TJU54</f>
        <v>0</v>
      </c>
      <c r="TJW10" s="1265">
        <f t="shared" ref="TJW10" si="6898">SUM(TJW35-SUM(TJW4:TJW9))+TJW53+TJW54</f>
        <v>0</v>
      </c>
      <c r="TJY10" s="1265">
        <f t="shared" ref="TJY10" si="6899">SUM(TJY35-SUM(TJY4:TJY9))+TJY53+TJY54</f>
        <v>0</v>
      </c>
      <c r="TKA10" s="1265">
        <f t="shared" ref="TKA10" si="6900">SUM(TKA35-SUM(TKA4:TKA9))+TKA53+TKA54</f>
        <v>0</v>
      </c>
      <c r="TKC10" s="1265">
        <f t="shared" ref="TKC10" si="6901">SUM(TKC35-SUM(TKC4:TKC9))+TKC53+TKC54</f>
        <v>0</v>
      </c>
      <c r="TKE10" s="1265">
        <f t="shared" ref="TKE10" si="6902">SUM(TKE35-SUM(TKE4:TKE9))+TKE53+TKE54</f>
        <v>0</v>
      </c>
      <c r="TKG10" s="1265">
        <f t="shared" ref="TKG10" si="6903">SUM(TKG35-SUM(TKG4:TKG9))+TKG53+TKG54</f>
        <v>0</v>
      </c>
      <c r="TKI10" s="1265">
        <f t="shared" ref="TKI10" si="6904">SUM(TKI35-SUM(TKI4:TKI9))+TKI53+TKI54</f>
        <v>0</v>
      </c>
      <c r="TKK10" s="1265">
        <f t="shared" ref="TKK10" si="6905">SUM(TKK35-SUM(TKK4:TKK9))+TKK53+TKK54</f>
        <v>0</v>
      </c>
      <c r="TKM10" s="1265">
        <f t="shared" ref="TKM10" si="6906">SUM(TKM35-SUM(TKM4:TKM9))+TKM53+TKM54</f>
        <v>0</v>
      </c>
      <c r="TKO10" s="1265">
        <f t="shared" ref="TKO10" si="6907">SUM(TKO35-SUM(TKO4:TKO9))+TKO53+TKO54</f>
        <v>0</v>
      </c>
      <c r="TKQ10" s="1265">
        <f t="shared" ref="TKQ10" si="6908">SUM(TKQ35-SUM(TKQ4:TKQ9))+TKQ53+TKQ54</f>
        <v>0</v>
      </c>
      <c r="TKS10" s="1265">
        <f t="shared" ref="TKS10" si="6909">SUM(TKS35-SUM(TKS4:TKS9))+TKS53+TKS54</f>
        <v>0</v>
      </c>
      <c r="TKU10" s="1265">
        <f t="shared" ref="TKU10" si="6910">SUM(TKU35-SUM(TKU4:TKU9))+TKU53+TKU54</f>
        <v>0</v>
      </c>
      <c r="TKW10" s="1265">
        <f t="shared" ref="TKW10" si="6911">SUM(TKW35-SUM(TKW4:TKW9))+TKW53+TKW54</f>
        <v>0</v>
      </c>
      <c r="TKY10" s="1265">
        <f t="shared" ref="TKY10" si="6912">SUM(TKY35-SUM(TKY4:TKY9))+TKY53+TKY54</f>
        <v>0</v>
      </c>
      <c r="TLA10" s="1265">
        <f t="shared" ref="TLA10" si="6913">SUM(TLA35-SUM(TLA4:TLA9))+TLA53+TLA54</f>
        <v>0</v>
      </c>
      <c r="TLC10" s="1265">
        <f t="shared" ref="TLC10" si="6914">SUM(TLC35-SUM(TLC4:TLC9))+TLC53+TLC54</f>
        <v>0</v>
      </c>
      <c r="TLE10" s="1265">
        <f t="shared" ref="TLE10" si="6915">SUM(TLE35-SUM(TLE4:TLE9))+TLE53+TLE54</f>
        <v>0</v>
      </c>
      <c r="TLG10" s="1265">
        <f t="shared" ref="TLG10" si="6916">SUM(TLG35-SUM(TLG4:TLG9))+TLG53+TLG54</f>
        <v>0</v>
      </c>
      <c r="TLI10" s="1265">
        <f t="shared" ref="TLI10" si="6917">SUM(TLI35-SUM(TLI4:TLI9))+TLI53+TLI54</f>
        <v>0</v>
      </c>
      <c r="TLK10" s="1265">
        <f t="shared" ref="TLK10" si="6918">SUM(TLK35-SUM(TLK4:TLK9))+TLK53+TLK54</f>
        <v>0</v>
      </c>
      <c r="TLM10" s="1265">
        <f t="shared" ref="TLM10" si="6919">SUM(TLM35-SUM(TLM4:TLM9))+TLM53+TLM54</f>
        <v>0</v>
      </c>
      <c r="TLO10" s="1265">
        <f t="shared" ref="TLO10" si="6920">SUM(TLO35-SUM(TLO4:TLO9))+TLO53+TLO54</f>
        <v>0</v>
      </c>
      <c r="TLQ10" s="1265">
        <f t="shared" ref="TLQ10" si="6921">SUM(TLQ35-SUM(TLQ4:TLQ9))+TLQ53+TLQ54</f>
        <v>0</v>
      </c>
      <c r="TLS10" s="1265">
        <f t="shared" ref="TLS10" si="6922">SUM(TLS35-SUM(TLS4:TLS9))+TLS53+TLS54</f>
        <v>0</v>
      </c>
      <c r="TLU10" s="1265">
        <f t="shared" ref="TLU10" si="6923">SUM(TLU35-SUM(TLU4:TLU9))+TLU53+TLU54</f>
        <v>0</v>
      </c>
      <c r="TLW10" s="1265">
        <f t="shared" ref="TLW10" si="6924">SUM(TLW35-SUM(TLW4:TLW9))+TLW53+TLW54</f>
        <v>0</v>
      </c>
      <c r="TLY10" s="1265">
        <f t="shared" ref="TLY10" si="6925">SUM(TLY35-SUM(TLY4:TLY9))+TLY53+TLY54</f>
        <v>0</v>
      </c>
      <c r="TMA10" s="1265">
        <f t="shared" ref="TMA10" si="6926">SUM(TMA35-SUM(TMA4:TMA9))+TMA53+TMA54</f>
        <v>0</v>
      </c>
      <c r="TMC10" s="1265">
        <f t="shared" ref="TMC10" si="6927">SUM(TMC35-SUM(TMC4:TMC9))+TMC53+TMC54</f>
        <v>0</v>
      </c>
      <c r="TME10" s="1265">
        <f t="shared" ref="TME10" si="6928">SUM(TME35-SUM(TME4:TME9))+TME53+TME54</f>
        <v>0</v>
      </c>
      <c r="TMG10" s="1265">
        <f t="shared" ref="TMG10" si="6929">SUM(TMG35-SUM(TMG4:TMG9))+TMG53+TMG54</f>
        <v>0</v>
      </c>
      <c r="TMI10" s="1265">
        <f t="shared" ref="TMI10" si="6930">SUM(TMI35-SUM(TMI4:TMI9))+TMI53+TMI54</f>
        <v>0</v>
      </c>
      <c r="TMK10" s="1265">
        <f t="shared" ref="TMK10" si="6931">SUM(TMK35-SUM(TMK4:TMK9))+TMK53+TMK54</f>
        <v>0</v>
      </c>
      <c r="TMM10" s="1265">
        <f t="shared" ref="TMM10" si="6932">SUM(TMM35-SUM(TMM4:TMM9))+TMM53+TMM54</f>
        <v>0</v>
      </c>
      <c r="TMO10" s="1265">
        <f t="shared" ref="TMO10" si="6933">SUM(TMO35-SUM(TMO4:TMO9))+TMO53+TMO54</f>
        <v>0</v>
      </c>
      <c r="TMQ10" s="1265">
        <f t="shared" ref="TMQ10" si="6934">SUM(TMQ35-SUM(TMQ4:TMQ9))+TMQ53+TMQ54</f>
        <v>0</v>
      </c>
      <c r="TMS10" s="1265">
        <f t="shared" ref="TMS10" si="6935">SUM(TMS35-SUM(TMS4:TMS9))+TMS53+TMS54</f>
        <v>0</v>
      </c>
      <c r="TMU10" s="1265">
        <f t="shared" ref="TMU10" si="6936">SUM(TMU35-SUM(TMU4:TMU9))+TMU53+TMU54</f>
        <v>0</v>
      </c>
      <c r="TMW10" s="1265">
        <f t="shared" ref="TMW10" si="6937">SUM(TMW35-SUM(TMW4:TMW9))+TMW53+TMW54</f>
        <v>0</v>
      </c>
      <c r="TMY10" s="1265">
        <f t="shared" ref="TMY10" si="6938">SUM(TMY35-SUM(TMY4:TMY9))+TMY53+TMY54</f>
        <v>0</v>
      </c>
      <c r="TNA10" s="1265">
        <f t="shared" ref="TNA10" si="6939">SUM(TNA35-SUM(TNA4:TNA9))+TNA53+TNA54</f>
        <v>0</v>
      </c>
      <c r="TNC10" s="1265">
        <f t="shared" ref="TNC10" si="6940">SUM(TNC35-SUM(TNC4:TNC9))+TNC53+TNC54</f>
        <v>0</v>
      </c>
      <c r="TNE10" s="1265">
        <f t="shared" ref="TNE10" si="6941">SUM(TNE35-SUM(TNE4:TNE9))+TNE53+TNE54</f>
        <v>0</v>
      </c>
      <c r="TNG10" s="1265">
        <f t="shared" ref="TNG10" si="6942">SUM(TNG35-SUM(TNG4:TNG9))+TNG53+TNG54</f>
        <v>0</v>
      </c>
      <c r="TNI10" s="1265">
        <f t="shared" ref="TNI10" si="6943">SUM(TNI35-SUM(TNI4:TNI9))+TNI53+TNI54</f>
        <v>0</v>
      </c>
      <c r="TNK10" s="1265">
        <f t="shared" ref="TNK10" si="6944">SUM(TNK35-SUM(TNK4:TNK9))+TNK53+TNK54</f>
        <v>0</v>
      </c>
      <c r="TNM10" s="1265">
        <f t="shared" ref="TNM10" si="6945">SUM(TNM35-SUM(TNM4:TNM9))+TNM53+TNM54</f>
        <v>0</v>
      </c>
      <c r="TNO10" s="1265">
        <f t="shared" ref="TNO10" si="6946">SUM(TNO35-SUM(TNO4:TNO9))+TNO53+TNO54</f>
        <v>0</v>
      </c>
      <c r="TNQ10" s="1265">
        <f t="shared" ref="TNQ10" si="6947">SUM(TNQ35-SUM(TNQ4:TNQ9))+TNQ53+TNQ54</f>
        <v>0</v>
      </c>
      <c r="TNS10" s="1265">
        <f t="shared" ref="TNS10" si="6948">SUM(TNS35-SUM(TNS4:TNS9))+TNS53+TNS54</f>
        <v>0</v>
      </c>
      <c r="TNU10" s="1265">
        <f t="shared" ref="TNU10" si="6949">SUM(TNU35-SUM(TNU4:TNU9))+TNU53+TNU54</f>
        <v>0</v>
      </c>
      <c r="TNW10" s="1265">
        <f t="shared" ref="TNW10" si="6950">SUM(TNW35-SUM(TNW4:TNW9))+TNW53+TNW54</f>
        <v>0</v>
      </c>
      <c r="TNY10" s="1265">
        <f t="shared" ref="TNY10" si="6951">SUM(TNY35-SUM(TNY4:TNY9))+TNY53+TNY54</f>
        <v>0</v>
      </c>
      <c r="TOA10" s="1265">
        <f t="shared" ref="TOA10" si="6952">SUM(TOA35-SUM(TOA4:TOA9))+TOA53+TOA54</f>
        <v>0</v>
      </c>
      <c r="TOC10" s="1265">
        <f t="shared" ref="TOC10" si="6953">SUM(TOC35-SUM(TOC4:TOC9))+TOC53+TOC54</f>
        <v>0</v>
      </c>
      <c r="TOE10" s="1265">
        <f t="shared" ref="TOE10" si="6954">SUM(TOE35-SUM(TOE4:TOE9))+TOE53+TOE54</f>
        <v>0</v>
      </c>
      <c r="TOG10" s="1265">
        <f t="shared" ref="TOG10" si="6955">SUM(TOG35-SUM(TOG4:TOG9))+TOG53+TOG54</f>
        <v>0</v>
      </c>
      <c r="TOI10" s="1265">
        <f t="shared" ref="TOI10" si="6956">SUM(TOI35-SUM(TOI4:TOI9))+TOI53+TOI54</f>
        <v>0</v>
      </c>
      <c r="TOK10" s="1265">
        <f t="shared" ref="TOK10" si="6957">SUM(TOK35-SUM(TOK4:TOK9))+TOK53+TOK54</f>
        <v>0</v>
      </c>
      <c r="TOM10" s="1265">
        <f t="shared" ref="TOM10" si="6958">SUM(TOM35-SUM(TOM4:TOM9))+TOM53+TOM54</f>
        <v>0</v>
      </c>
      <c r="TOO10" s="1265">
        <f t="shared" ref="TOO10" si="6959">SUM(TOO35-SUM(TOO4:TOO9))+TOO53+TOO54</f>
        <v>0</v>
      </c>
      <c r="TOQ10" s="1265">
        <f t="shared" ref="TOQ10" si="6960">SUM(TOQ35-SUM(TOQ4:TOQ9))+TOQ53+TOQ54</f>
        <v>0</v>
      </c>
      <c r="TOS10" s="1265">
        <f t="shared" ref="TOS10" si="6961">SUM(TOS35-SUM(TOS4:TOS9))+TOS53+TOS54</f>
        <v>0</v>
      </c>
      <c r="TOU10" s="1265">
        <f t="shared" ref="TOU10" si="6962">SUM(TOU35-SUM(TOU4:TOU9))+TOU53+TOU54</f>
        <v>0</v>
      </c>
      <c r="TOW10" s="1265">
        <f t="shared" ref="TOW10" si="6963">SUM(TOW35-SUM(TOW4:TOW9))+TOW53+TOW54</f>
        <v>0</v>
      </c>
      <c r="TOY10" s="1265">
        <f t="shared" ref="TOY10" si="6964">SUM(TOY35-SUM(TOY4:TOY9))+TOY53+TOY54</f>
        <v>0</v>
      </c>
      <c r="TPA10" s="1265">
        <f t="shared" ref="TPA10" si="6965">SUM(TPA35-SUM(TPA4:TPA9))+TPA53+TPA54</f>
        <v>0</v>
      </c>
      <c r="TPC10" s="1265">
        <f t="shared" ref="TPC10" si="6966">SUM(TPC35-SUM(TPC4:TPC9))+TPC53+TPC54</f>
        <v>0</v>
      </c>
      <c r="TPE10" s="1265">
        <f t="shared" ref="TPE10" si="6967">SUM(TPE35-SUM(TPE4:TPE9))+TPE53+TPE54</f>
        <v>0</v>
      </c>
      <c r="TPG10" s="1265">
        <f t="shared" ref="TPG10" si="6968">SUM(TPG35-SUM(TPG4:TPG9))+TPG53+TPG54</f>
        <v>0</v>
      </c>
      <c r="TPI10" s="1265">
        <f t="shared" ref="TPI10" si="6969">SUM(TPI35-SUM(TPI4:TPI9))+TPI53+TPI54</f>
        <v>0</v>
      </c>
      <c r="TPK10" s="1265">
        <f t="shared" ref="TPK10" si="6970">SUM(TPK35-SUM(TPK4:TPK9))+TPK53+TPK54</f>
        <v>0</v>
      </c>
      <c r="TPM10" s="1265">
        <f t="shared" ref="TPM10" si="6971">SUM(TPM35-SUM(TPM4:TPM9))+TPM53+TPM54</f>
        <v>0</v>
      </c>
      <c r="TPO10" s="1265">
        <f t="shared" ref="TPO10" si="6972">SUM(TPO35-SUM(TPO4:TPO9))+TPO53+TPO54</f>
        <v>0</v>
      </c>
      <c r="TPQ10" s="1265">
        <f t="shared" ref="TPQ10" si="6973">SUM(TPQ35-SUM(TPQ4:TPQ9))+TPQ53+TPQ54</f>
        <v>0</v>
      </c>
      <c r="TPS10" s="1265">
        <f t="shared" ref="TPS10" si="6974">SUM(TPS35-SUM(TPS4:TPS9))+TPS53+TPS54</f>
        <v>0</v>
      </c>
      <c r="TPU10" s="1265">
        <f t="shared" ref="TPU10" si="6975">SUM(TPU35-SUM(TPU4:TPU9))+TPU53+TPU54</f>
        <v>0</v>
      </c>
      <c r="TPW10" s="1265">
        <f t="shared" ref="TPW10" si="6976">SUM(TPW35-SUM(TPW4:TPW9))+TPW53+TPW54</f>
        <v>0</v>
      </c>
      <c r="TPY10" s="1265">
        <f t="shared" ref="TPY10" si="6977">SUM(TPY35-SUM(TPY4:TPY9))+TPY53+TPY54</f>
        <v>0</v>
      </c>
      <c r="TQA10" s="1265">
        <f t="shared" ref="TQA10" si="6978">SUM(TQA35-SUM(TQA4:TQA9))+TQA53+TQA54</f>
        <v>0</v>
      </c>
      <c r="TQC10" s="1265">
        <f t="shared" ref="TQC10" si="6979">SUM(TQC35-SUM(TQC4:TQC9))+TQC53+TQC54</f>
        <v>0</v>
      </c>
      <c r="TQE10" s="1265">
        <f t="shared" ref="TQE10" si="6980">SUM(TQE35-SUM(TQE4:TQE9))+TQE53+TQE54</f>
        <v>0</v>
      </c>
      <c r="TQG10" s="1265">
        <f t="shared" ref="TQG10" si="6981">SUM(TQG35-SUM(TQG4:TQG9))+TQG53+TQG54</f>
        <v>0</v>
      </c>
      <c r="TQI10" s="1265">
        <f t="shared" ref="TQI10" si="6982">SUM(TQI35-SUM(TQI4:TQI9))+TQI53+TQI54</f>
        <v>0</v>
      </c>
      <c r="TQK10" s="1265">
        <f t="shared" ref="TQK10" si="6983">SUM(TQK35-SUM(TQK4:TQK9))+TQK53+TQK54</f>
        <v>0</v>
      </c>
      <c r="TQM10" s="1265">
        <f t="shared" ref="TQM10" si="6984">SUM(TQM35-SUM(TQM4:TQM9))+TQM53+TQM54</f>
        <v>0</v>
      </c>
      <c r="TQO10" s="1265">
        <f t="shared" ref="TQO10" si="6985">SUM(TQO35-SUM(TQO4:TQO9))+TQO53+TQO54</f>
        <v>0</v>
      </c>
      <c r="TQQ10" s="1265">
        <f t="shared" ref="TQQ10" si="6986">SUM(TQQ35-SUM(TQQ4:TQQ9))+TQQ53+TQQ54</f>
        <v>0</v>
      </c>
      <c r="TQS10" s="1265">
        <f t="shared" ref="TQS10" si="6987">SUM(TQS35-SUM(TQS4:TQS9))+TQS53+TQS54</f>
        <v>0</v>
      </c>
      <c r="TQU10" s="1265">
        <f t="shared" ref="TQU10" si="6988">SUM(TQU35-SUM(TQU4:TQU9))+TQU53+TQU54</f>
        <v>0</v>
      </c>
      <c r="TQW10" s="1265">
        <f t="shared" ref="TQW10" si="6989">SUM(TQW35-SUM(TQW4:TQW9))+TQW53+TQW54</f>
        <v>0</v>
      </c>
      <c r="TQY10" s="1265">
        <f t="shared" ref="TQY10" si="6990">SUM(TQY35-SUM(TQY4:TQY9))+TQY53+TQY54</f>
        <v>0</v>
      </c>
      <c r="TRA10" s="1265">
        <f t="shared" ref="TRA10" si="6991">SUM(TRA35-SUM(TRA4:TRA9))+TRA53+TRA54</f>
        <v>0</v>
      </c>
      <c r="TRC10" s="1265">
        <f t="shared" ref="TRC10" si="6992">SUM(TRC35-SUM(TRC4:TRC9))+TRC53+TRC54</f>
        <v>0</v>
      </c>
      <c r="TRE10" s="1265">
        <f t="shared" ref="TRE10" si="6993">SUM(TRE35-SUM(TRE4:TRE9))+TRE53+TRE54</f>
        <v>0</v>
      </c>
      <c r="TRG10" s="1265">
        <f t="shared" ref="TRG10" si="6994">SUM(TRG35-SUM(TRG4:TRG9))+TRG53+TRG54</f>
        <v>0</v>
      </c>
      <c r="TRI10" s="1265">
        <f t="shared" ref="TRI10" si="6995">SUM(TRI35-SUM(TRI4:TRI9))+TRI53+TRI54</f>
        <v>0</v>
      </c>
      <c r="TRK10" s="1265">
        <f t="shared" ref="TRK10" si="6996">SUM(TRK35-SUM(TRK4:TRK9))+TRK53+TRK54</f>
        <v>0</v>
      </c>
      <c r="TRM10" s="1265">
        <f t="shared" ref="TRM10" si="6997">SUM(TRM35-SUM(TRM4:TRM9))+TRM53+TRM54</f>
        <v>0</v>
      </c>
      <c r="TRO10" s="1265">
        <f t="shared" ref="TRO10" si="6998">SUM(TRO35-SUM(TRO4:TRO9))+TRO53+TRO54</f>
        <v>0</v>
      </c>
      <c r="TRQ10" s="1265">
        <f t="shared" ref="TRQ10" si="6999">SUM(TRQ35-SUM(TRQ4:TRQ9))+TRQ53+TRQ54</f>
        <v>0</v>
      </c>
      <c r="TRS10" s="1265">
        <f t="shared" ref="TRS10" si="7000">SUM(TRS35-SUM(TRS4:TRS9))+TRS53+TRS54</f>
        <v>0</v>
      </c>
      <c r="TRU10" s="1265">
        <f t="shared" ref="TRU10" si="7001">SUM(TRU35-SUM(TRU4:TRU9))+TRU53+TRU54</f>
        <v>0</v>
      </c>
      <c r="TRW10" s="1265">
        <f t="shared" ref="TRW10" si="7002">SUM(TRW35-SUM(TRW4:TRW9))+TRW53+TRW54</f>
        <v>0</v>
      </c>
      <c r="TRY10" s="1265">
        <f t="shared" ref="TRY10" si="7003">SUM(TRY35-SUM(TRY4:TRY9))+TRY53+TRY54</f>
        <v>0</v>
      </c>
      <c r="TSA10" s="1265">
        <f t="shared" ref="TSA10" si="7004">SUM(TSA35-SUM(TSA4:TSA9))+TSA53+TSA54</f>
        <v>0</v>
      </c>
      <c r="TSC10" s="1265">
        <f t="shared" ref="TSC10" si="7005">SUM(TSC35-SUM(TSC4:TSC9))+TSC53+TSC54</f>
        <v>0</v>
      </c>
      <c r="TSE10" s="1265">
        <f t="shared" ref="TSE10" si="7006">SUM(TSE35-SUM(TSE4:TSE9))+TSE53+TSE54</f>
        <v>0</v>
      </c>
      <c r="TSG10" s="1265">
        <f t="shared" ref="TSG10" si="7007">SUM(TSG35-SUM(TSG4:TSG9))+TSG53+TSG54</f>
        <v>0</v>
      </c>
      <c r="TSI10" s="1265">
        <f t="shared" ref="TSI10" si="7008">SUM(TSI35-SUM(TSI4:TSI9))+TSI53+TSI54</f>
        <v>0</v>
      </c>
      <c r="TSK10" s="1265">
        <f t="shared" ref="TSK10" si="7009">SUM(TSK35-SUM(TSK4:TSK9))+TSK53+TSK54</f>
        <v>0</v>
      </c>
      <c r="TSM10" s="1265">
        <f t="shared" ref="TSM10" si="7010">SUM(TSM35-SUM(TSM4:TSM9))+TSM53+TSM54</f>
        <v>0</v>
      </c>
      <c r="TSO10" s="1265">
        <f t="shared" ref="TSO10" si="7011">SUM(TSO35-SUM(TSO4:TSO9))+TSO53+TSO54</f>
        <v>0</v>
      </c>
      <c r="TSQ10" s="1265">
        <f t="shared" ref="TSQ10" si="7012">SUM(TSQ35-SUM(TSQ4:TSQ9))+TSQ53+TSQ54</f>
        <v>0</v>
      </c>
      <c r="TSS10" s="1265">
        <f t="shared" ref="TSS10" si="7013">SUM(TSS35-SUM(TSS4:TSS9))+TSS53+TSS54</f>
        <v>0</v>
      </c>
      <c r="TSU10" s="1265">
        <f t="shared" ref="TSU10" si="7014">SUM(TSU35-SUM(TSU4:TSU9))+TSU53+TSU54</f>
        <v>0</v>
      </c>
      <c r="TSW10" s="1265">
        <f t="shared" ref="TSW10" si="7015">SUM(TSW35-SUM(TSW4:TSW9))+TSW53+TSW54</f>
        <v>0</v>
      </c>
      <c r="TSY10" s="1265">
        <f t="shared" ref="TSY10" si="7016">SUM(TSY35-SUM(TSY4:TSY9))+TSY53+TSY54</f>
        <v>0</v>
      </c>
      <c r="TTA10" s="1265">
        <f t="shared" ref="TTA10" si="7017">SUM(TTA35-SUM(TTA4:TTA9))+TTA53+TTA54</f>
        <v>0</v>
      </c>
      <c r="TTC10" s="1265">
        <f t="shared" ref="TTC10" si="7018">SUM(TTC35-SUM(TTC4:TTC9))+TTC53+TTC54</f>
        <v>0</v>
      </c>
      <c r="TTE10" s="1265">
        <f t="shared" ref="TTE10" si="7019">SUM(TTE35-SUM(TTE4:TTE9))+TTE53+TTE54</f>
        <v>0</v>
      </c>
      <c r="TTG10" s="1265">
        <f t="shared" ref="TTG10" si="7020">SUM(TTG35-SUM(TTG4:TTG9))+TTG53+TTG54</f>
        <v>0</v>
      </c>
      <c r="TTI10" s="1265">
        <f t="shared" ref="TTI10" si="7021">SUM(TTI35-SUM(TTI4:TTI9))+TTI53+TTI54</f>
        <v>0</v>
      </c>
      <c r="TTK10" s="1265">
        <f t="shared" ref="TTK10" si="7022">SUM(TTK35-SUM(TTK4:TTK9))+TTK53+TTK54</f>
        <v>0</v>
      </c>
      <c r="TTM10" s="1265">
        <f t="shared" ref="TTM10" si="7023">SUM(TTM35-SUM(TTM4:TTM9))+TTM53+TTM54</f>
        <v>0</v>
      </c>
      <c r="TTO10" s="1265">
        <f t="shared" ref="TTO10" si="7024">SUM(TTO35-SUM(TTO4:TTO9))+TTO53+TTO54</f>
        <v>0</v>
      </c>
      <c r="TTQ10" s="1265">
        <f t="shared" ref="TTQ10" si="7025">SUM(TTQ35-SUM(TTQ4:TTQ9))+TTQ53+TTQ54</f>
        <v>0</v>
      </c>
      <c r="TTS10" s="1265">
        <f t="shared" ref="TTS10" si="7026">SUM(TTS35-SUM(TTS4:TTS9))+TTS53+TTS54</f>
        <v>0</v>
      </c>
      <c r="TTU10" s="1265">
        <f t="shared" ref="TTU10" si="7027">SUM(TTU35-SUM(TTU4:TTU9))+TTU53+TTU54</f>
        <v>0</v>
      </c>
      <c r="TTW10" s="1265">
        <f t="shared" ref="TTW10" si="7028">SUM(TTW35-SUM(TTW4:TTW9))+TTW53+TTW54</f>
        <v>0</v>
      </c>
      <c r="TTY10" s="1265">
        <f t="shared" ref="TTY10" si="7029">SUM(TTY35-SUM(TTY4:TTY9))+TTY53+TTY54</f>
        <v>0</v>
      </c>
      <c r="TUA10" s="1265">
        <f t="shared" ref="TUA10" si="7030">SUM(TUA35-SUM(TUA4:TUA9))+TUA53+TUA54</f>
        <v>0</v>
      </c>
      <c r="TUC10" s="1265">
        <f t="shared" ref="TUC10" si="7031">SUM(TUC35-SUM(TUC4:TUC9))+TUC53+TUC54</f>
        <v>0</v>
      </c>
      <c r="TUE10" s="1265">
        <f t="shared" ref="TUE10" si="7032">SUM(TUE35-SUM(TUE4:TUE9))+TUE53+TUE54</f>
        <v>0</v>
      </c>
      <c r="TUG10" s="1265">
        <f t="shared" ref="TUG10" si="7033">SUM(TUG35-SUM(TUG4:TUG9))+TUG53+TUG54</f>
        <v>0</v>
      </c>
      <c r="TUI10" s="1265">
        <f t="shared" ref="TUI10" si="7034">SUM(TUI35-SUM(TUI4:TUI9))+TUI53+TUI54</f>
        <v>0</v>
      </c>
      <c r="TUK10" s="1265">
        <f t="shared" ref="TUK10" si="7035">SUM(TUK35-SUM(TUK4:TUK9))+TUK53+TUK54</f>
        <v>0</v>
      </c>
      <c r="TUM10" s="1265">
        <f t="shared" ref="TUM10" si="7036">SUM(TUM35-SUM(TUM4:TUM9))+TUM53+TUM54</f>
        <v>0</v>
      </c>
      <c r="TUO10" s="1265">
        <f t="shared" ref="TUO10" si="7037">SUM(TUO35-SUM(TUO4:TUO9))+TUO53+TUO54</f>
        <v>0</v>
      </c>
      <c r="TUQ10" s="1265">
        <f t="shared" ref="TUQ10" si="7038">SUM(TUQ35-SUM(TUQ4:TUQ9))+TUQ53+TUQ54</f>
        <v>0</v>
      </c>
      <c r="TUS10" s="1265">
        <f t="shared" ref="TUS10" si="7039">SUM(TUS35-SUM(TUS4:TUS9))+TUS53+TUS54</f>
        <v>0</v>
      </c>
      <c r="TUU10" s="1265">
        <f t="shared" ref="TUU10" si="7040">SUM(TUU35-SUM(TUU4:TUU9))+TUU53+TUU54</f>
        <v>0</v>
      </c>
      <c r="TUW10" s="1265">
        <f t="shared" ref="TUW10" si="7041">SUM(TUW35-SUM(TUW4:TUW9))+TUW53+TUW54</f>
        <v>0</v>
      </c>
      <c r="TUY10" s="1265">
        <f t="shared" ref="TUY10" si="7042">SUM(TUY35-SUM(TUY4:TUY9))+TUY53+TUY54</f>
        <v>0</v>
      </c>
      <c r="TVA10" s="1265">
        <f t="shared" ref="TVA10" si="7043">SUM(TVA35-SUM(TVA4:TVA9))+TVA53+TVA54</f>
        <v>0</v>
      </c>
      <c r="TVC10" s="1265">
        <f t="shared" ref="TVC10" si="7044">SUM(TVC35-SUM(TVC4:TVC9))+TVC53+TVC54</f>
        <v>0</v>
      </c>
      <c r="TVE10" s="1265">
        <f t="shared" ref="TVE10" si="7045">SUM(TVE35-SUM(TVE4:TVE9))+TVE53+TVE54</f>
        <v>0</v>
      </c>
      <c r="TVG10" s="1265">
        <f t="shared" ref="TVG10" si="7046">SUM(TVG35-SUM(TVG4:TVG9))+TVG53+TVG54</f>
        <v>0</v>
      </c>
      <c r="TVI10" s="1265">
        <f t="shared" ref="TVI10" si="7047">SUM(TVI35-SUM(TVI4:TVI9))+TVI53+TVI54</f>
        <v>0</v>
      </c>
      <c r="TVK10" s="1265">
        <f t="shared" ref="TVK10" si="7048">SUM(TVK35-SUM(TVK4:TVK9))+TVK53+TVK54</f>
        <v>0</v>
      </c>
      <c r="TVM10" s="1265">
        <f t="shared" ref="TVM10" si="7049">SUM(TVM35-SUM(TVM4:TVM9))+TVM53+TVM54</f>
        <v>0</v>
      </c>
      <c r="TVO10" s="1265">
        <f t="shared" ref="TVO10" si="7050">SUM(TVO35-SUM(TVO4:TVO9))+TVO53+TVO54</f>
        <v>0</v>
      </c>
      <c r="TVQ10" s="1265">
        <f t="shared" ref="TVQ10" si="7051">SUM(TVQ35-SUM(TVQ4:TVQ9))+TVQ53+TVQ54</f>
        <v>0</v>
      </c>
      <c r="TVS10" s="1265">
        <f t="shared" ref="TVS10" si="7052">SUM(TVS35-SUM(TVS4:TVS9))+TVS53+TVS54</f>
        <v>0</v>
      </c>
      <c r="TVU10" s="1265">
        <f t="shared" ref="TVU10" si="7053">SUM(TVU35-SUM(TVU4:TVU9))+TVU53+TVU54</f>
        <v>0</v>
      </c>
      <c r="TVW10" s="1265">
        <f t="shared" ref="TVW10" si="7054">SUM(TVW35-SUM(TVW4:TVW9))+TVW53+TVW54</f>
        <v>0</v>
      </c>
      <c r="TVY10" s="1265">
        <f t="shared" ref="TVY10" si="7055">SUM(TVY35-SUM(TVY4:TVY9))+TVY53+TVY54</f>
        <v>0</v>
      </c>
      <c r="TWA10" s="1265">
        <f t="shared" ref="TWA10" si="7056">SUM(TWA35-SUM(TWA4:TWA9))+TWA53+TWA54</f>
        <v>0</v>
      </c>
      <c r="TWC10" s="1265">
        <f t="shared" ref="TWC10" si="7057">SUM(TWC35-SUM(TWC4:TWC9))+TWC53+TWC54</f>
        <v>0</v>
      </c>
      <c r="TWE10" s="1265">
        <f t="shared" ref="TWE10" si="7058">SUM(TWE35-SUM(TWE4:TWE9))+TWE53+TWE54</f>
        <v>0</v>
      </c>
      <c r="TWG10" s="1265">
        <f t="shared" ref="TWG10" si="7059">SUM(TWG35-SUM(TWG4:TWG9))+TWG53+TWG54</f>
        <v>0</v>
      </c>
      <c r="TWI10" s="1265">
        <f t="shared" ref="TWI10" si="7060">SUM(TWI35-SUM(TWI4:TWI9))+TWI53+TWI54</f>
        <v>0</v>
      </c>
      <c r="TWK10" s="1265">
        <f t="shared" ref="TWK10" si="7061">SUM(TWK35-SUM(TWK4:TWK9))+TWK53+TWK54</f>
        <v>0</v>
      </c>
      <c r="TWM10" s="1265">
        <f t="shared" ref="TWM10" si="7062">SUM(TWM35-SUM(TWM4:TWM9))+TWM53+TWM54</f>
        <v>0</v>
      </c>
      <c r="TWO10" s="1265">
        <f t="shared" ref="TWO10" si="7063">SUM(TWO35-SUM(TWO4:TWO9))+TWO53+TWO54</f>
        <v>0</v>
      </c>
      <c r="TWQ10" s="1265">
        <f t="shared" ref="TWQ10" si="7064">SUM(TWQ35-SUM(TWQ4:TWQ9))+TWQ53+TWQ54</f>
        <v>0</v>
      </c>
      <c r="TWS10" s="1265">
        <f t="shared" ref="TWS10" si="7065">SUM(TWS35-SUM(TWS4:TWS9))+TWS53+TWS54</f>
        <v>0</v>
      </c>
      <c r="TWU10" s="1265">
        <f t="shared" ref="TWU10" si="7066">SUM(TWU35-SUM(TWU4:TWU9))+TWU53+TWU54</f>
        <v>0</v>
      </c>
      <c r="TWW10" s="1265">
        <f t="shared" ref="TWW10" si="7067">SUM(TWW35-SUM(TWW4:TWW9))+TWW53+TWW54</f>
        <v>0</v>
      </c>
      <c r="TWY10" s="1265">
        <f t="shared" ref="TWY10" si="7068">SUM(TWY35-SUM(TWY4:TWY9))+TWY53+TWY54</f>
        <v>0</v>
      </c>
      <c r="TXA10" s="1265">
        <f t="shared" ref="TXA10" si="7069">SUM(TXA35-SUM(TXA4:TXA9))+TXA53+TXA54</f>
        <v>0</v>
      </c>
      <c r="TXC10" s="1265">
        <f t="shared" ref="TXC10" si="7070">SUM(TXC35-SUM(TXC4:TXC9))+TXC53+TXC54</f>
        <v>0</v>
      </c>
      <c r="TXE10" s="1265">
        <f t="shared" ref="TXE10" si="7071">SUM(TXE35-SUM(TXE4:TXE9))+TXE53+TXE54</f>
        <v>0</v>
      </c>
      <c r="TXG10" s="1265">
        <f t="shared" ref="TXG10" si="7072">SUM(TXG35-SUM(TXG4:TXG9))+TXG53+TXG54</f>
        <v>0</v>
      </c>
      <c r="TXI10" s="1265">
        <f t="shared" ref="TXI10" si="7073">SUM(TXI35-SUM(TXI4:TXI9))+TXI53+TXI54</f>
        <v>0</v>
      </c>
      <c r="TXK10" s="1265">
        <f t="shared" ref="TXK10" si="7074">SUM(TXK35-SUM(TXK4:TXK9))+TXK53+TXK54</f>
        <v>0</v>
      </c>
      <c r="TXM10" s="1265">
        <f t="shared" ref="TXM10" si="7075">SUM(TXM35-SUM(TXM4:TXM9))+TXM53+TXM54</f>
        <v>0</v>
      </c>
      <c r="TXO10" s="1265">
        <f t="shared" ref="TXO10" si="7076">SUM(TXO35-SUM(TXO4:TXO9))+TXO53+TXO54</f>
        <v>0</v>
      </c>
      <c r="TXQ10" s="1265">
        <f t="shared" ref="TXQ10" si="7077">SUM(TXQ35-SUM(TXQ4:TXQ9))+TXQ53+TXQ54</f>
        <v>0</v>
      </c>
      <c r="TXS10" s="1265">
        <f t="shared" ref="TXS10" si="7078">SUM(TXS35-SUM(TXS4:TXS9))+TXS53+TXS54</f>
        <v>0</v>
      </c>
      <c r="TXU10" s="1265">
        <f t="shared" ref="TXU10" si="7079">SUM(TXU35-SUM(TXU4:TXU9))+TXU53+TXU54</f>
        <v>0</v>
      </c>
      <c r="TXW10" s="1265">
        <f t="shared" ref="TXW10" si="7080">SUM(TXW35-SUM(TXW4:TXW9))+TXW53+TXW54</f>
        <v>0</v>
      </c>
      <c r="TXY10" s="1265">
        <f t="shared" ref="TXY10" si="7081">SUM(TXY35-SUM(TXY4:TXY9))+TXY53+TXY54</f>
        <v>0</v>
      </c>
      <c r="TYA10" s="1265">
        <f t="shared" ref="TYA10" si="7082">SUM(TYA35-SUM(TYA4:TYA9))+TYA53+TYA54</f>
        <v>0</v>
      </c>
      <c r="TYC10" s="1265">
        <f t="shared" ref="TYC10" si="7083">SUM(TYC35-SUM(TYC4:TYC9))+TYC53+TYC54</f>
        <v>0</v>
      </c>
      <c r="TYE10" s="1265">
        <f t="shared" ref="TYE10" si="7084">SUM(TYE35-SUM(TYE4:TYE9))+TYE53+TYE54</f>
        <v>0</v>
      </c>
      <c r="TYG10" s="1265">
        <f t="shared" ref="TYG10" si="7085">SUM(TYG35-SUM(TYG4:TYG9))+TYG53+TYG54</f>
        <v>0</v>
      </c>
      <c r="TYI10" s="1265">
        <f t="shared" ref="TYI10" si="7086">SUM(TYI35-SUM(TYI4:TYI9))+TYI53+TYI54</f>
        <v>0</v>
      </c>
      <c r="TYK10" s="1265">
        <f t="shared" ref="TYK10" si="7087">SUM(TYK35-SUM(TYK4:TYK9))+TYK53+TYK54</f>
        <v>0</v>
      </c>
      <c r="TYM10" s="1265">
        <f t="shared" ref="TYM10" si="7088">SUM(TYM35-SUM(TYM4:TYM9))+TYM53+TYM54</f>
        <v>0</v>
      </c>
      <c r="TYO10" s="1265">
        <f t="shared" ref="TYO10" si="7089">SUM(TYO35-SUM(TYO4:TYO9))+TYO53+TYO54</f>
        <v>0</v>
      </c>
      <c r="TYQ10" s="1265">
        <f t="shared" ref="TYQ10" si="7090">SUM(TYQ35-SUM(TYQ4:TYQ9))+TYQ53+TYQ54</f>
        <v>0</v>
      </c>
      <c r="TYS10" s="1265">
        <f t="shared" ref="TYS10" si="7091">SUM(TYS35-SUM(TYS4:TYS9))+TYS53+TYS54</f>
        <v>0</v>
      </c>
      <c r="TYU10" s="1265">
        <f t="shared" ref="TYU10" si="7092">SUM(TYU35-SUM(TYU4:TYU9))+TYU53+TYU54</f>
        <v>0</v>
      </c>
      <c r="TYW10" s="1265">
        <f t="shared" ref="TYW10" si="7093">SUM(TYW35-SUM(TYW4:TYW9))+TYW53+TYW54</f>
        <v>0</v>
      </c>
      <c r="TYY10" s="1265">
        <f t="shared" ref="TYY10" si="7094">SUM(TYY35-SUM(TYY4:TYY9))+TYY53+TYY54</f>
        <v>0</v>
      </c>
      <c r="TZA10" s="1265">
        <f t="shared" ref="TZA10" si="7095">SUM(TZA35-SUM(TZA4:TZA9))+TZA53+TZA54</f>
        <v>0</v>
      </c>
      <c r="TZC10" s="1265">
        <f t="shared" ref="TZC10" si="7096">SUM(TZC35-SUM(TZC4:TZC9))+TZC53+TZC54</f>
        <v>0</v>
      </c>
      <c r="TZE10" s="1265">
        <f t="shared" ref="TZE10" si="7097">SUM(TZE35-SUM(TZE4:TZE9))+TZE53+TZE54</f>
        <v>0</v>
      </c>
      <c r="TZG10" s="1265">
        <f t="shared" ref="TZG10" si="7098">SUM(TZG35-SUM(TZG4:TZG9))+TZG53+TZG54</f>
        <v>0</v>
      </c>
      <c r="TZI10" s="1265">
        <f t="shared" ref="TZI10" si="7099">SUM(TZI35-SUM(TZI4:TZI9))+TZI53+TZI54</f>
        <v>0</v>
      </c>
      <c r="TZK10" s="1265">
        <f t="shared" ref="TZK10" si="7100">SUM(TZK35-SUM(TZK4:TZK9))+TZK53+TZK54</f>
        <v>0</v>
      </c>
      <c r="TZM10" s="1265">
        <f t="shared" ref="TZM10" si="7101">SUM(TZM35-SUM(TZM4:TZM9))+TZM53+TZM54</f>
        <v>0</v>
      </c>
      <c r="TZO10" s="1265">
        <f t="shared" ref="TZO10" si="7102">SUM(TZO35-SUM(TZO4:TZO9))+TZO53+TZO54</f>
        <v>0</v>
      </c>
      <c r="TZQ10" s="1265">
        <f t="shared" ref="TZQ10" si="7103">SUM(TZQ35-SUM(TZQ4:TZQ9))+TZQ53+TZQ54</f>
        <v>0</v>
      </c>
      <c r="TZS10" s="1265">
        <f t="shared" ref="TZS10" si="7104">SUM(TZS35-SUM(TZS4:TZS9))+TZS53+TZS54</f>
        <v>0</v>
      </c>
      <c r="TZU10" s="1265">
        <f t="shared" ref="TZU10" si="7105">SUM(TZU35-SUM(TZU4:TZU9))+TZU53+TZU54</f>
        <v>0</v>
      </c>
      <c r="TZW10" s="1265">
        <f t="shared" ref="TZW10" si="7106">SUM(TZW35-SUM(TZW4:TZW9))+TZW53+TZW54</f>
        <v>0</v>
      </c>
      <c r="TZY10" s="1265">
        <f t="shared" ref="TZY10" si="7107">SUM(TZY35-SUM(TZY4:TZY9))+TZY53+TZY54</f>
        <v>0</v>
      </c>
      <c r="UAA10" s="1265">
        <f t="shared" ref="UAA10" si="7108">SUM(UAA35-SUM(UAA4:UAA9))+UAA53+UAA54</f>
        <v>0</v>
      </c>
      <c r="UAC10" s="1265">
        <f t="shared" ref="UAC10" si="7109">SUM(UAC35-SUM(UAC4:UAC9))+UAC53+UAC54</f>
        <v>0</v>
      </c>
      <c r="UAE10" s="1265">
        <f t="shared" ref="UAE10" si="7110">SUM(UAE35-SUM(UAE4:UAE9))+UAE53+UAE54</f>
        <v>0</v>
      </c>
      <c r="UAG10" s="1265">
        <f t="shared" ref="UAG10" si="7111">SUM(UAG35-SUM(UAG4:UAG9))+UAG53+UAG54</f>
        <v>0</v>
      </c>
      <c r="UAI10" s="1265">
        <f t="shared" ref="UAI10" si="7112">SUM(UAI35-SUM(UAI4:UAI9))+UAI53+UAI54</f>
        <v>0</v>
      </c>
      <c r="UAK10" s="1265">
        <f t="shared" ref="UAK10" si="7113">SUM(UAK35-SUM(UAK4:UAK9))+UAK53+UAK54</f>
        <v>0</v>
      </c>
      <c r="UAM10" s="1265">
        <f t="shared" ref="UAM10" si="7114">SUM(UAM35-SUM(UAM4:UAM9))+UAM53+UAM54</f>
        <v>0</v>
      </c>
      <c r="UAO10" s="1265">
        <f t="shared" ref="UAO10" si="7115">SUM(UAO35-SUM(UAO4:UAO9))+UAO53+UAO54</f>
        <v>0</v>
      </c>
      <c r="UAQ10" s="1265">
        <f t="shared" ref="UAQ10" si="7116">SUM(UAQ35-SUM(UAQ4:UAQ9))+UAQ53+UAQ54</f>
        <v>0</v>
      </c>
      <c r="UAS10" s="1265">
        <f t="shared" ref="UAS10" si="7117">SUM(UAS35-SUM(UAS4:UAS9))+UAS53+UAS54</f>
        <v>0</v>
      </c>
      <c r="UAU10" s="1265">
        <f t="shared" ref="UAU10" si="7118">SUM(UAU35-SUM(UAU4:UAU9))+UAU53+UAU54</f>
        <v>0</v>
      </c>
      <c r="UAW10" s="1265">
        <f t="shared" ref="UAW10" si="7119">SUM(UAW35-SUM(UAW4:UAW9))+UAW53+UAW54</f>
        <v>0</v>
      </c>
      <c r="UAY10" s="1265">
        <f t="shared" ref="UAY10" si="7120">SUM(UAY35-SUM(UAY4:UAY9))+UAY53+UAY54</f>
        <v>0</v>
      </c>
      <c r="UBA10" s="1265">
        <f t="shared" ref="UBA10" si="7121">SUM(UBA35-SUM(UBA4:UBA9))+UBA53+UBA54</f>
        <v>0</v>
      </c>
      <c r="UBC10" s="1265">
        <f t="shared" ref="UBC10" si="7122">SUM(UBC35-SUM(UBC4:UBC9))+UBC53+UBC54</f>
        <v>0</v>
      </c>
      <c r="UBE10" s="1265">
        <f t="shared" ref="UBE10" si="7123">SUM(UBE35-SUM(UBE4:UBE9))+UBE53+UBE54</f>
        <v>0</v>
      </c>
      <c r="UBG10" s="1265">
        <f t="shared" ref="UBG10" si="7124">SUM(UBG35-SUM(UBG4:UBG9))+UBG53+UBG54</f>
        <v>0</v>
      </c>
      <c r="UBI10" s="1265">
        <f t="shared" ref="UBI10" si="7125">SUM(UBI35-SUM(UBI4:UBI9))+UBI53+UBI54</f>
        <v>0</v>
      </c>
      <c r="UBK10" s="1265">
        <f t="shared" ref="UBK10" si="7126">SUM(UBK35-SUM(UBK4:UBK9))+UBK53+UBK54</f>
        <v>0</v>
      </c>
      <c r="UBM10" s="1265">
        <f t="shared" ref="UBM10" si="7127">SUM(UBM35-SUM(UBM4:UBM9))+UBM53+UBM54</f>
        <v>0</v>
      </c>
      <c r="UBO10" s="1265">
        <f t="shared" ref="UBO10" si="7128">SUM(UBO35-SUM(UBO4:UBO9))+UBO53+UBO54</f>
        <v>0</v>
      </c>
      <c r="UBQ10" s="1265">
        <f t="shared" ref="UBQ10" si="7129">SUM(UBQ35-SUM(UBQ4:UBQ9))+UBQ53+UBQ54</f>
        <v>0</v>
      </c>
      <c r="UBS10" s="1265">
        <f t="shared" ref="UBS10" si="7130">SUM(UBS35-SUM(UBS4:UBS9))+UBS53+UBS54</f>
        <v>0</v>
      </c>
      <c r="UBU10" s="1265">
        <f t="shared" ref="UBU10" si="7131">SUM(UBU35-SUM(UBU4:UBU9))+UBU53+UBU54</f>
        <v>0</v>
      </c>
      <c r="UBW10" s="1265">
        <f t="shared" ref="UBW10" si="7132">SUM(UBW35-SUM(UBW4:UBW9))+UBW53+UBW54</f>
        <v>0</v>
      </c>
      <c r="UBY10" s="1265">
        <f t="shared" ref="UBY10" si="7133">SUM(UBY35-SUM(UBY4:UBY9))+UBY53+UBY54</f>
        <v>0</v>
      </c>
      <c r="UCA10" s="1265">
        <f t="shared" ref="UCA10" si="7134">SUM(UCA35-SUM(UCA4:UCA9))+UCA53+UCA54</f>
        <v>0</v>
      </c>
      <c r="UCC10" s="1265">
        <f t="shared" ref="UCC10" si="7135">SUM(UCC35-SUM(UCC4:UCC9))+UCC53+UCC54</f>
        <v>0</v>
      </c>
      <c r="UCE10" s="1265">
        <f t="shared" ref="UCE10" si="7136">SUM(UCE35-SUM(UCE4:UCE9))+UCE53+UCE54</f>
        <v>0</v>
      </c>
      <c r="UCG10" s="1265">
        <f t="shared" ref="UCG10" si="7137">SUM(UCG35-SUM(UCG4:UCG9))+UCG53+UCG54</f>
        <v>0</v>
      </c>
      <c r="UCI10" s="1265">
        <f t="shared" ref="UCI10" si="7138">SUM(UCI35-SUM(UCI4:UCI9))+UCI53+UCI54</f>
        <v>0</v>
      </c>
      <c r="UCK10" s="1265">
        <f t="shared" ref="UCK10" si="7139">SUM(UCK35-SUM(UCK4:UCK9))+UCK53+UCK54</f>
        <v>0</v>
      </c>
      <c r="UCM10" s="1265">
        <f t="shared" ref="UCM10" si="7140">SUM(UCM35-SUM(UCM4:UCM9))+UCM53+UCM54</f>
        <v>0</v>
      </c>
      <c r="UCO10" s="1265">
        <f t="shared" ref="UCO10" si="7141">SUM(UCO35-SUM(UCO4:UCO9))+UCO53+UCO54</f>
        <v>0</v>
      </c>
      <c r="UCQ10" s="1265">
        <f t="shared" ref="UCQ10" si="7142">SUM(UCQ35-SUM(UCQ4:UCQ9))+UCQ53+UCQ54</f>
        <v>0</v>
      </c>
      <c r="UCS10" s="1265">
        <f t="shared" ref="UCS10" si="7143">SUM(UCS35-SUM(UCS4:UCS9))+UCS53+UCS54</f>
        <v>0</v>
      </c>
      <c r="UCU10" s="1265">
        <f t="shared" ref="UCU10" si="7144">SUM(UCU35-SUM(UCU4:UCU9))+UCU53+UCU54</f>
        <v>0</v>
      </c>
      <c r="UCW10" s="1265">
        <f t="shared" ref="UCW10" si="7145">SUM(UCW35-SUM(UCW4:UCW9))+UCW53+UCW54</f>
        <v>0</v>
      </c>
      <c r="UCY10" s="1265">
        <f t="shared" ref="UCY10" si="7146">SUM(UCY35-SUM(UCY4:UCY9))+UCY53+UCY54</f>
        <v>0</v>
      </c>
      <c r="UDA10" s="1265">
        <f t="shared" ref="UDA10" si="7147">SUM(UDA35-SUM(UDA4:UDA9))+UDA53+UDA54</f>
        <v>0</v>
      </c>
      <c r="UDC10" s="1265">
        <f t="shared" ref="UDC10" si="7148">SUM(UDC35-SUM(UDC4:UDC9))+UDC53+UDC54</f>
        <v>0</v>
      </c>
      <c r="UDE10" s="1265">
        <f t="shared" ref="UDE10" si="7149">SUM(UDE35-SUM(UDE4:UDE9))+UDE53+UDE54</f>
        <v>0</v>
      </c>
      <c r="UDG10" s="1265">
        <f t="shared" ref="UDG10" si="7150">SUM(UDG35-SUM(UDG4:UDG9))+UDG53+UDG54</f>
        <v>0</v>
      </c>
      <c r="UDI10" s="1265">
        <f t="shared" ref="UDI10" si="7151">SUM(UDI35-SUM(UDI4:UDI9))+UDI53+UDI54</f>
        <v>0</v>
      </c>
      <c r="UDK10" s="1265">
        <f t="shared" ref="UDK10" si="7152">SUM(UDK35-SUM(UDK4:UDK9))+UDK53+UDK54</f>
        <v>0</v>
      </c>
      <c r="UDM10" s="1265">
        <f t="shared" ref="UDM10" si="7153">SUM(UDM35-SUM(UDM4:UDM9))+UDM53+UDM54</f>
        <v>0</v>
      </c>
      <c r="UDO10" s="1265">
        <f t="shared" ref="UDO10" si="7154">SUM(UDO35-SUM(UDO4:UDO9))+UDO53+UDO54</f>
        <v>0</v>
      </c>
      <c r="UDQ10" s="1265">
        <f t="shared" ref="UDQ10" si="7155">SUM(UDQ35-SUM(UDQ4:UDQ9))+UDQ53+UDQ54</f>
        <v>0</v>
      </c>
      <c r="UDS10" s="1265">
        <f t="shared" ref="UDS10" si="7156">SUM(UDS35-SUM(UDS4:UDS9))+UDS53+UDS54</f>
        <v>0</v>
      </c>
      <c r="UDU10" s="1265">
        <f t="shared" ref="UDU10" si="7157">SUM(UDU35-SUM(UDU4:UDU9))+UDU53+UDU54</f>
        <v>0</v>
      </c>
      <c r="UDW10" s="1265">
        <f t="shared" ref="UDW10" si="7158">SUM(UDW35-SUM(UDW4:UDW9))+UDW53+UDW54</f>
        <v>0</v>
      </c>
      <c r="UDY10" s="1265">
        <f t="shared" ref="UDY10" si="7159">SUM(UDY35-SUM(UDY4:UDY9))+UDY53+UDY54</f>
        <v>0</v>
      </c>
      <c r="UEA10" s="1265">
        <f t="shared" ref="UEA10" si="7160">SUM(UEA35-SUM(UEA4:UEA9))+UEA53+UEA54</f>
        <v>0</v>
      </c>
      <c r="UEC10" s="1265">
        <f t="shared" ref="UEC10" si="7161">SUM(UEC35-SUM(UEC4:UEC9))+UEC53+UEC54</f>
        <v>0</v>
      </c>
      <c r="UEE10" s="1265">
        <f t="shared" ref="UEE10" si="7162">SUM(UEE35-SUM(UEE4:UEE9))+UEE53+UEE54</f>
        <v>0</v>
      </c>
      <c r="UEG10" s="1265">
        <f t="shared" ref="UEG10" si="7163">SUM(UEG35-SUM(UEG4:UEG9))+UEG53+UEG54</f>
        <v>0</v>
      </c>
      <c r="UEI10" s="1265">
        <f t="shared" ref="UEI10" si="7164">SUM(UEI35-SUM(UEI4:UEI9))+UEI53+UEI54</f>
        <v>0</v>
      </c>
      <c r="UEK10" s="1265">
        <f t="shared" ref="UEK10" si="7165">SUM(UEK35-SUM(UEK4:UEK9))+UEK53+UEK54</f>
        <v>0</v>
      </c>
      <c r="UEM10" s="1265">
        <f t="shared" ref="UEM10" si="7166">SUM(UEM35-SUM(UEM4:UEM9))+UEM53+UEM54</f>
        <v>0</v>
      </c>
      <c r="UEO10" s="1265">
        <f t="shared" ref="UEO10" si="7167">SUM(UEO35-SUM(UEO4:UEO9))+UEO53+UEO54</f>
        <v>0</v>
      </c>
      <c r="UEQ10" s="1265">
        <f t="shared" ref="UEQ10" si="7168">SUM(UEQ35-SUM(UEQ4:UEQ9))+UEQ53+UEQ54</f>
        <v>0</v>
      </c>
      <c r="UES10" s="1265">
        <f t="shared" ref="UES10" si="7169">SUM(UES35-SUM(UES4:UES9))+UES53+UES54</f>
        <v>0</v>
      </c>
      <c r="UEU10" s="1265">
        <f t="shared" ref="UEU10" si="7170">SUM(UEU35-SUM(UEU4:UEU9))+UEU53+UEU54</f>
        <v>0</v>
      </c>
      <c r="UEW10" s="1265">
        <f t="shared" ref="UEW10" si="7171">SUM(UEW35-SUM(UEW4:UEW9))+UEW53+UEW54</f>
        <v>0</v>
      </c>
      <c r="UEY10" s="1265">
        <f t="shared" ref="UEY10" si="7172">SUM(UEY35-SUM(UEY4:UEY9))+UEY53+UEY54</f>
        <v>0</v>
      </c>
      <c r="UFA10" s="1265">
        <f t="shared" ref="UFA10" si="7173">SUM(UFA35-SUM(UFA4:UFA9))+UFA53+UFA54</f>
        <v>0</v>
      </c>
      <c r="UFC10" s="1265">
        <f t="shared" ref="UFC10" si="7174">SUM(UFC35-SUM(UFC4:UFC9))+UFC53+UFC54</f>
        <v>0</v>
      </c>
      <c r="UFE10" s="1265">
        <f t="shared" ref="UFE10" si="7175">SUM(UFE35-SUM(UFE4:UFE9))+UFE53+UFE54</f>
        <v>0</v>
      </c>
      <c r="UFG10" s="1265">
        <f t="shared" ref="UFG10" si="7176">SUM(UFG35-SUM(UFG4:UFG9))+UFG53+UFG54</f>
        <v>0</v>
      </c>
      <c r="UFI10" s="1265">
        <f t="shared" ref="UFI10" si="7177">SUM(UFI35-SUM(UFI4:UFI9))+UFI53+UFI54</f>
        <v>0</v>
      </c>
      <c r="UFK10" s="1265">
        <f t="shared" ref="UFK10" si="7178">SUM(UFK35-SUM(UFK4:UFK9))+UFK53+UFK54</f>
        <v>0</v>
      </c>
      <c r="UFM10" s="1265">
        <f t="shared" ref="UFM10" si="7179">SUM(UFM35-SUM(UFM4:UFM9))+UFM53+UFM54</f>
        <v>0</v>
      </c>
      <c r="UFO10" s="1265">
        <f t="shared" ref="UFO10" si="7180">SUM(UFO35-SUM(UFO4:UFO9))+UFO53+UFO54</f>
        <v>0</v>
      </c>
      <c r="UFQ10" s="1265">
        <f t="shared" ref="UFQ10" si="7181">SUM(UFQ35-SUM(UFQ4:UFQ9))+UFQ53+UFQ54</f>
        <v>0</v>
      </c>
      <c r="UFS10" s="1265">
        <f t="shared" ref="UFS10" si="7182">SUM(UFS35-SUM(UFS4:UFS9))+UFS53+UFS54</f>
        <v>0</v>
      </c>
      <c r="UFU10" s="1265">
        <f t="shared" ref="UFU10" si="7183">SUM(UFU35-SUM(UFU4:UFU9))+UFU53+UFU54</f>
        <v>0</v>
      </c>
      <c r="UFW10" s="1265">
        <f t="shared" ref="UFW10" si="7184">SUM(UFW35-SUM(UFW4:UFW9))+UFW53+UFW54</f>
        <v>0</v>
      </c>
      <c r="UFY10" s="1265">
        <f t="shared" ref="UFY10" si="7185">SUM(UFY35-SUM(UFY4:UFY9))+UFY53+UFY54</f>
        <v>0</v>
      </c>
      <c r="UGA10" s="1265">
        <f t="shared" ref="UGA10" si="7186">SUM(UGA35-SUM(UGA4:UGA9))+UGA53+UGA54</f>
        <v>0</v>
      </c>
      <c r="UGC10" s="1265">
        <f t="shared" ref="UGC10" si="7187">SUM(UGC35-SUM(UGC4:UGC9))+UGC53+UGC54</f>
        <v>0</v>
      </c>
      <c r="UGE10" s="1265">
        <f t="shared" ref="UGE10" si="7188">SUM(UGE35-SUM(UGE4:UGE9))+UGE53+UGE54</f>
        <v>0</v>
      </c>
      <c r="UGG10" s="1265">
        <f t="shared" ref="UGG10" si="7189">SUM(UGG35-SUM(UGG4:UGG9))+UGG53+UGG54</f>
        <v>0</v>
      </c>
      <c r="UGI10" s="1265">
        <f t="shared" ref="UGI10" si="7190">SUM(UGI35-SUM(UGI4:UGI9))+UGI53+UGI54</f>
        <v>0</v>
      </c>
      <c r="UGK10" s="1265">
        <f t="shared" ref="UGK10" si="7191">SUM(UGK35-SUM(UGK4:UGK9))+UGK53+UGK54</f>
        <v>0</v>
      </c>
      <c r="UGM10" s="1265">
        <f t="shared" ref="UGM10" si="7192">SUM(UGM35-SUM(UGM4:UGM9))+UGM53+UGM54</f>
        <v>0</v>
      </c>
      <c r="UGO10" s="1265">
        <f t="shared" ref="UGO10" si="7193">SUM(UGO35-SUM(UGO4:UGO9))+UGO53+UGO54</f>
        <v>0</v>
      </c>
      <c r="UGQ10" s="1265">
        <f t="shared" ref="UGQ10" si="7194">SUM(UGQ35-SUM(UGQ4:UGQ9))+UGQ53+UGQ54</f>
        <v>0</v>
      </c>
      <c r="UGS10" s="1265">
        <f t="shared" ref="UGS10" si="7195">SUM(UGS35-SUM(UGS4:UGS9))+UGS53+UGS54</f>
        <v>0</v>
      </c>
      <c r="UGU10" s="1265">
        <f t="shared" ref="UGU10" si="7196">SUM(UGU35-SUM(UGU4:UGU9))+UGU53+UGU54</f>
        <v>0</v>
      </c>
      <c r="UGW10" s="1265">
        <f t="shared" ref="UGW10" si="7197">SUM(UGW35-SUM(UGW4:UGW9))+UGW53+UGW54</f>
        <v>0</v>
      </c>
      <c r="UGY10" s="1265">
        <f t="shared" ref="UGY10" si="7198">SUM(UGY35-SUM(UGY4:UGY9))+UGY53+UGY54</f>
        <v>0</v>
      </c>
      <c r="UHA10" s="1265">
        <f t="shared" ref="UHA10" si="7199">SUM(UHA35-SUM(UHA4:UHA9))+UHA53+UHA54</f>
        <v>0</v>
      </c>
      <c r="UHC10" s="1265">
        <f t="shared" ref="UHC10" si="7200">SUM(UHC35-SUM(UHC4:UHC9))+UHC53+UHC54</f>
        <v>0</v>
      </c>
      <c r="UHE10" s="1265">
        <f t="shared" ref="UHE10" si="7201">SUM(UHE35-SUM(UHE4:UHE9))+UHE53+UHE54</f>
        <v>0</v>
      </c>
      <c r="UHG10" s="1265">
        <f t="shared" ref="UHG10" si="7202">SUM(UHG35-SUM(UHG4:UHG9))+UHG53+UHG54</f>
        <v>0</v>
      </c>
      <c r="UHI10" s="1265">
        <f t="shared" ref="UHI10" si="7203">SUM(UHI35-SUM(UHI4:UHI9))+UHI53+UHI54</f>
        <v>0</v>
      </c>
      <c r="UHK10" s="1265">
        <f t="shared" ref="UHK10" si="7204">SUM(UHK35-SUM(UHK4:UHK9))+UHK53+UHK54</f>
        <v>0</v>
      </c>
      <c r="UHM10" s="1265">
        <f t="shared" ref="UHM10" si="7205">SUM(UHM35-SUM(UHM4:UHM9))+UHM53+UHM54</f>
        <v>0</v>
      </c>
      <c r="UHO10" s="1265">
        <f t="shared" ref="UHO10" si="7206">SUM(UHO35-SUM(UHO4:UHO9))+UHO53+UHO54</f>
        <v>0</v>
      </c>
      <c r="UHQ10" s="1265">
        <f t="shared" ref="UHQ10" si="7207">SUM(UHQ35-SUM(UHQ4:UHQ9))+UHQ53+UHQ54</f>
        <v>0</v>
      </c>
      <c r="UHS10" s="1265">
        <f t="shared" ref="UHS10" si="7208">SUM(UHS35-SUM(UHS4:UHS9))+UHS53+UHS54</f>
        <v>0</v>
      </c>
      <c r="UHU10" s="1265">
        <f t="shared" ref="UHU10" si="7209">SUM(UHU35-SUM(UHU4:UHU9))+UHU53+UHU54</f>
        <v>0</v>
      </c>
      <c r="UHW10" s="1265">
        <f t="shared" ref="UHW10" si="7210">SUM(UHW35-SUM(UHW4:UHW9))+UHW53+UHW54</f>
        <v>0</v>
      </c>
      <c r="UHY10" s="1265">
        <f t="shared" ref="UHY10" si="7211">SUM(UHY35-SUM(UHY4:UHY9))+UHY53+UHY54</f>
        <v>0</v>
      </c>
      <c r="UIA10" s="1265">
        <f t="shared" ref="UIA10" si="7212">SUM(UIA35-SUM(UIA4:UIA9))+UIA53+UIA54</f>
        <v>0</v>
      </c>
      <c r="UIC10" s="1265">
        <f t="shared" ref="UIC10" si="7213">SUM(UIC35-SUM(UIC4:UIC9))+UIC53+UIC54</f>
        <v>0</v>
      </c>
      <c r="UIE10" s="1265">
        <f t="shared" ref="UIE10" si="7214">SUM(UIE35-SUM(UIE4:UIE9))+UIE53+UIE54</f>
        <v>0</v>
      </c>
      <c r="UIG10" s="1265">
        <f t="shared" ref="UIG10" si="7215">SUM(UIG35-SUM(UIG4:UIG9))+UIG53+UIG54</f>
        <v>0</v>
      </c>
      <c r="UII10" s="1265">
        <f t="shared" ref="UII10" si="7216">SUM(UII35-SUM(UII4:UII9))+UII53+UII54</f>
        <v>0</v>
      </c>
      <c r="UIK10" s="1265">
        <f t="shared" ref="UIK10" si="7217">SUM(UIK35-SUM(UIK4:UIK9))+UIK53+UIK54</f>
        <v>0</v>
      </c>
      <c r="UIM10" s="1265">
        <f t="shared" ref="UIM10" si="7218">SUM(UIM35-SUM(UIM4:UIM9))+UIM53+UIM54</f>
        <v>0</v>
      </c>
      <c r="UIO10" s="1265">
        <f t="shared" ref="UIO10" si="7219">SUM(UIO35-SUM(UIO4:UIO9))+UIO53+UIO54</f>
        <v>0</v>
      </c>
      <c r="UIQ10" s="1265">
        <f t="shared" ref="UIQ10" si="7220">SUM(UIQ35-SUM(UIQ4:UIQ9))+UIQ53+UIQ54</f>
        <v>0</v>
      </c>
      <c r="UIS10" s="1265">
        <f t="shared" ref="UIS10" si="7221">SUM(UIS35-SUM(UIS4:UIS9))+UIS53+UIS54</f>
        <v>0</v>
      </c>
      <c r="UIU10" s="1265">
        <f t="shared" ref="UIU10" si="7222">SUM(UIU35-SUM(UIU4:UIU9))+UIU53+UIU54</f>
        <v>0</v>
      </c>
      <c r="UIW10" s="1265">
        <f t="shared" ref="UIW10" si="7223">SUM(UIW35-SUM(UIW4:UIW9))+UIW53+UIW54</f>
        <v>0</v>
      </c>
      <c r="UIY10" s="1265">
        <f t="shared" ref="UIY10" si="7224">SUM(UIY35-SUM(UIY4:UIY9))+UIY53+UIY54</f>
        <v>0</v>
      </c>
      <c r="UJA10" s="1265">
        <f t="shared" ref="UJA10" si="7225">SUM(UJA35-SUM(UJA4:UJA9))+UJA53+UJA54</f>
        <v>0</v>
      </c>
      <c r="UJC10" s="1265">
        <f t="shared" ref="UJC10" si="7226">SUM(UJC35-SUM(UJC4:UJC9))+UJC53+UJC54</f>
        <v>0</v>
      </c>
      <c r="UJE10" s="1265">
        <f t="shared" ref="UJE10" si="7227">SUM(UJE35-SUM(UJE4:UJE9))+UJE53+UJE54</f>
        <v>0</v>
      </c>
      <c r="UJG10" s="1265">
        <f t="shared" ref="UJG10" si="7228">SUM(UJG35-SUM(UJG4:UJG9))+UJG53+UJG54</f>
        <v>0</v>
      </c>
      <c r="UJI10" s="1265">
        <f t="shared" ref="UJI10" si="7229">SUM(UJI35-SUM(UJI4:UJI9))+UJI53+UJI54</f>
        <v>0</v>
      </c>
      <c r="UJK10" s="1265">
        <f t="shared" ref="UJK10" si="7230">SUM(UJK35-SUM(UJK4:UJK9))+UJK53+UJK54</f>
        <v>0</v>
      </c>
      <c r="UJM10" s="1265">
        <f t="shared" ref="UJM10" si="7231">SUM(UJM35-SUM(UJM4:UJM9))+UJM53+UJM54</f>
        <v>0</v>
      </c>
      <c r="UJO10" s="1265">
        <f t="shared" ref="UJO10" si="7232">SUM(UJO35-SUM(UJO4:UJO9))+UJO53+UJO54</f>
        <v>0</v>
      </c>
      <c r="UJQ10" s="1265">
        <f t="shared" ref="UJQ10" si="7233">SUM(UJQ35-SUM(UJQ4:UJQ9))+UJQ53+UJQ54</f>
        <v>0</v>
      </c>
      <c r="UJS10" s="1265">
        <f t="shared" ref="UJS10" si="7234">SUM(UJS35-SUM(UJS4:UJS9))+UJS53+UJS54</f>
        <v>0</v>
      </c>
      <c r="UJU10" s="1265">
        <f t="shared" ref="UJU10" si="7235">SUM(UJU35-SUM(UJU4:UJU9))+UJU53+UJU54</f>
        <v>0</v>
      </c>
      <c r="UJW10" s="1265">
        <f t="shared" ref="UJW10" si="7236">SUM(UJW35-SUM(UJW4:UJW9))+UJW53+UJW54</f>
        <v>0</v>
      </c>
      <c r="UJY10" s="1265">
        <f t="shared" ref="UJY10" si="7237">SUM(UJY35-SUM(UJY4:UJY9))+UJY53+UJY54</f>
        <v>0</v>
      </c>
      <c r="UKA10" s="1265">
        <f t="shared" ref="UKA10" si="7238">SUM(UKA35-SUM(UKA4:UKA9))+UKA53+UKA54</f>
        <v>0</v>
      </c>
      <c r="UKC10" s="1265">
        <f t="shared" ref="UKC10" si="7239">SUM(UKC35-SUM(UKC4:UKC9))+UKC53+UKC54</f>
        <v>0</v>
      </c>
      <c r="UKE10" s="1265">
        <f t="shared" ref="UKE10" si="7240">SUM(UKE35-SUM(UKE4:UKE9))+UKE53+UKE54</f>
        <v>0</v>
      </c>
      <c r="UKG10" s="1265">
        <f t="shared" ref="UKG10" si="7241">SUM(UKG35-SUM(UKG4:UKG9))+UKG53+UKG54</f>
        <v>0</v>
      </c>
      <c r="UKI10" s="1265">
        <f t="shared" ref="UKI10" si="7242">SUM(UKI35-SUM(UKI4:UKI9))+UKI53+UKI54</f>
        <v>0</v>
      </c>
      <c r="UKK10" s="1265">
        <f t="shared" ref="UKK10" si="7243">SUM(UKK35-SUM(UKK4:UKK9))+UKK53+UKK54</f>
        <v>0</v>
      </c>
      <c r="UKM10" s="1265">
        <f t="shared" ref="UKM10" si="7244">SUM(UKM35-SUM(UKM4:UKM9))+UKM53+UKM54</f>
        <v>0</v>
      </c>
      <c r="UKO10" s="1265">
        <f t="shared" ref="UKO10" si="7245">SUM(UKO35-SUM(UKO4:UKO9))+UKO53+UKO54</f>
        <v>0</v>
      </c>
      <c r="UKQ10" s="1265">
        <f t="shared" ref="UKQ10" si="7246">SUM(UKQ35-SUM(UKQ4:UKQ9))+UKQ53+UKQ54</f>
        <v>0</v>
      </c>
      <c r="UKS10" s="1265">
        <f t="shared" ref="UKS10" si="7247">SUM(UKS35-SUM(UKS4:UKS9))+UKS53+UKS54</f>
        <v>0</v>
      </c>
      <c r="UKU10" s="1265">
        <f t="shared" ref="UKU10" si="7248">SUM(UKU35-SUM(UKU4:UKU9))+UKU53+UKU54</f>
        <v>0</v>
      </c>
      <c r="UKW10" s="1265">
        <f t="shared" ref="UKW10" si="7249">SUM(UKW35-SUM(UKW4:UKW9))+UKW53+UKW54</f>
        <v>0</v>
      </c>
      <c r="UKY10" s="1265">
        <f t="shared" ref="UKY10" si="7250">SUM(UKY35-SUM(UKY4:UKY9))+UKY53+UKY54</f>
        <v>0</v>
      </c>
      <c r="ULA10" s="1265">
        <f t="shared" ref="ULA10" si="7251">SUM(ULA35-SUM(ULA4:ULA9))+ULA53+ULA54</f>
        <v>0</v>
      </c>
      <c r="ULC10" s="1265">
        <f t="shared" ref="ULC10" si="7252">SUM(ULC35-SUM(ULC4:ULC9))+ULC53+ULC54</f>
        <v>0</v>
      </c>
      <c r="ULE10" s="1265">
        <f t="shared" ref="ULE10" si="7253">SUM(ULE35-SUM(ULE4:ULE9))+ULE53+ULE54</f>
        <v>0</v>
      </c>
      <c r="ULG10" s="1265">
        <f t="shared" ref="ULG10" si="7254">SUM(ULG35-SUM(ULG4:ULG9))+ULG53+ULG54</f>
        <v>0</v>
      </c>
      <c r="ULI10" s="1265">
        <f t="shared" ref="ULI10" si="7255">SUM(ULI35-SUM(ULI4:ULI9))+ULI53+ULI54</f>
        <v>0</v>
      </c>
      <c r="ULK10" s="1265">
        <f t="shared" ref="ULK10" si="7256">SUM(ULK35-SUM(ULK4:ULK9))+ULK53+ULK54</f>
        <v>0</v>
      </c>
      <c r="ULM10" s="1265">
        <f t="shared" ref="ULM10" si="7257">SUM(ULM35-SUM(ULM4:ULM9))+ULM53+ULM54</f>
        <v>0</v>
      </c>
      <c r="ULO10" s="1265">
        <f t="shared" ref="ULO10" si="7258">SUM(ULO35-SUM(ULO4:ULO9))+ULO53+ULO54</f>
        <v>0</v>
      </c>
      <c r="ULQ10" s="1265">
        <f t="shared" ref="ULQ10" si="7259">SUM(ULQ35-SUM(ULQ4:ULQ9))+ULQ53+ULQ54</f>
        <v>0</v>
      </c>
      <c r="ULS10" s="1265">
        <f t="shared" ref="ULS10" si="7260">SUM(ULS35-SUM(ULS4:ULS9))+ULS53+ULS54</f>
        <v>0</v>
      </c>
      <c r="ULU10" s="1265">
        <f t="shared" ref="ULU10" si="7261">SUM(ULU35-SUM(ULU4:ULU9))+ULU53+ULU54</f>
        <v>0</v>
      </c>
      <c r="ULW10" s="1265">
        <f t="shared" ref="ULW10" si="7262">SUM(ULW35-SUM(ULW4:ULW9))+ULW53+ULW54</f>
        <v>0</v>
      </c>
      <c r="ULY10" s="1265">
        <f t="shared" ref="ULY10" si="7263">SUM(ULY35-SUM(ULY4:ULY9))+ULY53+ULY54</f>
        <v>0</v>
      </c>
      <c r="UMA10" s="1265">
        <f t="shared" ref="UMA10" si="7264">SUM(UMA35-SUM(UMA4:UMA9))+UMA53+UMA54</f>
        <v>0</v>
      </c>
      <c r="UMC10" s="1265">
        <f t="shared" ref="UMC10" si="7265">SUM(UMC35-SUM(UMC4:UMC9))+UMC53+UMC54</f>
        <v>0</v>
      </c>
      <c r="UME10" s="1265">
        <f t="shared" ref="UME10" si="7266">SUM(UME35-SUM(UME4:UME9))+UME53+UME54</f>
        <v>0</v>
      </c>
      <c r="UMG10" s="1265">
        <f t="shared" ref="UMG10" si="7267">SUM(UMG35-SUM(UMG4:UMG9))+UMG53+UMG54</f>
        <v>0</v>
      </c>
      <c r="UMI10" s="1265">
        <f t="shared" ref="UMI10" si="7268">SUM(UMI35-SUM(UMI4:UMI9))+UMI53+UMI54</f>
        <v>0</v>
      </c>
      <c r="UMK10" s="1265">
        <f t="shared" ref="UMK10" si="7269">SUM(UMK35-SUM(UMK4:UMK9))+UMK53+UMK54</f>
        <v>0</v>
      </c>
      <c r="UMM10" s="1265">
        <f t="shared" ref="UMM10" si="7270">SUM(UMM35-SUM(UMM4:UMM9))+UMM53+UMM54</f>
        <v>0</v>
      </c>
      <c r="UMO10" s="1265">
        <f t="shared" ref="UMO10" si="7271">SUM(UMO35-SUM(UMO4:UMO9))+UMO53+UMO54</f>
        <v>0</v>
      </c>
      <c r="UMQ10" s="1265">
        <f t="shared" ref="UMQ10" si="7272">SUM(UMQ35-SUM(UMQ4:UMQ9))+UMQ53+UMQ54</f>
        <v>0</v>
      </c>
      <c r="UMS10" s="1265">
        <f t="shared" ref="UMS10" si="7273">SUM(UMS35-SUM(UMS4:UMS9))+UMS53+UMS54</f>
        <v>0</v>
      </c>
      <c r="UMU10" s="1265">
        <f t="shared" ref="UMU10" si="7274">SUM(UMU35-SUM(UMU4:UMU9))+UMU53+UMU54</f>
        <v>0</v>
      </c>
      <c r="UMW10" s="1265">
        <f t="shared" ref="UMW10" si="7275">SUM(UMW35-SUM(UMW4:UMW9))+UMW53+UMW54</f>
        <v>0</v>
      </c>
      <c r="UMY10" s="1265">
        <f t="shared" ref="UMY10" si="7276">SUM(UMY35-SUM(UMY4:UMY9))+UMY53+UMY54</f>
        <v>0</v>
      </c>
      <c r="UNA10" s="1265">
        <f t="shared" ref="UNA10" si="7277">SUM(UNA35-SUM(UNA4:UNA9))+UNA53+UNA54</f>
        <v>0</v>
      </c>
      <c r="UNC10" s="1265">
        <f t="shared" ref="UNC10" si="7278">SUM(UNC35-SUM(UNC4:UNC9))+UNC53+UNC54</f>
        <v>0</v>
      </c>
      <c r="UNE10" s="1265">
        <f t="shared" ref="UNE10" si="7279">SUM(UNE35-SUM(UNE4:UNE9))+UNE53+UNE54</f>
        <v>0</v>
      </c>
      <c r="UNG10" s="1265">
        <f t="shared" ref="UNG10" si="7280">SUM(UNG35-SUM(UNG4:UNG9))+UNG53+UNG54</f>
        <v>0</v>
      </c>
      <c r="UNI10" s="1265">
        <f t="shared" ref="UNI10" si="7281">SUM(UNI35-SUM(UNI4:UNI9))+UNI53+UNI54</f>
        <v>0</v>
      </c>
      <c r="UNK10" s="1265">
        <f t="shared" ref="UNK10" si="7282">SUM(UNK35-SUM(UNK4:UNK9))+UNK53+UNK54</f>
        <v>0</v>
      </c>
      <c r="UNM10" s="1265">
        <f t="shared" ref="UNM10" si="7283">SUM(UNM35-SUM(UNM4:UNM9))+UNM53+UNM54</f>
        <v>0</v>
      </c>
      <c r="UNO10" s="1265">
        <f t="shared" ref="UNO10" si="7284">SUM(UNO35-SUM(UNO4:UNO9))+UNO53+UNO54</f>
        <v>0</v>
      </c>
      <c r="UNQ10" s="1265">
        <f t="shared" ref="UNQ10" si="7285">SUM(UNQ35-SUM(UNQ4:UNQ9))+UNQ53+UNQ54</f>
        <v>0</v>
      </c>
      <c r="UNS10" s="1265">
        <f t="shared" ref="UNS10" si="7286">SUM(UNS35-SUM(UNS4:UNS9))+UNS53+UNS54</f>
        <v>0</v>
      </c>
      <c r="UNU10" s="1265">
        <f t="shared" ref="UNU10" si="7287">SUM(UNU35-SUM(UNU4:UNU9))+UNU53+UNU54</f>
        <v>0</v>
      </c>
      <c r="UNW10" s="1265">
        <f t="shared" ref="UNW10" si="7288">SUM(UNW35-SUM(UNW4:UNW9))+UNW53+UNW54</f>
        <v>0</v>
      </c>
      <c r="UNY10" s="1265">
        <f t="shared" ref="UNY10" si="7289">SUM(UNY35-SUM(UNY4:UNY9))+UNY53+UNY54</f>
        <v>0</v>
      </c>
      <c r="UOA10" s="1265">
        <f t="shared" ref="UOA10" si="7290">SUM(UOA35-SUM(UOA4:UOA9))+UOA53+UOA54</f>
        <v>0</v>
      </c>
      <c r="UOC10" s="1265">
        <f t="shared" ref="UOC10" si="7291">SUM(UOC35-SUM(UOC4:UOC9))+UOC53+UOC54</f>
        <v>0</v>
      </c>
      <c r="UOE10" s="1265">
        <f t="shared" ref="UOE10" si="7292">SUM(UOE35-SUM(UOE4:UOE9))+UOE53+UOE54</f>
        <v>0</v>
      </c>
      <c r="UOG10" s="1265">
        <f t="shared" ref="UOG10" si="7293">SUM(UOG35-SUM(UOG4:UOG9))+UOG53+UOG54</f>
        <v>0</v>
      </c>
      <c r="UOI10" s="1265">
        <f t="shared" ref="UOI10" si="7294">SUM(UOI35-SUM(UOI4:UOI9))+UOI53+UOI54</f>
        <v>0</v>
      </c>
      <c r="UOK10" s="1265">
        <f t="shared" ref="UOK10" si="7295">SUM(UOK35-SUM(UOK4:UOK9))+UOK53+UOK54</f>
        <v>0</v>
      </c>
      <c r="UOM10" s="1265">
        <f t="shared" ref="UOM10" si="7296">SUM(UOM35-SUM(UOM4:UOM9))+UOM53+UOM54</f>
        <v>0</v>
      </c>
      <c r="UOO10" s="1265">
        <f t="shared" ref="UOO10" si="7297">SUM(UOO35-SUM(UOO4:UOO9))+UOO53+UOO54</f>
        <v>0</v>
      </c>
      <c r="UOQ10" s="1265">
        <f t="shared" ref="UOQ10" si="7298">SUM(UOQ35-SUM(UOQ4:UOQ9))+UOQ53+UOQ54</f>
        <v>0</v>
      </c>
      <c r="UOS10" s="1265">
        <f t="shared" ref="UOS10" si="7299">SUM(UOS35-SUM(UOS4:UOS9))+UOS53+UOS54</f>
        <v>0</v>
      </c>
      <c r="UOU10" s="1265">
        <f t="shared" ref="UOU10" si="7300">SUM(UOU35-SUM(UOU4:UOU9))+UOU53+UOU54</f>
        <v>0</v>
      </c>
      <c r="UOW10" s="1265">
        <f t="shared" ref="UOW10" si="7301">SUM(UOW35-SUM(UOW4:UOW9))+UOW53+UOW54</f>
        <v>0</v>
      </c>
      <c r="UOY10" s="1265">
        <f t="shared" ref="UOY10" si="7302">SUM(UOY35-SUM(UOY4:UOY9))+UOY53+UOY54</f>
        <v>0</v>
      </c>
      <c r="UPA10" s="1265">
        <f t="shared" ref="UPA10" si="7303">SUM(UPA35-SUM(UPA4:UPA9))+UPA53+UPA54</f>
        <v>0</v>
      </c>
      <c r="UPC10" s="1265">
        <f t="shared" ref="UPC10" si="7304">SUM(UPC35-SUM(UPC4:UPC9))+UPC53+UPC54</f>
        <v>0</v>
      </c>
      <c r="UPE10" s="1265">
        <f t="shared" ref="UPE10" si="7305">SUM(UPE35-SUM(UPE4:UPE9))+UPE53+UPE54</f>
        <v>0</v>
      </c>
      <c r="UPG10" s="1265">
        <f t="shared" ref="UPG10" si="7306">SUM(UPG35-SUM(UPG4:UPG9))+UPG53+UPG54</f>
        <v>0</v>
      </c>
      <c r="UPI10" s="1265">
        <f t="shared" ref="UPI10" si="7307">SUM(UPI35-SUM(UPI4:UPI9))+UPI53+UPI54</f>
        <v>0</v>
      </c>
      <c r="UPK10" s="1265">
        <f t="shared" ref="UPK10" si="7308">SUM(UPK35-SUM(UPK4:UPK9))+UPK53+UPK54</f>
        <v>0</v>
      </c>
      <c r="UPM10" s="1265">
        <f t="shared" ref="UPM10" si="7309">SUM(UPM35-SUM(UPM4:UPM9))+UPM53+UPM54</f>
        <v>0</v>
      </c>
      <c r="UPO10" s="1265">
        <f t="shared" ref="UPO10" si="7310">SUM(UPO35-SUM(UPO4:UPO9))+UPO53+UPO54</f>
        <v>0</v>
      </c>
      <c r="UPQ10" s="1265">
        <f t="shared" ref="UPQ10" si="7311">SUM(UPQ35-SUM(UPQ4:UPQ9))+UPQ53+UPQ54</f>
        <v>0</v>
      </c>
      <c r="UPS10" s="1265">
        <f t="shared" ref="UPS10" si="7312">SUM(UPS35-SUM(UPS4:UPS9))+UPS53+UPS54</f>
        <v>0</v>
      </c>
      <c r="UPU10" s="1265">
        <f t="shared" ref="UPU10" si="7313">SUM(UPU35-SUM(UPU4:UPU9))+UPU53+UPU54</f>
        <v>0</v>
      </c>
      <c r="UPW10" s="1265">
        <f t="shared" ref="UPW10" si="7314">SUM(UPW35-SUM(UPW4:UPW9))+UPW53+UPW54</f>
        <v>0</v>
      </c>
      <c r="UPY10" s="1265">
        <f t="shared" ref="UPY10" si="7315">SUM(UPY35-SUM(UPY4:UPY9))+UPY53+UPY54</f>
        <v>0</v>
      </c>
      <c r="UQA10" s="1265">
        <f t="shared" ref="UQA10" si="7316">SUM(UQA35-SUM(UQA4:UQA9))+UQA53+UQA54</f>
        <v>0</v>
      </c>
      <c r="UQC10" s="1265">
        <f t="shared" ref="UQC10" si="7317">SUM(UQC35-SUM(UQC4:UQC9))+UQC53+UQC54</f>
        <v>0</v>
      </c>
      <c r="UQE10" s="1265">
        <f t="shared" ref="UQE10" si="7318">SUM(UQE35-SUM(UQE4:UQE9))+UQE53+UQE54</f>
        <v>0</v>
      </c>
      <c r="UQG10" s="1265">
        <f t="shared" ref="UQG10" si="7319">SUM(UQG35-SUM(UQG4:UQG9))+UQG53+UQG54</f>
        <v>0</v>
      </c>
      <c r="UQI10" s="1265">
        <f t="shared" ref="UQI10" si="7320">SUM(UQI35-SUM(UQI4:UQI9))+UQI53+UQI54</f>
        <v>0</v>
      </c>
      <c r="UQK10" s="1265">
        <f t="shared" ref="UQK10" si="7321">SUM(UQK35-SUM(UQK4:UQK9))+UQK53+UQK54</f>
        <v>0</v>
      </c>
      <c r="UQM10" s="1265">
        <f t="shared" ref="UQM10" si="7322">SUM(UQM35-SUM(UQM4:UQM9))+UQM53+UQM54</f>
        <v>0</v>
      </c>
      <c r="UQO10" s="1265">
        <f t="shared" ref="UQO10" si="7323">SUM(UQO35-SUM(UQO4:UQO9))+UQO53+UQO54</f>
        <v>0</v>
      </c>
      <c r="UQQ10" s="1265">
        <f t="shared" ref="UQQ10" si="7324">SUM(UQQ35-SUM(UQQ4:UQQ9))+UQQ53+UQQ54</f>
        <v>0</v>
      </c>
      <c r="UQS10" s="1265">
        <f t="shared" ref="UQS10" si="7325">SUM(UQS35-SUM(UQS4:UQS9))+UQS53+UQS54</f>
        <v>0</v>
      </c>
      <c r="UQU10" s="1265">
        <f t="shared" ref="UQU10" si="7326">SUM(UQU35-SUM(UQU4:UQU9))+UQU53+UQU54</f>
        <v>0</v>
      </c>
      <c r="UQW10" s="1265">
        <f t="shared" ref="UQW10" si="7327">SUM(UQW35-SUM(UQW4:UQW9))+UQW53+UQW54</f>
        <v>0</v>
      </c>
      <c r="UQY10" s="1265">
        <f t="shared" ref="UQY10" si="7328">SUM(UQY35-SUM(UQY4:UQY9))+UQY53+UQY54</f>
        <v>0</v>
      </c>
      <c r="URA10" s="1265">
        <f t="shared" ref="URA10" si="7329">SUM(URA35-SUM(URA4:URA9))+URA53+URA54</f>
        <v>0</v>
      </c>
      <c r="URC10" s="1265">
        <f t="shared" ref="URC10" si="7330">SUM(URC35-SUM(URC4:URC9))+URC53+URC54</f>
        <v>0</v>
      </c>
      <c r="URE10" s="1265">
        <f t="shared" ref="URE10" si="7331">SUM(URE35-SUM(URE4:URE9))+URE53+URE54</f>
        <v>0</v>
      </c>
      <c r="URG10" s="1265">
        <f t="shared" ref="URG10" si="7332">SUM(URG35-SUM(URG4:URG9))+URG53+URG54</f>
        <v>0</v>
      </c>
      <c r="URI10" s="1265">
        <f t="shared" ref="URI10" si="7333">SUM(URI35-SUM(URI4:URI9))+URI53+URI54</f>
        <v>0</v>
      </c>
      <c r="URK10" s="1265">
        <f t="shared" ref="URK10" si="7334">SUM(URK35-SUM(URK4:URK9))+URK53+URK54</f>
        <v>0</v>
      </c>
      <c r="URM10" s="1265">
        <f t="shared" ref="URM10" si="7335">SUM(URM35-SUM(URM4:URM9))+URM53+URM54</f>
        <v>0</v>
      </c>
      <c r="URO10" s="1265">
        <f t="shared" ref="URO10" si="7336">SUM(URO35-SUM(URO4:URO9))+URO53+URO54</f>
        <v>0</v>
      </c>
      <c r="URQ10" s="1265">
        <f t="shared" ref="URQ10" si="7337">SUM(URQ35-SUM(URQ4:URQ9))+URQ53+URQ54</f>
        <v>0</v>
      </c>
      <c r="URS10" s="1265">
        <f t="shared" ref="URS10" si="7338">SUM(URS35-SUM(URS4:URS9))+URS53+URS54</f>
        <v>0</v>
      </c>
      <c r="URU10" s="1265">
        <f t="shared" ref="URU10" si="7339">SUM(URU35-SUM(URU4:URU9))+URU53+URU54</f>
        <v>0</v>
      </c>
      <c r="URW10" s="1265">
        <f t="shared" ref="URW10" si="7340">SUM(URW35-SUM(URW4:URW9))+URW53+URW54</f>
        <v>0</v>
      </c>
      <c r="URY10" s="1265">
        <f t="shared" ref="URY10" si="7341">SUM(URY35-SUM(URY4:URY9))+URY53+URY54</f>
        <v>0</v>
      </c>
      <c r="USA10" s="1265">
        <f t="shared" ref="USA10" si="7342">SUM(USA35-SUM(USA4:USA9))+USA53+USA54</f>
        <v>0</v>
      </c>
      <c r="USC10" s="1265">
        <f t="shared" ref="USC10" si="7343">SUM(USC35-SUM(USC4:USC9))+USC53+USC54</f>
        <v>0</v>
      </c>
      <c r="USE10" s="1265">
        <f t="shared" ref="USE10" si="7344">SUM(USE35-SUM(USE4:USE9))+USE53+USE54</f>
        <v>0</v>
      </c>
      <c r="USG10" s="1265">
        <f t="shared" ref="USG10" si="7345">SUM(USG35-SUM(USG4:USG9))+USG53+USG54</f>
        <v>0</v>
      </c>
      <c r="USI10" s="1265">
        <f t="shared" ref="USI10" si="7346">SUM(USI35-SUM(USI4:USI9))+USI53+USI54</f>
        <v>0</v>
      </c>
      <c r="USK10" s="1265">
        <f t="shared" ref="USK10" si="7347">SUM(USK35-SUM(USK4:USK9))+USK53+USK54</f>
        <v>0</v>
      </c>
      <c r="USM10" s="1265">
        <f t="shared" ref="USM10" si="7348">SUM(USM35-SUM(USM4:USM9))+USM53+USM54</f>
        <v>0</v>
      </c>
      <c r="USO10" s="1265">
        <f t="shared" ref="USO10" si="7349">SUM(USO35-SUM(USO4:USO9))+USO53+USO54</f>
        <v>0</v>
      </c>
      <c r="USQ10" s="1265">
        <f t="shared" ref="USQ10" si="7350">SUM(USQ35-SUM(USQ4:USQ9))+USQ53+USQ54</f>
        <v>0</v>
      </c>
      <c r="USS10" s="1265">
        <f t="shared" ref="USS10" si="7351">SUM(USS35-SUM(USS4:USS9))+USS53+USS54</f>
        <v>0</v>
      </c>
      <c r="USU10" s="1265">
        <f t="shared" ref="USU10" si="7352">SUM(USU35-SUM(USU4:USU9))+USU53+USU54</f>
        <v>0</v>
      </c>
      <c r="USW10" s="1265">
        <f t="shared" ref="USW10" si="7353">SUM(USW35-SUM(USW4:USW9))+USW53+USW54</f>
        <v>0</v>
      </c>
      <c r="USY10" s="1265">
        <f t="shared" ref="USY10" si="7354">SUM(USY35-SUM(USY4:USY9))+USY53+USY54</f>
        <v>0</v>
      </c>
      <c r="UTA10" s="1265">
        <f t="shared" ref="UTA10" si="7355">SUM(UTA35-SUM(UTA4:UTA9))+UTA53+UTA54</f>
        <v>0</v>
      </c>
      <c r="UTC10" s="1265">
        <f t="shared" ref="UTC10" si="7356">SUM(UTC35-SUM(UTC4:UTC9))+UTC53+UTC54</f>
        <v>0</v>
      </c>
      <c r="UTE10" s="1265">
        <f t="shared" ref="UTE10" si="7357">SUM(UTE35-SUM(UTE4:UTE9))+UTE53+UTE54</f>
        <v>0</v>
      </c>
      <c r="UTG10" s="1265">
        <f t="shared" ref="UTG10" si="7358">SUM(UTG35-SUM(UTG4:UTG9))+UTG53+UTG54</f>
        <v>0</v>
      </c>
      <c r="UTI10" s="1265">
        <f t="shared" ref="UTI10" si="7359">SUM(UTI35-SUM(UTI4:UTI9))+UTI53+UTI54</f>
        <v>0</v>
      </c>
      <c r="UTK10" s="1265">
        <f t="shared" ref="UTK10" si="7360">SUM(UTK35-SUM(UTK4:UTK9))+UTK53+UTK54</f>
        <v>0</v>
      </c>
      <c r="UTM10" s="1265">
        <f t="shared" ref="UTM10" si="7361">SUM(UTM35-SUM(UTM4:UTM9))+UTM53+UTM54</f>
        <v>0</v>
      </c>
      <c r="UTO10" s="1265">
        <f t="shared" ref="UTO10" si="7362">SUM(UTO35-SUM(UTO4:UTO9))+UTO53+UTO54</f>
        <v>0</v>
      </c>
      <c r="UTQ10" s="1265">
        <f t="shared" ref="UTQ10" si="7363">SUM(UTQ35-SUM(UTQ4:UTQ9))+UTQ53+UTQ54</f>
        <v>0</v>
      </c>
      <c r="UTS10" s="1265">
        <f t="shared" ref="UTS10" si="7364">SUM(UTS35-SUM(UTS4:UTS9))+UTS53+UTS54</f>
        <v>0</v>
      </c>
      <c r="UTU10" s="1265">
        <f t="shared" ref="UTU10" si="7365">SUM(UTU35-SUM(UTU4:UTU9))+UTU53+UTU54</f>
        <v>0</v>
      </c>
      <c r="UTW10" s="1265">
        <f t="shared" ref="UTW10" si="7366">SUM(UTW35-SUM(UTW4:UTW9))+UTW53+UTW54</f>
        <v>0</v>
      </c>
      <c r="UTY10" s="1265">
        <f t="shared" ref="UTY10" si="7367">SUM(UTY35-SUM(UTY4:UTY9))+UTY53+UTY54</f>
        <v>0</v>
      </c>
      <c r="UUA10" s="1265">
        <f t="shared" ref="UUA10" si="7368">SUM(UUA35-SUM(UUA4:UUA9))+UUA53+UUA54</f>
        <v>0</v>
      </c>
      <c r="UUC10" s="1265">
        <f t="shared" ref="UUC10" si="7369">SUM(UUC35-SUM(UUC4:UUC9))+UUC53+UUC54</f>
        <v>0</v>
      </c>
      <c r="UUE10" s="1265">
        <f t="shared" ref="UUE10" si="7370">SUM(UUE35-SUM(UUE4:UUE9))+UUE53+UUE54</f>
        <v>0</v>
      </c>
      <c r="UUG10" s="1265">
        <f t="shared" ref="UUG10" si="7371">SUM(UUG35-SUM(UUG4:UUG9))+UUG53+UUG54</f>
        <v>0</v>
      </c>
      <c r="UUI10" s="1265">
        <f t="shared" ref="UUI10" si="7372">SUM(UUI35-SUM(UUI4:UUI9))+UUI53+UUI54</f>
        <v>0</v>
      </c>
      <c r="UUK10" s="1265">
        <f t="shared" ref="UUK10" si="7373">SUM(UUK35-SUM(UUK4:UUK9))+UUK53+UUK54</f>
        <v>0</v>
      </c>
      <c r="UUM10" s="1265">
        <f t="shared" ref="UUM10" si="7374">SUM(UUM35-SUM(UUM4:UUM9))+UUM53+UUM54</f>
        <v>0</v>
      </c>
      <c r="UUO10" s="1265">
        <f t="shared" ref="UUO10" si="7375">SUM(UUO35-SUM(UUO4:UUO9))+UUO53+UUO54</f>
        <v>0</v>
      </c>
      <c r="UUQ10" s="1265">
        <f t="shared" ref="UUQ10" si="7376">SUM(UUQ35-SUM(UUQ4:UUQ9))+UUQ53+UUQ54</f>
        <v>0</v>
      </c>
      <c r="UUS10" s="1265">
        <f t="shared" ref="UUS10" si="7377">SUM(UUS35-SUM(UUS4:UUS9))+UUS53+UUS54</f>
        <v>0</v>
      </c>
      <c r="UUU10" s="1265">
        <f t="shared" ref="UUU10" si="7378">SUM(UUU35-SUM(UUU4:UUU9))+UUU53+UUU54</f>
        <v>0</v>
      </c>
      <c r="UUW10" s="1265">
        <f t="shared" ref="UUW10" si="7379">SUM(UUW35-SUM(UUW4:UUW9))+UUW53+UUW54</f>
        <v>0</v>
      </c>
      <c r="UUY10" s="1265">
        <f t="shared" ref="UUY10" si="7380">SUM(UUY35-SUM(UUY4:UUY9))+UUY53+UUY54</f>
        <v>0</v>
      </c>
      <c r="UVA10" s="1265">
        <f t="shared" ref="UVA10" si="7381">SUM(UVA35-SUM(UVA4:UVA9))+UVA53+UVA54</f>
        <v>0</v>
      </c>
      <c r="UVC10" s="1265">
        <f t="shared" ref="UVC10" si="7382">SUM(UVC35-SUM(UVC4:UVC9))+UVC53+UVC54</f>
        <v>0</v>
      </c>
      <c r="UVE10" s="1265">
        <f t="shared" ref="UVE10" si="7383">SUM(UVE35-SUM(UVE4:UVE9))+UVE53+UVE54</f>
        <v>0</v>
      </c>
      <c r="UVG10" s="1265">
        <f t="shared" ref="UVG10" si="7384">SUM(UVG35-SUM(UVG4:UVG9))+UVG53+UVG54</f>
        <v>0</v>
      </c>
      <c r="UVI10" s="1265">
        <f t="shared" ref="UVI10" si="7385">SUM(UVI35-SUM(UVI4:UVI9))+UVI53+UVI54</f>
        <v>0</v>
      </c>
      <c r="UVK10" s="1265">
        <f t="shared" ref="UVK10" si="7386">SUM(UVK35-SUM(UVK4:UVK9))+UVK53+UVK54</f>
        <v>0</v>
      </c>
      <c r="UVM10" s="1265">
        <f t="shared" ref="UVM10" si="7387">SUM(UVM35-SUM(UVM4:UVM9))+UVM53+UVM54</f>
        <v>0</v>
      </c>
      <c r="UVO10" s="1265">
        <f t="shared" ref="UVO10" si="7388">SUM(UVO35-SUM(UVO4:UVO9))+UVO53+UVO54</f>
        <v>0</v>
      </c>
      <c r="UVQ10" s="1265">
        <f t="shared" ref="UVQ10" si="7389">SUM(UVQ35-SUM(UVQ4:UVQ9))+UVQ53+UVQ54</f>
        <v>0</v>
      </c>
      <c r="UVS10" s="1265">
        <f t="shared" ref="UVS10" si="7390">SUM(UVS35-SUM(UVS4:UVS9))+UVS53+UVS54</f>
        <v>0</v>
      </c>
      <c r="UVU10" s="1265">
        <f t="shared" ref="UVU10" si="7391">SUM(UVU35-SUM(UVU4:UVU9))+UVU53+UVU54</f>
        <v>0</v>
      </c>
      <c r="UVW10" s="1265">
        <f t="shared" ref="UVW10" si="7392">SUM(UVW35-SUM(UVW4:UVW9))+UVW53+UVW54</f>
        <v>0</v>
      </c>
      <c r="UVY10" s="1265">
        <f t="shared" ref="UVY10" si="7393">SUM(UVY35-SUM(UVY4:UVY9))+UVY53+UVY54</f>
        <v>0</v>
      </c>
      <c r="UWA10" s="1265">
        <f t="shared" ref="UWA10" si="7394">SUM(UWA35-SUM(UWA4:UWA9))+UWA53+UWA54</f>
        <v>0</v>
      </c>
      <c r="UWC10" s="1265">
        <f t="shared" ref="UWC10" si="7395">SUM(UWC35-SUM(UWC4:UWC9))+UWC53+UWC54</f>
        <v>0</v>
      </c>
      <c r="UWE10" s="1265">
        <f t="shared" ref="UWE10" si="7396">SUM(UWE35-SUM(UWE4:UWE9))+UWE53+UWE54</f>
        <v>0</v>
      </c>
      <c r="UWG10" s="1265">
        <f t="shared" ref="UWG10" si="7397">SUM(UWG35-SUM(UWG4:UWG9))+UWG53+UWG54</f>
        <v>0</v>
      </c>
      <c r="UWI10" s="1265">
        <f t="shared" ref="UWI10" si="7398">SUM(UWI35-SUM(UWI4:UWI9))+UWI53+UWI54</f>
        <v>0</v>
      </c>
      <c r="UWK10" s="1265">
        <f t="shared" ref="UWK10" si="7399">SUM(UWK35-SUM(UWK4:UWK9))+UWK53+UWK54</f>
        <v>0</v>
      </c>
      <c r="UWM10" s="1265">
        <f t="shared" ref="UWM10" si="7400">SUM(UWM35-SUM(UWM4:UWM9))+UWM53+UWM54</f>
        <v>0</v>
      </c>
      <c r="UWO10" s="1265">
        <f t="shared" ref="UWO10" si="7401">SUM(UWO35-SUM(UWO4:UWO9))+UWO53+UWO54</f>
        <v>0</v>
      </c>
      <c r="UWQ10" s="1265">
        <f t="shared" ref="UWQ10" si="7402">SUM(UWQ35-SUM(UWQ4:UWQ9))+UWQ53+UWQ54</f>
        <v>0</v>
      </c>
      <c r="UWS10" s="1265">
        <f t="shared" ref="UWS10" si="7403">SUM(UWS35-SUM(UWS4:UWS9))+UWS53+UWS54</f>
        <v>0</v>
      </c>
      <c r="UWU10" s="1265">
        <f t="shared" ref="UWU10" si="7404">SUM(UWU35-SUM(UWU4:UWU9))+UWU53+UWU54</f>
        <v>0</v>
      </c>
      <c r="UWW10" s="1265">
        <f t="shared" ref="UWW10" si="7405">SUM(UWW35-SUM(UWW4:UWW9))+UWW53+UWW54</f>
        <v>0</v>
      </c>
      <c r="UWY10" s="1265">
        <f t="shared" ref="UWY10" si="7406">SUM(UWY35-SUM(UWY4:UWY9))+UWY53+UWY54</f>
        <v>0</v>
      </c>
      <c r="UXA10" s="1265">
        <f t="shared" ref="UXA10" si="7407">SUM(UXA35-SUM(UXA4:UXA9))+UXA53+UXA54</f>
        <v>0</v>
      </c>
      <c r="UXC10" s="1265">
        <f t="shared" ref="UXC10" si="7408">SUM(UXC35-SUM(UXC4:UXC9))+UXC53+UXC54</f>
        <v>0</v>
      </c>
      <c r="UXE10" s="1265">
        <f t="shared" ref="UXE10" si="7409">SUM(UXE35-SUM(UXE4:UXE9))+UXE53+UXE54</f>
        <v>0</v>
      </c>
      <c r="UXG10" s="1265">
        <f t="shared" ref="UXG10" si="7410">SUM(UXG35-SUM(UXG4:UXG9))+UXG53+UXG54</f>
        <v>0</v>
      </c>
      <c r="UXI10" s="1265">
        <f t="shared" ref="UXI10" si="7411">SUM(UXI35-SUM(UXI4:UXI9))+UXI53+UXI54</f>
        <v>0</v>
      </c>
      <c r="UXK10" s="1265">
        <f t="shared" ref="UXK10" si="7412">SUM(UXK35-SUM(UXK4:UXK9))+UXK53+UXK54</f>
        <v>0</v>
      </c>
      <c r="UXM10" s="1265">
        <f t="shared" ref="UXM10" si="7413">SUM(UXM35-SUM(UXM4:UXM9))+UXM53+UXM54</f>
        <v>0</v>
      </c>
      <c r="UXO10" s="1265">
        <f t="shared" ref="UXO10" si="7414">SUM(UXO35-SUM(UXO4:UXO9))+UXO53+UXO54</f>
        <v>0</v>
      </c>
      <c r="UXQ10" s="1265">
        <f t="shared" ref="UXQ10" si="7415">SUM(UXQ35-SUM(UXQ4:UXQ9))+UXQ53+UXQ54</f>
        <v>0</v>
      </c>
      <c r="UXS10" s="1265">
        <f t="shared" ref="UXS10" si="7416">SUM(UXS35-SUM(UXS4:UXS9))+UXS53+UXS54</f>
        <v>0</v>
      </c>
      <c r="UXU10" s="1265">
        <f t="shared" ref="UXU10" si="7417">SUM(UXU35-SUM(UXU4:UXU9))+UXU53+UXU54</f>
        <v>0</v>
      </c>
      <c r="UXW10" s="1265">
        <f t="shared" ref="UXW10" si="7418">SUM(UXW35-SUM(UXW4:UXW9))+UXW53+UXW54</f>
        <v>0</v>
      </c>
      <c r="UXY10" s="1265">
        <f t="shared" ref="UXY10" si="7419">SUM(UXY35-SUM(UXY4:UXY9))+UXY53+UXY54</f>
        <v>0</v>
      </c>
      <c r="UYA10" s="1265">
        <f t="shared" ref="UYA10" si="7420">SUM(UYA35-SUM(UYA4:UYA9))+UYA53+UYA54</f>
        <v>0</v>
      </c>
      <c r="UYC10" s="1265">
        <f t="shared" ref="UYC10" si="7421">SUM(UYC35-SUM(UYC4:UYC9))+UYC53+UYC54</f>
        <v>0</v>
      </c>
      <c r="UYE10" s="1265">
        <f t="shared" ref="UYE10" si="7422">SUM(UYE35-SUM(UYE4:UYE9))+UYE53+UYE54</f>
        <v>0</v>
      </c>
      <c r="UYG10" s="1265">
        <f t="shared" ref="UYG10" si="7423">SUM(UYG35-SUM(UYG4:UYG9))+UYG53+UYG54</f>
        <v>0</v>
      </c>
      <c r="UYI10" s="1265">
        <f t="shared" ref="UYI10" si="7424">SUM(UYI35-SUM(UYI4:UYI9))+UYI53+UYI54</f>
        <v>0</v>
      </c>
      <c r="UYK10" s="1265">
        <f t="shared" ref="UYK10" si="7425">SUM(UYK35-SUM(UYK4:UYK9))+UYK53+UYK54</f>
        <v>0</v>
      </c>
      <c r="UYM10" s="1265">
        <f t="shared" ref="UYM10" si="7426">SUM(UYM35-SUM(UYM4:UYM9))+UYM53+UYM54</f>
        <v>0</v>
      </c>
      <c r="UYO10" s="1265">
        <f t="shared" ref="UYO10" si="7427">SUM(UYO35-SUM(UYO4:UYO9))+UYO53+UYO54</f>
        <v>0</v>
      </c>
      <c r="UYQ10" s="1265">
        <f t="shared" ref="UYQ10" si="7428">SUM(UYQ35-SUM(UYQ4:UYQ9))+UYQ53+UYQ54</f>
        <v>0</v>
      </c>
      <c r="UYS10" s="1265">
        <f t="shared" ref="UYS10" si="7429">SUM(UYS35-SUM(UYS4:UYS9))+UYS53+UYS54</f>
        <v>0</v>
      </c>
      <c r="UYU10" s="1265">
        <f t="shared" ref="UYU10" si="7430">SUM(UYU35-SUM(UYU4:UYU9))+UYU53+UYU54</f>
        <v>0</v>
      </c>
      <c r="UYW10" s="1265">
        <f t="shared" ref="UYW10" si="7431">SUM(UYW35-SUM(UYW4:UYW9))+UYW53+UYW54</f>
        <v>0</v>
      </c>
      <c r="UYY10" s="1265">
        <f t="shared" ref="UYY10" si="7432">SUM(UYY35-SUM(UYY4:UYY9))+UYY53+UYY54</f>
        <v>0</v>
      </c>
      <c r="UZA10" s="1265">
        <f t="shared" ref="UZA10" si="7433">SUM(UZA35-SUM(UZA4:UZA9))+UZA53+UZA54</f>
        <v>0</v>
      </c>
      <c r="UZC10" s="1265">
        <f t="shared" ref="UZC10" si="7434">SUM(UZC35-SUM(UZC4:UZC9))+UZC53+UZC54</f>
        <v>0</v>
      </c>
      <c r="UZE10" s="1265">
        <f t="shared" ref="UZE10" si="7435">SUM(UZE35-SUM(UZE4:UZE9))+UZE53+UZE54</f>
        <v>0</v>
      </c>
      <c r="UZG10" s="1265">
        <f t="shared" ref="UZG10" si="7436">SUM(UZG35-SUM(UZG4:UZG9))+UZG53+UZG54</f>
        <v>0</v>
      </c>
      <c r="UZI10" s="1265">
        <f t="shared" ref="UZI10" si="7437">SUM(UZI35-SUM(UZI4:UZI9))+UZI53+UZI54</f>
        <v>0</v>
      </c>
      <c r="UZK10" s="1265">
        <f t="shared" ref="UZK10" si="7438">SUM(UZK35-SUM(UZK4:UZK9))+UZK53+UZK54</f>
        <v>0</v>
      </c>
      <c r="UZM10" s="1265">
        <f t="shared" ref="UZM10" si="7439">SUM(UZM35-SUM(UZM4:UZM9))+UZM53+UZM54</f>
        <v>0</v>
      </c>
      <c r="UZO10" s="1265">
        <f t="shared" ref="UZO10" si="7440">SUM(UZO35-SUM(UZO4:UZO9))+UZO53+UZO54</f>
        <v>0</v>
      </c>
      <c r="UZQ10" s="1265">
        <f t="shared" ref="UZQ10" si="7441">SUM(UZQ35-SUM(UZQ4:UZQ9))+UZQ53+UZQ54</f>
        <v>0</v>
      </c>
      <c r="UZS10" s="1265">
        <f t="shared" ref="UZS10" si="7442">SUM(UZS35-SUM(UZS4:UZS9))+UZS53+UZS54</f>
        <v>0</v>
      </c>
      <c r="UZU10" s="1265">
        <f t="shared" ref="UZU10" si="7443">SUM(UZU35-SUM(UZU4:UZU9))+UZU53+UZU54</f>
        <v>0</v>
      </c>
      <c r="UZW10" s="1265">
        <f t="shared" ref="UZW10" si="7444">SUM(UZW35-SUM(UZW4:UZW9))+UZW53+UZW54</f>
        <v>0</v>
      </c>
      <c r="UZY10" s="1265">
        <f t="shared" ref="UZY10" si="7445">SUM(UZY35-SUM(UZY4:UZY9))+UZY53+UZY54</f>
        <v>0</v>
      </c>
      <c r="VAA10" s="1265">
        <f t="shared" ref="VAA10" si="7446">SUM(VAA35-SUM(VAA4:VAA9))+VAA53+VAA54</f>
        <v>0</v>
      </c>
      <c r="VAC10" s="1265">
        <f t="shared" ref="VAC10" si="7447">SUM(VAC35-SUM(VAC4:VAC9))+VAC53+VAC54</f>
        <v>0</v>
      </c>
      <c r="VAE10" s="1265">
        <f t="shared" ref="VAE10" si="7448">SUM(VAE35-SUM(VAE4:VAE9))+VAE53+VAE54</f>
        <v>0</v>
      </c>
      <c r="VAG10" s="1265">
        <f t="shared" ref="VAG10" si="7449">SUM(VAG35-SUM(VAG4:VAG9))+VAG53+VAG54</f>
        <v>0</v>
      </c>
      <c r="VAI10" s="1265">
        <f t="shared" ref="VAI10" si="7450">SUM(VAI35-SUM(VAI4:VAI9))+VAI53+VAI54</f>
        <v>0</v>
      </c>
      <c r="VAK10" s="1265">
        <f t="shared" ref="VAK10" si="7451">SUM(VAK35-SUM(VAK4:VAK9))+VAK53+VAK54</f>
        <v>0</v>
      </c>
      <c r="VAM10" s="1265">
        <f t="shared" ref="VAM10" si="7452">SUM(VAM35-SUM(VAM4:VAM9))+VAM53+VAM54</f>
        <v>0</v>
      </c>
      <c r="VAO10" s="1265">
        <f t="shared" ref="VAO10" si="7453">SUM(VAO35-SUM(VAO4:VAO9))+VAO53+VAO54</f>
        <v>0</v>
      </c>
      <c r="VAQ10" s="1265">
        <f t="shared" ref="VAQ10" si="7454">SUM(VAQ35-SUM(VAQ4:VAQ9))+VAQ53+VAQ54</f>
        <v>0</v>
      </c>
      <c r="VAS10" s="1265">
        <f t="shared" ref="VAS10" si="7455">SUM(VAS35-SUM(VAS4:VAS9))+VAS53+VAS54</f>
        <v>0</v>
      </c>
      <c r="VAU10" s="1265">
        <f t="shared" ref="VAU10" si="7456">SUM(VAU35-SUM(VAU4:VAU9))+VAU53+VAU54</f>
        <v>0</v>
      </c>
      <c r="VAW10" s="1265">
        <f t="shared" ref="VAW10" si="7457">SUM(VAW35-SUM(VAW4:VAW9))+VAW53+VAW54</f>
        <v>0</v>
      </c>
      <c r="VAY10" s="1265">
        <f t="shared" ref="VAY10" si="7458">SUM(VAY35-SUM(VAY4:VAY9))+VAY53+VAY54</f>
        <v>0</v>
      </c>
      <c r="VBA10" s="1265">
        <f t="shared" ref="VBA10" si="7459">SUM(VBA35-SUM(VBA4:VBA9))+VBA53+VBA54</f>
        <v>0</v>
      </c>
      <c r="VBC10" s="1265">
        <f t="shared" ref="VBC10" si="7460">SUM(VBC35-SUM(VBC4:VBC9))+VBC53+VBC54</f>
        <v>0</v>
      </c>
      <c r="VBE10" s="1265">
        <f t="shared" ref="VBE10" si="7461">SUM(VBE35-SUM(VBE4:VBE9))+VBE53+VBE54</f>
        <v>0</v>
      </c>
      <c r="VBG10" s="1265">
        <f t="shared" ref="VBG10" si="7462">SUM(VBG35-SUM(VBG4:VBG9))+VBG53+VBG54</f>
        <v>0</v>
      </c>
      <c r="VBI10" s="1265">
        <f t="shared" ref="VBI10" si="7463">SUM(VBI35-SUM(VBI4:VBI9))+VBI53+VBI54</f>
        <v>0</v>
      </c>
      <c r="VBK10" s="1265">
        <f t="shared" ref="VBK10" si="7464">SUM(VBK35-SUM(VBK4:VBK9))+VBK53+VBK54</f>
        <v>0</v>
      </c>
      <c r="VBM10" s="1265">
        <f t="shared" ref="VBM10" si="7465">SUM(VBM35-SUM(VBM4:VBM9))+VBM53+VBM54</f>
        <v>0</v>
      </c>
      <c r="VBO10" s="1265">
        <f t="shared" ref="VBO10" si="7466">SUM(VBO35-SUM(VBO4:VBO9))+VBO53+VBO54</f>
        <v>0</v>
      </c>
      <c r="VBQ10" s="1265">
        <f t="shared" ref="VBQ10" si="7467">SUM(VBQ35-SUM(VBQ4:VBQ9))+VBQ53+VBQ54</f>
        <v>0</v>
      </c>
      <c r="VBS10" s="1265">
        <f t="shared" ref="VBS10" si="7468">SUM(VBS35-SUM(VBS4:VBS9))+VBS53+VBS54</f>
        <v>0</v>
      </c>
      <c r="VBU10" s="1265">
        <f t="shared" ref="VBU10" si="7469">SUM(VBU35-SUM(VBU4:VBU9))+VBU53+VBU54</f>
        <v>0</v>
      </c>
      <c r="VBW10" s="1265">
        <f t="shared" ref="VBW10" si="7470">SUM(VBW35-SUM(VBW4:VBW9))+VBW53+VBW54</f>
        <v>0</v>
      </c>
      <c r="VBY10" s="1265">
        <f t="shared" ref="VBY10" si="7471">SUM(VBY35-SUM(VBY4:VBY9))+VBY53+VBY54</f>
        <v>0</v>
      </c>
      <c r="VCA10" s="1265">
        <f t="shared" ref="VCA10" si="7472">SUM(VCA35-SUM(VCA4:VCA9))+VCA53+VCA54</f>
        <v>0</v>
      </c>
      <c r="VCC10" s="1265">
        <f t="shared" ref="VCC10" si="7473">SUM(VCC35-SUM(VCC4:VCC9))+VCC53+VCC54</f>
        <v>0</v>
      </c>
      <c r="VCE10" s="1265">
        <f t="shared" ref="VCE10" si="7474">SUM(VCE35-SUM(VCE4:VCE9))+VCE53+VCE54</f>
        <v>0</v>
      </c>
      <c r="VCG10" s="1265">
        <f t="shared" ref="VCG10" si="7475">SUM(VCG35-SUM(VCG4:VCG9))+VCG53+VCG54</f>
        <v>0</v>
      </c>
      <c r="VCI10" s="1265">
        <f t="shared" ref="VCI10" si="7476">SUM(VCI35-SUM(VCI4:VCI9))+VCI53+VCI54</f>
        <v>0</v>
      </c>
      <c r="VCK10" s="1265">
        <f t="shared" ref="VCK10" si="7477">SUM(VCK35-SUM(VCK4:VCK9))+VCK53+VCK54</f>
        <v>0</v>
      </c>
      <c r="VCM10" s="1265">
        <f t="shared" ref="VCM10" si="7478">SUM(VCM35-SUM(VCM4:VCM9))+VCM53+VCM54</f>
        <v>0</v>
      </c>
      <c r="VCO10" s="1265">
        <f t="shared" ref="VCO10" si="7479">SUM(VCO35-SUM(VCO4:VCO9))+VCO53+VCO54</f>
        <v>0</v>
      </c>
      <c r="VCQ10" s="1265">
        <f t="shared" ref="VCQ10" si="7480">SUM(VCQ35-SUM(VCQ4:VCQ9))+VCQ53+VCQ54</f>
        <v>0</v>
      </c>
      <c r="VCS10" s="1265">
        <f t="shared" ref="VCS10" si="7481">SUM(VCS35-SUM(VCS4:VCS9))+VCS53+VCS54</f>
        <v>0</v>
      </c>
      <c r="VCU10" s="1265">
        <f t="shared" ref="VCU10" si="7482">SUM(VCU35-SUM(VCU4:VCU9))+VCU53+VCU54</f>
        <v>0</v>
      </c>
      <c r="VCW10" s="1265">
        <f t="shared" ref="VCW10" si="7483">SUM(VCW35-SUM(VCW4:VCW9))+VCW53+VCW54</f>
        <v>0</v>
      </c>
      <c r="VCY10" s="1265">
        <f t="shared" ref="VCY10" si="7484">SUM(VCY35-SUM(VCY4:VCY9))+VCY53+VCY54</f>
        <v>0</v>
      </c>
      <c r="VDA10" s="1265">
        <f t="shared" ref="VDA10" si="7485">SUM(VDA35-SUM(VDA4:VDA9))+VDA53+VDA54</f>
        <v>0</v>
      </c>
      <c r="VDC10" s="1265">
        <f t="shared" ref="VDC10" si="7486">SUM(VDC35-SUM(VDC4:VDC9))+VDC53+VDC54</f>
        <v>0</v>
      </c>
      <c r="VDE10" s="1265">
        <f t="shared" ref="VDE10" si="7487">SUM(VDE35-SUM(VDE4:VDE9))+VDE53+VDE54</f>
        <v>0</v>
      </c>
      <c r="VDG10" s="1265">
        <f t="shared" ref="VDG10" si="7488">SUM(VDG35-SUM(VDG4:VDG9))+VDG53+VDG54</f>
        <v>0</v>
      </c>
      <c r="VDI10" s="1265">
        <f t="shared" ref="VDI10" si="7489">SUM(VDI35-SUM(VDI4:VDI9))+VDI53+VDI54</f>
        <v>0</v>
      </c>
      <c r="VDK10" s="1265">
        <f t="shared" ref="VDK10" si="7490">SUM(VDK35-SUM(VDK4:VDK9))+VDK53+VDK54</f>
        <v>0</v>
      </c>
      <c r="VDM10" s="1265">
        <f t="shared" ref="VDM10" si="7491">SUM(VDM35-SUM(VDM4:VDM9))+VDM53+VDM54</f>
        <v>0</v>
      </c>
      <c r="VDO10" s="1265">
        <f t="shared" ref="VDO10" si="7492">SUM(VDO35-SUM(VDO4:VDO9))+VDO53+VDO54</f>
        <v>0</v>
      </c>
      <c r="VDQ10" s="1265">
        <f t="shared" ref="VDQ10" si="7493">SUM(VDQ35-SUM(VDQ4:VDQ9))+VDQ53+VDQ54</f>
        <v>0</v>
      </c>
      <c r="VDS10" s="1265">
        <f t="shared" ref="VDS10" si="7494">SUM(VDS35-SUM(VDS4:VDS9))+VDS53+VDS54</f>
        <v>0</v>
      </c>
      <c r="VDU10" s="1265">
        <f t="shared" ref="VDU10" si="7495">SUM(VDU35-SUM(VDU4:VDU9))+VDU53+VDU54</f>
        <v>0</v>
      </c>
      <c r="VDW10" s="1265">
        <f t="shared" ref="VDW10" si="7496">SUM(VDW35-SUM(VDW4:VDW9))+VDW53+VDW54</f>
        <v>0</v>
      </c>
      <c r="VDY10" s="1265">
        <f t="shared" ref="VDY10" si="7497">SUM(VDY35-SUM(VDY4:VDY9))+VDY53+VDY54</f>
        <v>0</v>
      </c>
      <c r="VEA10" s="1265">
        <f t="shared" ref="VEA10" si="7498">SUM(VEA35-SUM(VEA4:VEA9))+VEA53+VEA54</f>
        <v>0</v>
      </c>
      <c r="VEC10" s="1265">
        <f t="shared" ref="VEC10" si="7499">SUM(VEC35-SUM(VEC4:VEC9))+VEC53+VEC54</f>
        <v>0</v>
      </c>
      <c r="VEE10" s="1265">
        <f t="shared" ref="VEE10" si="7500">SUM(VEE35-SUM(VEE4:VEE9))+VEE53+VEE54</f>
        <v>0</v>
      </c>
      <c r="VEG10" s="1265">
        <f t="shared" ref="VEG10" si="7501">SUM(VEG35-SUM(VEG4:VEG9))+VEG53+VEG54</f>
        <v>0</v>
      </c>
      <c r="VEI10" s="1265">
        <f t="shared" ref="VEI10" si="7502">SUM(VEI35-SUM(VEI4:VEI9))+VEI53+VEI54</f>
        <v>0</v>
      </c>
      <c r="VEK10" s="1265">
        <f t="shared" ref="VEK10" si="7503">SUM(VEK35-SUM(VEK4:VEK9))+VEK53+VEK54</f>
        <v>0</v>
      </c>
      <c r="VEM10" s="1265">
        <f t="shared" ref="VEM10" si="7504">SUM(VEM35-SUM(VEM4:VEM9))+VEM53+VEM54</f>
        <v>0</v>
      </c>
      <c r="VEO10" s="1265">
        <f t="shared" ref="VEO10" si="7505">SUM(VEO35-SUM(VEO4:VEO9))+VEO53+VEO54</f>
        <v>0</v>
      </c>
      <c r="VEQ10" s="1265">
        <f t="shared" ref="VEQ10" si="7506">SUM(VEQ35-SUM(VEQ4:VEQ9))+VEQ53+VEQ54</f>
        <v>0</v>
      </c>
      <c r="VES10" s="1265">
        <f t="shared" ref="VES10" si="7507">SUM(VES35-SUM(VES4:VES9))+VES53+VES54</f>
        <v>0</v>
      </c>
      <c r="VEU10" s="1265">
        <f t="shared" ref="VEU10" si="7508">SUM(VEU35-SUM(VEU4:VEU9))+VEU53+VEU54</f>
        <v>0</v>
      </c>
      <c r="VEW10" s="1265">
        <f t="shared" ref="VEW10" si="7509">SUM(VEW35-SUM(VEW4:VEW9))+VEW53+VEW54</f>
        <v>0</v>
      </c>
      <c r="VEY10" s="1265">
        <f t="shared" ref="VEY10" si="7510">SUM(VEY35-SUM(VEY4:VEY9))+VEY53+VEY54</f>
        <v>0</v>
      </c>
      <c r="VFA10" s="1265">
        <f t="shared" ref="VFA10" si="7511">SUM(VFA35-SUM(VFA4:VFA9))+VFA53+VFA54</f>
        <v>0</v>
      </c>
      <c r="VFC10" s="1265">
        <f t="shared" ref="VFC10" si="7512">SUM(VFC35-SUM(VFC4:VFC9))+VFC53+VFC54</f>
        <v>0</v>
      </c>
      <c r="VFE10" s="1265">
        <f t="shared" ref="VFE10" si="7513">SUM(VFE35-SUM(VFE4:VFE9))+VFE53+VFE54</f>
        <v>0</v>
      </c>
      <c r="VFG10" s="1265">
        <f t="shared" ref="VFG10" si="7514">SUM(VFG35-SUM(VFG4:VFG9))+VFG53+VFG54</f>
        <v>0</v>
      </c>
      <c r="VFI10" s="1265">
        <f t="shared" ref="VFI10" si="7515">SUM(VFI35-SUM(VFI4:VFI9))+VFI53+VFI54</f>
        <v>0</v>
      </c>
      <c r="VFK10" s="1265">
        <f t="shared" ref="VFK10" si="7516">SUM(VFK35-SUM(VFK4:VFK9))+VFK53+VFK54</f>
        <v>0</v>
      </c>
      <c r="VFM10" s="1265">
        <f t="shared" ref="VFM10" si="7517">SUM(VFM35-SUM(VFM4:VFM9))+VFM53+VFM54</f>
        <v>0</v>
      </c>
      <c r="VFO10" s="1265">
        <f t="shared" ref="VFO10" si="7518">SUM(VFO35-SUM(VFO4:VFO9))+VFO53+VFO54</f>
        <v>0</v>
      </c>
      <c r="VFQ10" s="1265">
        <f t="shared" ref="VFQ10" si="7519">SUM(VFQ35-SUM(VFQ4:VFQ9))+VFQ53+VFQ54</f>
        <v>0</v>
      </c>
      <c r="VFS10" s="1265">
        <f t="shared" ref="VFS10" si="7520">SUM(VFS35-SUM(VFS4:VFS9))+VFS53+VFS54</f>
        <v>0</v>
      </c>
      <c r="VFU10" s="1265">
        <f t="shared" ref="VFU10" si="7521">SUM(VFU35-SUM(VFU4:VFU9))+VFU53+VFU54</f>
        <v>0</v>
      </c>
      <c r="VFW10" s="1265">
        <f t="shared" ref="VFW10" si="7522">SUM(VFW35-SUM(VFW4:VFW9))+VFW53+VFW54</f>
        <v>0</v>
      </c>
      <c r="VFY10" s="1265">
        <f t="shared" ref="VFY10" si="7523">SUM(VFY35-SUM(VFY4:VFY9))+VFY53+VFY54</f>
        <v>0</v>
      </c>
      <c r="VGA10" s="1265">
        <f t="shared" ref="VGA10" si="7524">SUM(VGA35-SUM(VGA4:VGA9))+VGA53+VGA54</f>
        <v>0</v>
      </c>
      <c r="VGC10" s="1265">
        <f t="shared" ref="VGC10" si="7525">SUM(VGC35-SUM(VGC4:VGC9))+VGC53+VGC54</f>
        <v>0</v>
      </c>
      <c r="VGE10" s="1265">
        <f t="shared" ref="VGE10" si="7526">SUM(VGE35-SUM(VGE4:VGE9))+VGE53+VGE54</f>
        <v>0</v>
      </c>
      <c r="VGG10" s="1265">
        <f t="shared" ref="VGG10" si="7527">SUM(VGG35-SUM(VGG4:VGG9))+VGG53+VGG54</f>
        <v>0</v>
      </c>
      <c r="VGI10" s="1265">
        <f t="shared" ref="VGI10" si="7528">SUM(VGI35-SUM(VGI4:VGI9))+VGI53+VGI54</f>
        <v>0</v>
      </c>
      <c r="VGK10" s="1265">
        <f t="shared" ref="VGK10" si="7529">SUM(VGK35-SUM(VGK4:VGK9))+VGK53+VGK54</f>
        <v>0</v>
      </c>
      <c r="VGM10" s="1265">
        <f t="shared" ref="VGM10" si="7530">SUM(VGM35-SUM(VGM4:VGM9))+VGM53+VGM54</f>
        <v>0</v>
      </c>
      <c r="VGO10" s="1265">
        <f t="shared" ref="VGO10" si="7531">SUM(VGO35-SUM(VGO4:VGO9))+VGO53+VGO54</f>
        <v>0</v>
      </c>
      <c r="VGQ10" s="1265">
        <f t="shared" ref="VGQ10" si="7532">SUM(VGQ35-SUM(VGQ4:VGQ9))+VGQ53+VGQ54</f>
        <v>0</v>
      </c>
      <c r="VGS10" s="1265">
        <f t="shared" ref="VGS10" si="7533">SUM(VGS35-SUM(VGS4:VGS9))+VGS53+VGS54</f>
        <v>0</v>
      </c>
      <c r="VGU10" s="1265">
        <f t="shared" ref="VGU10" si="7534">SUM(VGU35-SUM(VGU4:VGU9))+VGU53+VGU54</f>
        <v>0</v>
      </c>
      <c r="VGW10" s="1265">
        <f t="shared" ref="VGW10" si="7535">SUM(VGW35-SUM(VGW4:VGW9))+VGW53+VGW54</f>
        <v>0</v>
      </c>
      <c r="VGY10" s="1265">
        <f t="shared" ref="VGY10" si="7536">SUM(VGY35-SUM(VGY4:VGY9))+VGY53+VGY54</f>
        <v>0</v>
      </c>
      <c r="VHA10" s="1265">
        <f t="shared" ref="VHA10" si="7537">SUM(VHA35-SUM(VHA4:VHA9))+VHA53+VHA54</f>
        <v>0</v>
      </c>
      <c r="VHC10" s="1265">
        <f t="shared" ref="VHC10" si="7538">SUM(VHC35-SUM(VHC4:VHC9))+VHC53+VHC54</f>
        <v>0</v>
      </c>
      <c r="VHE10" s="1265">
        <f t="shared" ref="VHE10" si="7539">SUM(VHE35-SUM(VHE4:VHE9))+VHE53+VHE54</f>
        <v>0</v>
      </c>
      <c r="VHG10" s="1265">
        <f t="shared" ref="VHG10" si="7540">SUM(VHG35-SUM(VHG4:VHG9))+VHG53+VHG54</f>
        <v>0</v>
      </c>
      <c r="VHI10" s="1265">
        <f t="shared" ref="VHI10" si="7541">SUM(VHI35-SUM(VHI4:VHI9))+VHI53+VHI54</f>
        <v>0</v>
      </c>
      <c r="VHK10" s="1265">
        <f t="shared" ref="VHK10" si="7542">SUM(VHK35-SUM(VHK4:VHK9))+VHK53+VHK54</f>
        <v>0</v>
      </c>
      <c r="VHM10" s="1265">
        <f t="shared" ref="VHM10" si="7543">SUM(VHM35-SUM(VHM4:VHM9))+VHM53+VHM54</f>
        <v>0</v>
      </c>
      <c r="VHO10" s="1265">
        <f t="shared" ref="VHO10" si="7544">SUM(VHO35-SUM(VHO4:VHO9))+VHO53+VHO54</f>
        <v>0</v>
      </c>
      <c r="VHQ10" s="1265">
        <f t="shared" ref="VHQ10" si="7545">SUM(VHQ35-SUM(VHQ4:VHQ9))+VHQ53+VHQ54</f>
        <v>0</v>
      </c>
      <c r="VHS10" s="1265">
        <f t="shared" ref="VHS10" si="7546">SUM(VHS35-SUM(VHS4:VHS9))+VHS53+VHS54</f>
        <v>0</v>
      </c>
      <c r="VHU10" s="1265">
        <f t="shared" ref="VHU10" si="7547">SUM(VHU35-SUM(VHU4:VHU9))+VHU53+VHU54</f>
        <v>0</v>
      </c>
      <c r="VHW10" s="1265">
        <f t="shared" ref="VHW10" si="7548">SUM(VHW35-SUM(VHW4:VHW9))+VHW53+VHW54</f>
        <v>0</v>
      </c>
      <c r="VHY10" s="1265">
        <f t="shared" ref="VHY10" si="7549">SUM(VHY35-SUM(VHY4:VHY9))+VHY53+VHY54</f>
        <v>0</v>
      </c>
      <c r="VIA10" s="1265">
        <f t="shared" ref="VIA10" si="7550">SUM(VIA35-SUM(VIA4:VIA9))+VIA53+VIA54</f>
        <v>0</v>
      </c>
      <c r="VIC10" s="1265">
        <f t="shared" ref="VIC10" si="7551">SUM(VIC35-SUM(VIC4:VIC9))+VIC53+VIC54</f>
        <v>0</v>
      </c>
      <c r="VIE10" s="1265">
        <f t="shared" ref="VIE10" si="7552">SUM(VIE35-SUM(VIE4:VIE9))+VIE53+VIE54</f>
        <v>0</v>
      </c>
      <c r="VIG10" s="1265">
        <f t="shared" ref="VIG10" si="7553">SUM(VIG35-SUM(VIG4:VIG9))+VIG53+VIG54</f>
        <v>0</v>
      </c>
      <c r="VII10" s="1265">
        <f t="shared" ref="VII10" si="7554">SUM(VII35-SUM(VII4:VII9))+VII53+VII54</f>
        <v>0</v>
      </c>
      <c r="VIK10" s="1265">
        <f t="shared" ref="VIK10" si="7555">SUM(VIK35-SUM(VIK4:VIK9))+VIK53+VIK54</f>
        <v>0</v>
      </c>
      <c r="VIM10" s="1265">
        <f t="shared" ref="VIM10" si="7556">SUM(VIM35-SUM(VIM4:VIM9))+VIM53+VIM54</f>
        <v>0</v>
      </c>
      <c r="VIO10" s="1265">
        <f t="shared" ref="VIO10" si="7557">SUM(VIO35-SUM(VIO4:VIO9))+VIO53+VIO54</f>
        <v>0</v>
      </c>
      <c r="VIQ10" s="1265">
        <f t="shared" ref="VIQ10" si="7558">SUM(VIQ35-SUM(VIQ4:VIQ9))+VIQ53+VIQ54</f>
        <v>0</v>
      </c>
      <c r="VIS10" s="1265">
        <f t="shared" ref="VIS10" si="7559">SUM(VIS35-SUM(VIS4:VIS9))+VIS53+VIS54</f>
        <v>0</v>
      </c>
      <c r="VIU10" s="1265">
        <f t="shared" ref="VIU10" si="7560">SUM(VIU35-SUM(VIU4:VIU9))+VIU53+VIU54</f>
        <v>0</v>
      </c>
      <c r="VIW10" s="1265">
        <f t="shared" ref="VIW10" si="7561">SUM(VIW35-SUM(VIW4:VIW9))+VIW53+VIW54</f>
        <v>0</v>
      </c>
      <c r="VIY10" s="1265">
        <f t="shared" ref="VIY10" si="7562">SUM(VIY35-SUM(VIY4:VIY9))+VIY53+VIY54</f>
        <v>0</v>
      </c>
      <c r="VJA10" s="1265">
        <f t="shared" ref="VJA10" si="7563">SUM(VJA35-SUM(VJA4:VJA9))+VJA53+VJA54</f>
        <v>0</v>
      </c>
      <c r="VJC10" s="1265">
        <f t="shared" ref="VJC10" si="7564">SUM(VJC35-SUM(VJC4:VJC9))+VJC53+VJC54</f>
        <v>0</v>
      </c>
      <c r="VJE10" s="1265">
        <f t="shared" ref="VJE10" si="7565">SUM(VJE35-SUM(VJE4:VJE9))+VJE53+VJE54</f>
        <v>0</v>
      </c>
      <c r="VJG10" s="1265">
        <f t="shared" ref="VJG10" si="7566">SUM(VJG35-SUM(VJG4:VJG9))+VJG53+VJG54</f>
        <v>0</v>
      </c>
      <c r="VJI10" s="1265">
        <f t="shared" ref="VJI10" si="7567">SUM(VJI35-SUM(VJI4:VJI9))+VJI53+VJI54</f>
        <v>0</v>
      </c>
      <c r="VJK10" s="1265">
        <f t="shared" ref="VJK10" si="7568">SUM(VJK35-SUM(VJK4:VJK9))+VJK53+VJK54</f>
        <v>0</v>
      </c>
      <c r="VJM10" s="1265">
        <f t="shared" ref="VJM10" si="7569">SUM(VJM35-SUM(VJM4:VJM9))+VJM53+VJM54</f>
        <v>0</v>
      </c>
      <c r="VJO10" s="1265">
        <f t="shared" ref="VJO10" si="7570">SUM(VJO35-SUM(VJO4:VJO9))+VJO53+VJO54</f>
        <v>0</v>
      </c>
      <c r="VJQ10" s="1265">
        <f t="shared" ref="VJQ10" si="7571">SUM(VJQ35-SUM(VJQ4:VJQ9))+VJQ53+VJQ54</f>
        <v>0</v>
      </c>
      <c r="VJS10" s="1265">
        <f t="shared" ref="VJS10" si="7572">SUM(VJS35-SUM(VJS4:VJS9))+VJS53+VJS54</f>
        <v>0</v>
      </c>
      <c r="VJU10" s="1265">
        <f t="shared" ref="VJU10" si="7573">SUM(VJU35-SUM(VJU4:VJU9))+VJU53+VJU54</f>
        <v>0</v>
      </c>
      <c r="VJW10" s="1265">
        <f t="shared" ref="VJW10" si="7574">SUM(VJW35-SUM(VJW4:VJW9))+VJW53+VJW54</f>
        <v>0</v>
      </c>
      <c r="VJY10" s="1265">
        <f t="shared" ref="VJY10" si="7575">SUM(VJY35-SUM(VJY4:VJY9))+VJY53+VJY54</f>
        <v>0</v>
      </c>
      <c r="VKA10" s="1265">
        <f t="shared" ref="VKA10" si="7576">SUM(VKA35-SUM(VKA4:VKA9))+VKA53+VKA54</f>
        <v>0</v>
      </c>
      <c r="VKC10" s="1265">
        <f t="shared" ref="VKC10" si="7577">SUM(VKC35-SUM(VKC4:VKC9))+VKC53+VKC54</f>
        <v>0</v>
      </c>
      <c r="VKE10" s="1265">
        <f t="shared" ref="VKE10" si="7578">SUM(VKE35-SUM(VKE4:VKE9))+VKE53+VKE54</f>
        <v>0</v>
      </c>
      <c r="VKG10" s="1265">
        <f t="shared" ref="VKG10" si="7579">SUM(VKG35-SUM(VKG4:VKG9))+VKG53+VKG54</f>
        <v>0</v>
      </c>
      <c r="VKI10" s="1265">
        <f t="shared" ref="VKI10" si="7580">SUM(VKI35-SUM(VKI4:VKI9))+VKI53+VKI54</f>
        <v>0</v>
      </c>
      <c r="VKK10" s="1265">
        <f t="shared" ref="VKK10" si="7581">SUM(VKK35-SUM(VKK4:VKK9))+VKK53+VKK54</f>
        <v>0</v>
      </c>
      <c r="VKM10" s="1265">
        <f t="shared" ref="VKM10" si="7582">SUM(VKM35-SUM(VKM4:VKM9))+VKM53+VKM54</f>
        <v>0</v>
      </c>
      <c r="VKO10" s="1265">
        <f t="shared" ref="VKO10" si="7583">SUM(VKO35-SUM(VKO4:VKO9))+VKO53+VKO54</f>
        <v>0</v>
      </c>
      <c r="VKQ10" s="1265">
        <f t="shared" ref="VKQ10" si="7584">SUM(VKQ35-SUM(VKQ4:VKQ9))+VKQ53+VKQ54</f>
        <v>0</v>
      </c>
      <c r="VKS10" s="1265">
        <f t="shared" ref="VKS10" si="7585">SUM(VKS35-SUM(VKS4:VKS9))+VKS53+VKS54</f>
        <v>0</v>
      </c>
      <c r="VKU10" s="1265">
        <f t="shared" ref="VKU10" si="7586">SUM(VKU35-SUM(VKU4:VKU9))+VKU53+VKU54</f>
        <v>0</v>
      </c>
      <c r="VKW10" s="1265">
        <f t="shared" ref="VKW10" si="7587">SUM(VKW35-SUM(VKW4:VKW9))+VKW53+VKW54</f>
        <v>0</v>
      </c>
      <c r="VKY10" s="1265">
        <f t="shared" ref="VKY10" si="7588">SUM(VKY35-SUM(VKY4:VKY9))+VKY53+VKY54</f>
        <v>0</v>
      </c>
      <c r="VLA10" s="1265">
        <f t="shared" ref="VLA10" si="7589">SUM(VLA35-SUM(VLA4:VLA9))+VLA53+VLA54</f>
        <v>0</v>
      </c>
      <c r="VLC10" s="1265">
        <f t="shared" ref="VLC10" si="7590">SUM(VLC35-SUM(VLC4:VLC9))+VLC53+VLC54</f>
        <v>0</v>
      </c>
      <c r="VLE10" s="1265">
        <f t="shared" ref="VLE10" si="7591">SUM(VLE35-SUM(VLE4:VLE9))+VLE53+VLE54</f>
        <v>0</v>
      </c>
      <c r="VLG10" s="1265">
        <f t="shared" ref="VLG10" si="7592">SUM(VLG35-SUM(VLG4:VLG9))+VLG53+VLG54</f>
        <v>0</v>
      </c>
      <c r="VLI10" s="1265">
        <f t="shared" ref="VLI10" si="7593">SUM(VLI35-SUM(VLI4:VLI9))+VLI53+VLI54</f>
        <v>0</v>
      </c>
      <c r="VLK10" s="1265">
        <f t="shared" ref="VLK10" si="7594">SUM(VLK35-SUM(VLK4:VLK9))+VLK53+VLK54</f>
        <v>0</v>
      </c>
      <c r="VLM10" s="1265">
        <f t="shared" ref="VLM10" si="7595">SUM(VLM35-SUM(VLM4:VLM9))+VLM53+VLM54</f>
        <v>0</v>
      </c>
      <c r="VLO10" s="1265">
        <f t="shared" ref="VLO10" si="7596">SUM(VLO35-SUM(VLO4:VLO9))+VLO53+VLO54</f>
        <v>0</v>
      </c>
      <c r="VLQ10" s="1265">
        <f t="shared" ref="VLQ10" si="7597">SUM(VLQ35-SUM(VLQ4:VLQ9))+VLQ53+VLQ54</f>
        <v>0</v>
      </c>
      <c r="VLS10" s="1265">
        <f t="shared" ref="VLS10" si="7598">SUM(VLS35-SUM(VLS4:VLS9))+VLS53+VLS54</f>
        <v>0</v>
      </c>
      <c r="VLU10" s="1265">
        <f t="shared" ref="VLU10" si="7599">SUM(VLU35-SUM(VLU4:VLU9))+VLU53+VLU54</f>
        <v>0</v>
      </c>
      <c r="VLW10" s="1265">
        <f t="shared" ref="VLW10" si="7600">SUM(VLW35-SUM(VLW4:VLW9))+VLW53+VLW54</f>
        <v>0</v>
      </c>
      <c r="VLY10" s="1265">
        <f t="shared" ref="VLY10" si="7601">SUM(VLY35-SUM(VLY4:VLY9))+VLY53+VLY54</f>
        <v>0</v>
      </c>
      <c r="VMA10" s="1265">
        <f t="shared" ref="VMA10" si="7602">SUM(VMA35-SUM(VMA4:VMA9))+VMA53+VMA54</f>
        <v>0</v>
      </c>
      <c r="VMC10" s="1265">
        <f t="shared" ref="VMC10" si="7603">SUM(VMC35-SUM(VMC4:VMC9))+VMC53+VMC54</f>
        <v>0</v>
      </c>
      <c r="VME10" s="1265">
        <f t="shared" ref="VME10" si="7604">SUM(VME35-SUM(VME4:VME9))+VME53+VME54</f>
        <v>0</v>
      </c>
      <c r="VMG10" s="1265">
        <f t="shared" ref="VMG10" si="7605">SUM(VMG35-SUM(VMG4:VMG9))+VMG53+VMG54</f>
        <v>0</v>
      </c>
      <c r="VMI10" s="1265">
        <f t="shared" ref="VMI10" si="7606">SUM(VMI35-SUM(VMI4:VMI9))+VMI53+VMI54</f>
        <v>0</v>
      </c>
      <c r="VMK10" s="1265">
        <f t="shared" ref="VMK10" si="7607">SUM(VMK35-SUM(VMK4:VMK9))+VMK53+VMK54</f>
        <v>0</v>
      </c>
      <c r="VMM10" s="1265">
        <f t="shared" ref="VMM10" si="7608">SUM(VMM35-SUM(VMM4:VMM9))+VMM53+VMM54</f>
        <v>0</v>
      </c>
      <c r="VMO10" s="1265">
        <f t="shared" ref="VMO10" si="7609">SUM(VMO35-SUM(VMO4:VMO9))+VMO53+VMO54</f>
        <v>0</v>
      </c>
      <c r="VMQ10" s="1265">
        <f t="shared" ref="VMQ10" si="7610">SUM(VMQ35-SUM(VMQ4:VMQ9))+VMQ53+VMQ54</f>
        <v>0</v>
      </c>
      <c r="VMS10" s="1265">
        <f t="shared" ref="VMS10" si="7611">SUM(VMS35-SUM(VMS4:VMS9))+VMS53+VMS54</f>
        <v>0</v>
      </c>
      <c r="VMU10" s="1265">
        <f t="shared" ref="VMU10" si="7612">SUM(VMU35-SUM(VMU4:VMU9))+VMU53+VMU54</f>
        <v>0</v>
      </c>
      <c r="VMW10" s="1265">
        <f t="shared" ref="VMW10" si="7613">SUM(VMW35-SUM(VMW4:VMW9))+VMW53+VMW54</f>
        <v>0</v>
      </c>
      <c r="VMY10" s="1265">
        <f t="shared" ref="VMY10" si="7614">SUM(VMY35-SUM(VMY4:VMY9))+VMY53+VMY54</f>
        <v>0</v>
      </c>
      <c r="VNA10" s="1265">
        <f t="shared" ref="VNA10" si="7615">SUM(VNA35-SUM(VNA4:VNA9))+VNA53+VNA54</f>
        <v>0</v>
      </c>
      <c r="VNC10" s="1265">
        <f t="shared" ref="VNC10" si="7616">SUM(VNC35-SUM(VNC4:VNC9))+VNC53+VNC54</f>
        <v>0</v>
      </c>
      <c r="VNE10" s="1265">
        <f t="shared" ref="VNE10" si="7617">SUM(VNE35-SUM(VNE4:VNE9))+VNE53+VNE54</f>
        <v>0</v>
      </c>
      <c r="VNG10" s="1265">
        <f t="shared" ref="VNG10" si="7618">SUM(VNG35-SUM(VNG4:VNG9))+VNG53+VNG54</f>
        <v>0</v>
      </c>
      <c r="VNI10" s="1265">
        <f t="shared" ref="VNI10" si="7619">SUM(VNI35-SUM(VNI4:VNI9))+VNI53+VNI54</f>
        <v>0</v>
      </c>
      <c r="VNK10" s="1265">
        <f t="shared" ref="VNK10" si="7620">SUM(VNK35-SUM(VNK4:VNK9))+VNK53+VNK54</f>
        <v>0</v>
      </c>
      <c r="VNM10" s="1265">
        <f t="shared" ref="VNM10" si="7621">SUM(VNM35-SUM(VNM4:VNM9))+VNM53+VNM54</f>
        <v>0</v>
      </c>
      <c r="VNO10" s="1265">
        <f t="shared" ref="VNO10" si="7622">SUM(VNO35-SUM(VNO4:VNO9))+VNO53+VNO54</f>
        <v>0</v>
      </c>
      <c r="VNQ10" s="1265">
        <f t="shared" ref="VNQ10" si="7623">SUM(VNQ35-SUM(VNQ4:VNQ9))+VNQ53+VNQ54</f>
        <v>0</v>
      </c>
      <c r="VNS10" s="1265">
        <f t="shared" ref="VNS10" si="7624">SUM(VNS35-SUM(VNS4:VNS9))+VNS53+VNS54</f>
        <v>0</v>
      </c>
      <c r="VNU10" s="1265">
        <f t="shared" ref="VNU10" si="7625">SUM(VNU35-SUM(VNU4:VNU9))+VNU53+VNU54</f>
        <v>0</v>
      </c>
      <c r="VNW10" s="1265">
        <f t="shared" ref="VNW10" si="7626">SUM(VNW35-SUM(VNW4:VNW9))+VNW53+VNW54</f>
        <v>0</v>
      </c>
      <c r="VNY10" s="1265">
        <f t="shared" ref="VNY10" si="7627">SUM(VNY35-SUM(VNY4:VNY9))+VNY53+VNY54</f>
        <v>0</v>
      </c>
      <c r="VOA10" s="1265">
        <f t="shared" ref="VOA10" si="7628">SUM(VOA35-SUM(VOA4:VOA9))+VOA53+VOA54</f>
        <v>0</v>
      </c>
      <c r="VOC10" s="1265">
        <f t="shared" ref="VOC10" si="7629">SUM(VOC35-SUM(VOC4:VOC9))+VOC53+VOC54</f>
        <v>0</v>
      </c>
      <c r="VOE10" s="1265">
        <f t="shared" ref="VOE10" si="7630">SUM(VOE35-SUM(VOE4:VOE9))+VOE53+VOE54</f>
        <v>0</v>
      </c>
      <c r="VOG10" s="1265">
        <f t="shared" ref="VOG10" si="7631">SUM(VOG35-SUM(VOG4:VOG9))+VOG53+VOG54</f>
        <v>0</v>
      </c>
      <c r="VOI10" s="1265">
        <f t="shared" ref="VOI10" si="7632">SUM(VOI35-SUM(VOI4:VOI9))+VOI53+VOI54</f>
        <v>0</v>
      </c>
      <c r="VOK10" s="1265">
        <f t="shared" ref="VOK10" si="7633">SUM(VOK35-SUM(VOK4:VOK9))+VOK53+VOK54</f>
        <v>0</v>
      </c>
      <c r="VOM10" s="1265">
        <f t="shared" ref="VOM10" si="7634">SUM(VOM35-SUM(VOM4:VOM9))+VOM53+VOM54</f>
        <v>0</v>
      </c>
      <c r="VOO10" s="1265">
        <f t="shared" ref="VOO10" si="7635">SUM(VOO35-SUM(VOO4:VOO9))+VOO53+VOO54</f>
        <v>0</v>
      </c>
      <c r="VOQ10" s="1265">
        <f t="shared" ref="VOQ10" si="7636">SUM(VOQ35-SUM(VOQ4:VOQ9))+VOQ53+VOQ54</f>
        <v>0</v>
      </c>
      <c r="VOS10" s="1265">
        <f t="shared" ref="VOS10" si="7637">SUM(VOS35-SUM(VOS4:VOS9))+VOS53+VOS54</f>
        <v>0</v>
      </c>
      <c r="VOU10" s="1265">
        <f t="shared" ref="VOU10" si="7638">SUM(VOU35-SUM(VOU4:VOU9))+VOU53+VOU54</f>
        <v>0</v>
      </c>
      <c r="VOW10" s="1265">
        <f t="shared" ref="VOW10" si="7639">SUM(VOW35-SUM(VOW4:VOW9))+VOW53+VOW54</f>
        <v>0</v>
      </c>
      <c r="VOY10" s="1265">
        <f t="shared" ref="VOY10" si="7640">SUM(VOY35-SUM(VOY4:VOY9))+VOY53+VOY54</f>
        <v>0</v>
      </c>
      <c r="VPA10" s="1265">
        <f t="shared" ref="VPA10" si="7641">SUM(VPA35-SUM(VPA4:VPA9))+VPA53+VPA54</f>
        <v>0</v>
      </c>
      <c r="VPC10" s="1265">
        <f t="shared" ref="VPC10" si="7642">SUM(VPC35-SUM(VPC4:VPC9))+VPC53+VPC54</f>
        <v>0</v>
      </c>
      <c r="VPE10" s="1265">
        <f t="shared" ref="VPE10" si="7643">SUM(VPE35-SUM(VPE4:VPE9))+VPE53+VPE54</f>
        <v>0</v>
      </c>
      <c r="VPG10" s="1265">
        <f t="shared" ref="VPG10" si="7644">SUM(VPG35-SUM(VPG4:VPG9))+VPG53+VPG54</f>
        <v>0</v>
      </c>
      <c r="VPI10" s="1265">
        <f t="shared" ref="VPI10" si="7645">SUM(VPI35-SUM(VPI4:VPI9))+VPI53+VPI54</f>
        <v>0</v>
      </c>
      <c r="VPK10" s="1265">
        <f t="shared" ref="VPK10" si="7646">SUM(VPK35-SUM(VPK4:VPK9))+VPK53+VPK54</f>
        <v>0</v>
      </c>
      <c r="VPM10" s="1265">
        <f t="shared" ref="VPM10" si="7647">SUM(VPM35-SUM(VPM4:VPM9))+VPM53+VPM54</f>
        <v>0</v>
      </c>
      <c r="VPO10" s="1265">
        <f t="shared" ref="VPO10" si="7648">SUM(VPO35-SUM(VPO4:VPO9))+VPO53+VPO54</f>
        <v>0</v>
      </c>
      <c r="VPQ10" s="1265">
        <f t="shared" ref="VPQ10" si="7649">SUM(VPQ35-SUM(VPQ4:VPQ9))+VPQ53+VPQ54</f>
        <v>0</v>
      </c>
      <c r="VPS10" s="1265">
        <f t="shared" ref="VPS10" si="7650">SUM(VPS35-SUM(VPS4:VPS9))+VPS53+VPS54</f>
        <v>0</v>
      </c>
      <c r="VPU10" s="1265">
        <f t="shared" ref="VPU10" si="7651">SUM(VPU35-SUM(VPU4:VPU9))+VPU53+VPU54</f>
        <v>0</v>
      </c>
      <c r="VPW10" s="1265">
        <f t="shared" ref="VPW10" si="7652">SUM(VPW35-SUM(VPW4:VPW9))+VPW53+VPW54</f>
        <v>0</v>
      </c>
      <c r="VPY10" s="1265">
        <f t="shared" ref="VPY10" si="7653">SUM(VPY35-SUM(VPY4:VPY9))+VPY53+VPY54</f>
        <v>0</v>
      </c>
      <c r="VQA10" s="1265">
        <f t="shared" ref="VQA10" si="7654">SUM(VQA35-SUM(VQA4:VQA9))+VQA53+VQA54</f>
        <v>0</v>
      </c>
      <c r="VQC10" s="1265">
        <f t="shared" ref="VQC10" si="7655">SUM(VQC35-SUM(VQC4:VQC9))+VQC53+VQC54</f>
        <v>0</v>
      </c>
      <c r="VQE10" s="1265">
        <f t="shared" ref="VQE10" si="7656">SUM(VQE35-SUM(VQE4:VQE9))+VQE53+VQE54</f>
        <v>0</v>
      </c>
      <c r="VQG10" s="1265">
        <f t="shared" ref="VQG10" si="7657">SUM(VQG35-SUM(VQG4:VQG9))+VQG53+VQG54</f>
        <v>0</v>
      </c>
      <c r="VQI10" s="1265">
        <f t="shared" ref="VQI10" si="7658">SUM(VQI35-SUM(VQI4:VQI9))+VQI53+VQI54</f>
        <v>0</v>
      </c>
      <c r="VQK10" s="1265">
        <f t="shared" ref="VQK10" si="7659">SUM(VQK35-SUM(VQK4:VQK9))+VQK53+VQK54</f>
        <v>0</v>
      </c>
      <c r="VQM10" s="1265">
        <f t="shared" ref="VQM10" si="7660">SUM(VQM35-SUM(VQM4:VQM9))+VQM53+VQM54</f>
        <v>0</v>
      </c>
      <c r="VQO10" s="1265">
        <f t="shared" ref="VQO10" si="7661">SUM(VQO35-SUM(VQO4:VQO9))+VQO53+VQO54</f>
        <v>0</v>
      </c>
      <c r="VQQ10" s="1265">
        <f t="shared" ref="VQQ10" si="7662">SUM(VQQ35-SUM(VQQ4:VQQ9))+VQQ53+VQQ54</f>
        <v>0</v>
      </c>
      <c r="VQS10" s="1265">
        <f t="shared" ref="VQS10" si="7663">SUM(VQS35-SUM(VQS4:VQS9))+VQS53+VQS54</f>
        <v>0</v>
      </c>
      <c r="VQU10" s="1265">
        <f t="shared" ref="VQU10" si="7664">SUM(VQU35-SUM(VQU4:VQU9))+VQU53+VQU54</f>
        <v>0</v>
      </c>
      <c r="VQW10" s="1265">
        <f t="shared" ref="VQW10" si="7665">SUM(VQW35-SUM(VQW4:VQW9))+VQW53+VQW54</f>
        <v>0</v>
      </c>
      <c r="VQY10" s="1265">
        <f t="shared" ref="VQY10" si="7666">SUM(VQY35-SUM(VQY4:VQY9))+VQY53+VQY54</f>
        <v>0</v>
      </c>
      <c r="VRA10" s="1265">
        <f t="shared" ref="VRA10" si="7667">SUM(VRA35-SUM(VRA4:VRA9))+VRA53+VRA54</f>
        <v>0</v>
      </c>
      <c r="VRC10" s="1265">
        <f t="shared" ref="VRC10" si="7668">SUM(VRC35-SUM(VRC4:VRC9))+VRC53+VRC54</f>
        <v>0</v>
      </c>
      <c r="VRE10" s="1265">
        <f t="shared" ref="VRE10" si="7669">SUM(VRE35-SUM(VRE4:VRE9))+VRE53+VRE54</f>
        <v>0</v>
      </c>
      <c r="VRG10" s="1265">
        <f t="shared" ref="VRG10" si="7670">SUM(VRG35-SUM(VRG4:VRG9))+VRG53+VRG54</f>
        <v>0</v>
      </c>
      <c r="VRI10" s="1265">
        <f t="shared" ref="VRI10" si="7671">SUM(VRI35-SUM(VRI4:VRI9))+VRI53+VRI54</f>
        <v>0</v>
      </c>
      <c r="VRK10" s="1265">
        <f t="shared" ref="VRK10" si="7672">SUM(VRK35-SUM(VRK4:VRK9))+VRK53+VRK54</f>
        <v>0</v>
      </c>
      <c r="VRM10" s="1265">
        <f t="shared" ref="VRM10" si="7673">SUM(VRM35-SUM(VRM4:VRM9))+VRM53+VRM54</f>
        <v>0</v>
      </c>
      <c r="VRO10" s="1265">
        <f t="shared" ref="VRO10" si="7674">SUM(VRO35-SUM(VRO4:VRO9))+VRO53+VRO54</f>
        <v>0</v>
      </c>
      <c r="VRQ10" s="1265">
        <f t="shared" ref="VRQ10" si="7675">SUM(VRQ35-SUM(VRQ4:VRQ9))+VRQ53+VRQ54</f>
        <v>0</v>
      </c>
      <c r="VRS10" s="1265">
        <f t="shared" ref="VRS10" si="7676">SUM(VRS35-SUM(VRS4:VRS9))+VRS53+VRS54</f>
        <v>0</v>
      </c>
      <c r="VRU10" s="1265">
        <f t="shared" ref="VRU10" si="7677">SUM(VRU35-SUM(VRU4:VRU9))+VRU53+VRU54</f>
        <v>0</v>
      </c>
      <c r="VRW10" s="1265">
        <f t="shared" ref="VRW10" si="7678">SUM(VRW35-SUM(VRW4:VRW9))+VRW53+VRW54</f>
        <v>0</v>
      </c>
      <c r="VRY10" s="1265">
        <f t="shared" ref="VRY10" si="7679">SUM(VRY35-SUM(VRY4:VRY9))+VRY53+VRY54</f>
        <v>0</v>
      </c>
      <c r="VSA10" s="1265">
        <f t="shared" ref="VSA10" si="7680">SUM(VSA35-SUM(VSA4:VSA9))+VSA53+VSA54</f>
        <v>0</v>
      </c>
      <c r="VSC10" s="1265">
        <f t="shared" ref="VSC10" si="7681">SUM(VSC35-SUM(VSC4:VSC9))+VSC53+VSC54</f>
        <v>0</v>
      </c>
      <c r="VSE10" s="1265">
        <f t="shared" ref="VSE10" si="7682">SUM(VSE35-SUM(VSE4:VSE9))+VSE53+VSE54</f>
        <v>0</v>
      </c>
      <c r="VSG10" s="1265">
        <f t="shared" ref="VSG10" si="7683">SUM(VSG35-SUM(VSG4:VSG9))+VSG53+VSG54</f>
        <v>0</v>
      </c>
      <c r="VSI10" s="1265">
        <f t="shared" ref="VSI10" si="7684">SUM(VSI35-SUM(VSI4:VSI9))+VSI53+VSI54</f>
        <v>0</v>
      </c>
      <c r="VSK10" s="1265">
        <f t="shared" ref="VSK10" si="7685">SUM(VSK35-SUM(VSK4:VSK9))+VSK53+VSK54</f>
        <v>0</v>
      </c>
      <c r="VSM10" s="1265">
        <f t="shared" ref="VSM10" si="7686">SUM(VSM35-SUM(VSM4:VSM9))+VSM53+VSM54</f>
        <v>0</v>
      </c>
      <c r="VSO10" s="1265">
        <f t="shared" ref="VSO10" si="7687">SUM(VSO35-SUM(VSO4:VSO9))+VSO53+VSO54</f>
        <v>0</v>
      </c>
      <c r="VSQ10" s="1265">
        <f t="shared" ref="VSQ10" si="7688">SUM(VSQ35-SUM(VSQ4:VSQ9))+VSQ53+VSQ54</f>
        <v>0</v>
      </c>
      <c r="VSS10" s="1265">
        <f t="shared" ref="VSS10" si="7689">SUM(VSS35-SUM(VSS4:VSS9))+VSS53+VSS54</f>
        <v>0</v>
      </c>
      <c r="VSU10" s="1265">
        <f t="shared" ref="VSU10" si="7690">SUM(VSU35-SUM(VSU4:VSU9))+VSU53+VSU54</f>
        <v>0</v>
      </c>
      <c r="VSW10" s="1265">
        <f t="shared" ref="VSW10" si="7691">SUM(VSW35-SUM(VSW4:VSW9))+VSW53+VSW54</f>
        <v>0</v>
      </c>
      <c r="VSY10" s="1265">
        <f t="shared" ref="VSY10" si="7692">SUM(VSY35-SUM(VSY4:VSY9))+VSY53+VSY54</f>
        <v>0</v>
      </c>
      <c r="VTA10" s="1265">
        <f t="shared" ref="VTA10" si="7693">SUM(VTA35-SUM(VTA4:VTA9))+VTA53+VTA54</f>
        <v>0</v>
      </c>
      <c r="VTC10" s="1265">
        <f t="shared" ref="VTC10" si="7694">SUM(VTC35-SUM(VTC4:VTC9))+VTC53+VTC54</f>
        <v>0</v>
      </c>
      <c r="VTE10" s="1265">
        <f t="shared" ref="VTE10" si="7695">SUM(VTE35-SUM(VTE4:VTE9))+VTE53+VTE54</f>
        <v>0</v>
      </c>
      <c r="VTG10" s="1265">
        <f t="shared" ref="VTG10" si="7696">SUM(VTG35-SUM(VTG4:VTG9))+VTG53+VTG54</f>
        <v>0</v>
      </c>
      <c r="VTI10" s="1265">
        <f t="shared" ref="VTI10" si="7697">SUM(VTI35-SUM(VTI4:VTI9))+VTI53+VTI54</f>
        <v>0</v>
      </c>
      <c r="VTK10" s="1265">
        <f t="shared" ref="VTK10" si="7698">SUM(VTK35-SUM(VTK4:VTK9))+VTK53+VTK54</f>
        <v>0</v>
      </c>
      <c r="VTM10" s="1265">
        <f t="shared" ref="VTM10" si="7699">SUM(VTM35-SUM(VTM4:VTM9))+VTM53+VTM54</f>
        <v>0</v>
      </c>
      <c r="VTO10" s="1265">
        <f t="shared" ref="VTO10" si="7700">SUM(VTO35-SUM(VTO4:VTO9))+VTO53+VTO54</f>
        <v>0</v>
      </c>
      <c r="VTQ10" s="1265">
        <f t="shared" ref="VTQ10" si="7701">SUM(VTQ35-SUM(VTQ4:VTQ9))+VTQ53+VTQ54</f>
        <v>0</v>
      </c>
      <c r="VTS10" s="1265">
        <f t="shared" ref="VTS10" si="7702">SUM(VTS35-SUM(VTS4:VTS9))+VTS53+VTS54</f>
        <v>0</v>
      </c>
      <c r="VTU10" s="1265">
        <f t="shared" ref="VTU10" si="7703">SUM(VTU35-SUM(VTU4:VTU9))+VTU53+VTU54</f>
        <v>0</v>
      </c>
      <c r="VTW10" s="1265">
        <f t="shared" ref="VTW10" si="7704">SUM(VTW35-SUM(VTW4:VTW9))+VTW53+VTW54</f>
        <v>0</v>
      </c>
      <c r="VTY10" s="1265">
        <f t="shared" ref="VTY10" si="7705">SUM(VTY35-SUM(VTY4:VTY9))+VTY53+VTY54</f>
        <v>0</v>
      </c>
      <c r="VUA10" s="1265">
        <f t="shared" ref="VUA10" si="7706">SUM(VUA35-SUM(VUA4:VUA9))+VUA53+VUA54</f>
        <v>0</v>
      </c>
      <c r="VUC10" s="1265">
        <f t="shared" ref="VUC10" si="7707">SUM(VUC35-SUM(VUC4:VUC9))+VUC53+VUC54</f>
        <v>0</v>
      </c>
      <c r="VUE10" s="1265">
        <f t="shared" ref="VUE10" si="7708">SUM(VUE35-SUM(VUE4:VUE9))+VUE53+VUE54</f>
        <v>0</v>
      </c>
      <c r="VUG10" s="1265">
        <f t="shared" ref="VUG10" si="7709">SUM(VUG35-SUM(VUG4:VUG9))+VUG53+VUG54</f>
        <v>0</v>
      </c>
      <c r="VUI10" s="1265">
        <f t="shared" ref="VUI10" si="7710">SUM(VUI35-SUM(VUI4:VUI9))+VUI53+VUI54</f>
        <v>0</v>
      </c>
      <c r="VUK10" s="1265">
        <f t="shared" ref="VUK10" si="7711">SUM(VUK35-SUM(VUK4:VUK9))+VUK53+VUK54</f>
        <v>0</v>
      </c>
      <c r="VUM10" s="1265">
        <f t="shared" ref="VUM10" si="7712">SUM(VUM35-SUM(VUM4:VUM9))+VUM53+VUM54</f>
        <v>0</v>
      </c>
      <c r="VUO10" s="1265">
        <f t="shared" ref="VUO10" si="7713">SUM(VUO35-SUM(VUO4:VUO9))+VUO53+VUO54</f>
        <v>0</v>
      </c>
      <c r="VUQ10" s="1265">
        <f t="shared" ref="VUQ10" si="7714">SUM(VUQ35-SUM(VUQ4:VUQ9))+VUQ53+VUQ54</f>
        <v>0</v>
      </c>
      <c r="VUS10" s="1265">
        <f t="shared" ref="VUS10" si="7715">SUM(VUS35-SUM(VUS4:VUS9))+VUS53+VUS54</f>
        <v>0</v>
      </c>
      <c r="VUU10" s="1265">
        <f t="shared" ref="VUU10" si="7716">SUM(VUU35-SUM(VUU4:VUU9))+VUU53+VUU54</f>
        <v>0</v>
      </c>
      <c r="VUW10" s="1265">
        <f t="shared" ref="VUW10" si="7717">SUM(VUW35-SUM(VUW4:VUW9))+VUW53+VUW54</f>
        <v>0</v>
      </c>
      <c r="VUY10" s="1265">
        <f t="shared" ref="VUY10" si="7718">SUM(VUY35-SUM(VUY4:VUY9))+VUY53+VUY54</f>
        <v>0</v>
      </c>
      <c r="VVA10" s="1265">
        <f t="shared" ref="VVA10" si="7719">SUM(VVA35-SUM(VVA4:VVA9))+VVA53+VVA54</f>
        <v>0</v>
      </c>
      <c r="VVC10" s="1265">
        <f t="shared" ref="VVC10" si="7720">SUM(VVC35-SUM(VVC4:VVC9))+VVC53+VVC54</f>
        <v>0</v>
      </c>
      <c r="VVE10" s="1265">
        <f t="shared" ref="VVE10" si="7721">SUM(VVE35-SUM(VVE4:VVE9))+VVE53+VVE54</f>
        <v>0</v>
      </c>
      <c r="VVG10" s="1265">
        <f t="shared" ref="VVG10" si="7722">SUM(VVG35-SUM(VVG4:VVG9))+VVG53+VVG54</f>
        <v>0</v>
      </c>
      <c r="VVI10" s="1265">
        <f t="shared" ref="VVI10" si="7723">SUM(VVI35-SUM(VVI4:VVI9))+VVI53+VVI54</f>
        <v>0</v>
      </c>
      <c r="VVK10" s="1265">
        <f t="shared" ref="VVK10" si="7724">SUM(VVK35-SUM(VVK4:VVK9))+VVK53+VVK54</f>
        <v>0</v>
      </c>
      <c r="VVM10" s="1265">
        <f t="shared" ref="VVM10" si="7725">SUM(VVM35-SUM(VVM4:VVM9))+VVM53+VVM54</f>
        <v>0</v>
      </c>
      <c r="VVO10" s="1265">
        <f t="shared" ref="VVO10" si="7726">SUM(VVO35-SUM(VVO4:VVO9))+VVO53+VVO54</f>
        <v>0</v>
      </c>
      <c r="VVQ10" s="1265">
        <f t="shared" ref="VVQ10" si="7727">SUM(VVQ35-SUM(VVQ4:VVQ9))+VVQ53+VVQ54</f>
        <v>0</v>
      </c>
      <c r="VVS10" s="1265">
        <f t="shared" ref="VVS10" si="7728">SUM(VVS35-SUM(VVS4:VVS9))+VVS53+VVS54</f>
        <v>0</v>
      </c>
      <c r="VVU10" s="1265">
        <f t="shared" ref="VVU10" si="7729">SUM(VVU35-SUM(VVU4:VVU9))+VVU53+VVU54</f>
        <v>0</v>
      </c>
      <c r="VVW10" s="1265">
        <f t="shared" ref="VVW10" si="7730">SUM(VVW35-SUM(VVW4:VVW9))+VVW53+VVW54</f>
        <v>0</v>
      </c>
      <c r="VVY10" s="1265">
        <f t="shared" ref="VVY10" si="7731">SUM(VVY35-SUM(VVY4:VVY9))+VVY53+VVY54</f>
        <v>0</v>
      </c>
      <c r="VWA10" s="1265">
        <f t="shared" ref="VWA10" si="7732">SUM(VWA35-SUM(VWA4:VWA9))+VWA53+VWA54</f>
        <v>0</v>
      </c>
      <c r="VWC10" s="1265">
        <f t="shared" ref="VWC10" si="7733">SUM(VWC35-SUM(VWC4:VWC9))+VWC53+VWC54</f>
        <v>0</v>
      </c>
      <c r="VWE10" s="1265">
        <f t="shared" ref="VWE10" si="7734">SUM(VWE35-SUM(VWE4:VWE9))+VWE53+VWE54</f>
        <v>0</v>
      </c>
      <c r="VWG10" s="1265">
        <f t="shared" ref="VWG10" si="7735">SUM(VWG35-SUM(VWG4:VWG9))+VWG53+VWG54</f>
        <v>0</v>
      </c>
      <c r="VWI10" s="1265">
        <f t="shared" ref="VWI10" si="7736">SUM(VWI35-SUM(VWI4:VWI9))+VWI53+VWI54</f>
        <v>0</v>
      </c>
      <c r="VWK10" s="1265">
        <f t="shared" ref="VWK10" si="7737">SUM(VWK35-SUM(VWK4:VWK9))+VWK53+VWK54</f>
        <v>0</v>
      </c>
      <c r="VWM10" s="1265">
        <f t="shared" ref="VWM10" si="7738">SUM(VWM35-SUM(VWM4:VWM9))+VWM53+VWM54</f>
        <v>0</v>
      </c>
      <c r="VWO10" s="1265">
        <f t="shared" ref="VWO10" si="7739">SUM(VWO35-SUM(VWO4:VWO9))+VWO53+VWO54</f>
        <v>0</v>
      </c>
      <c r="VWQ10" s="1265">
        <f t="shared" ref="VWQ10" si="7740">SUM(VWQ35-SUM(VWQ4:VWQ9))+VWQ53+VWQ54</f>
        <v>0</v>
      </c>
      <c r="VWS10" s="1265">
        <f t="shared" ref="VWS10" si="7741">SUM(VWS35-SUM(VWS4:VWS9))+VWS53+VWS54</f>
        <v>0</v>
      </c>
      <c r="VWU10" s="1265">
        <f t="shared" ref="VWU10" si="7742">SUM(VWU35-SUM(VWU4:VWU9))+VWU53+VWU54</f>
        <v>0</v>
      </c>
      <c r="VWW10" s="1265">
        <f t="shared" ref="VWW10" si="7743">SUM(VWW35-SUM(VWW4:VWW9))+VWW53+VWW54</f>
        <v>0</v>
      </c>
      <c r="VWY10" s="1265">
        <f t="shared" ref="VWY10" si="7744">SUM(VWY35-SUM(VWY4:VWY9))+VWY53+VWY54</f>
        <v>0</v>
      </c>
      <c r="VXA10" s="1265">
        <f t="shared" ref="VXA10" si="7745">SUM(VXA35-SUM(VXA4:VXA9))+VXA53+VXA54</f>
        <v>0</v>
      </c>
      <c r="VXC10" s="1265">
        <f t="shared" ref="VXC10" si="7746">SUM(VXC35-SUM(VXC4:VXC9))+VXC53+VXC54</f>
        <v>0</v>
      </c>
      <c r="VXE10" s="1265">
        <f t="shared" ref="VXE10" si="7747">SUM(VXE35-SUM(VXE4:VXE9))+VXE53+VXE54</f>
        <v>0</v>
      </c>
      <c r="VXG10" s="1265">
        <f t="shared" ref="VXG10" si="7748">SUM(VXG35-SUM(VXG4:VXG9))+VXG53+VXG54</f>
        <v>0</v>
      </c>
      <c r="VXI10" s="1265">
        <f t="shared" ref="VXI10" si="7749">SUM(VXI35-SUM(VXI4:VXI9))+VXI53+VXI54</f>
        <v>0</v>
      </c>
      <c r="VXK10" s="1265">
        <f t="shared" ref="VXK10" si="7750">SUM(VXK35-SUM(VXK4:VXK9))+VXK53+VXK54</f>
        <v>0</v>
      </c>
      <c r="VXM10" s="1265">
        <f t="shared" ref="VXM10" si="7751">SUM(VXM35-SUM(VXM4:VXM9))+VXM53+VXM54</f>
        <v>0</v>
      </c>
      <c r="VXO10" s="1265">
        <f t="shared" ref="VXO10" si="7752">SUM(VXO35-SUM(VXO4:VXO9))+VXO53+VXO54</f>
        <v>0</v>
      </c>
      <c r="VXQ10" s="1265">
        <f t="shared" ref="VXQ10" si="7753">SUM(VXQ35-SUM(VXQ4:VXQ9))+VXQ53+VXQ54</f>
        <v>0</v>
      </c>
      <c r="VXS10" s="1265">
        <f t="shared" ref="VXS10" si="7754">SUM(VXS35-SUM(VXS4:VXS9))+VXS53+VXS54</f>
        <v>0</v>
      </c>
      <c r="VXU10" s="1265">
        <f t="shared" ref="VXU10" si="7755">SUM(VXU35-SUM(VXU4:VXU9))+VXU53+VXU54</f>
        <v>0</v>
      </c>
      <c r="VXW10" s="1265">
        <f t="shared" ref="VXW10" si="7756">SUM(VXW35-SUM(VXW4:VXW9))+VXW53+VXW54</f>
        <v>0</v>
      </c>
      <c r="VXY10" s="1265">
        <f t="shared" ref="VXY10" si="7757">SUM(VXY35-SUM(VXY4:VXY9))+VXY53+VXY54</f>
        <v>0</v>
      </c>
      <c r="VYA10" s="1265">
        <f t="shared" ref="VYA10" si="7758">SUM(VYA35-SUM(VYA4:VYA9))+VYA53+VYA54</f>
        <v>0</v>
      </c>
      <c r="VYC10" s="1265">
        <f t="shared" ref="VYC10" si="7759">SUM(VYC35-SUM(VYC4:VYC9))+VYC53+VYC54</f>
        <v>0</v>
      </c>
      <c r="VYE10" s="1265">
        <f t="shared" ref="VYE10" si="7760">SUM(VYE35-SUM(VYE4:VYE9))+VYE53+VYE54</f>
        <v>0</v>
      </c>
      <c r="VYG10" s="1265">
        <f t="shared" ref="VYG10" si="7761">SUM(VYG35-SUM(VYG4:VYG9))+VYG53+VYG54</f>
        <v>0</v>
      </c>
      <c r="VYI10" s="1265">
        <f t="shared" ref="VYI10" si="7762">SUM(VYI35-SUM(VYI4:VYI9))+VYI53+VYI54</f>
        <v>0</v>
      </c>
      <c r="VYK10" s="1265">
        <f t="shared" ref="VYK10" si="7763">SUM(VYK35-SUM(VYK4:VYK9))+VYK53+VYK54</f>
        <v>0</v>
      </c>
      <c r="VYM10" s="1265">
        <f t="shared" ref="VYM10" si="7764">SUM(VYM35-SUM(VYM4:VYM9))+VYM53+VYM54</f>
        <v>0</v>
      </c>
      <c r="VYO10" s="1265">
        <f t="shared" ref="VYO10" si="7765">SUM(VYO35-SUM(VYO4:VYO9))+VYO53+VYO54</f>
        <v>0</v>
      </c>
      <c r="VYQ10" s="1265">
        <f t="shared" ref="VYQ10" si="7766">SUM(VYQ35-SUM(VYQ4:VYQ9))+VYQ53+VYQ54</f>
        <v>0</v>
      </c>
      <c r="VYS10" s="1265">
        <f t="shared" ref="VYS10" si="7767">SUM(VYS35-SUM(VYS4:VYS9))+VYS53+VYS54</f>
        <v>0</v>
      </c>
      <c r="VYU10" s="1265">
        <f t="shared" ref="VYU10" si="7768">SUM(VYU35-SUM(VYU4:VYU9))+VYU53+VYU54</f>
        <v>0</v>
      </c>
      <c r="VYW10" s="1265">
        <f t="shared" ref="VYW10" si="7769">SUM(VYW35-SUM(VYW4:VYW9))+VYW53+VYW54</f>
        <v>0</v>
      </c>
      <c r="VYY10" s="1265">
        <f t="shared" ref="VYY10" si="7770">SUM(VYY35-SUM(VYY4:VYY9))+VYY53+VYY54</f>
        <v>0</v>
      </c>
      <c r="VZA10" s="1265">
        <f t="shared" ref="VZA10" si="7771">SUM(VZA35-SUM(VZA4:VZA9))+VZA53+VZA54</f>
        <v>0</v>
      </c>
      <c r="VZC10" s="1265">
        <f t="shared" ref="VZC10" si="7772">SUM(VZC35-SUM(VZC4:VZC9))+VZC53+VZC54</f>
        <v>0</v>
      </c>
      <c r="VZE10" s="1265">
        <f t="shared" ref="VZE10" si="7773">SUM(VZE35-SUM(VZE4:VZE9))+VZE53+VZE54</f>
        <v>0</v>
      </c>
      <c r="VZG10" s="1265">
        <f t="shared" ref="VZG10" si="7774">SUM(VZG35-SUM(VZG4:VZG9))+VZG53+VZG54</f>
        <v>0</v>
      </c>
      <c r="VZI10" s="1265">
        <f t="shared" ref="VZI10" si="7775">SUM(VZI35-SUM(VZI4:VZI9))+VZI53+VZI54</f>
        <v>0</v>
      </c>
      <c r="VZK10" s="1265">
        <f t="shared" ref="VZK10" si="7776">SUM(VZK35-SUM(VZK4:VZK9))+VZK53+VZK54</f>
        <v>0</v>
      </c>
      <c r="VZM10" s="1265">
        <f t="shared" ref="VZM10" si="7777">SUM(VZM35-SUM(VZM4:VZM9))+VZM53+VZM54</f>
        <v>0</v>
      </c>
      <c r="VZO10" s="1265">
        <f t="shared" ref="VZO10" si="7778">SUM(VZO35-SUM(VZO4:VZO9))+VZO53+VZO54</f>
        <v>0</v>
      </c>
      <c r="VZQ10" s="1265">
        <f t="shared" ref="VZQ10" si="7779">SUM(VZQ35-SUM(VZQ4:VZQ9))+VZQ53+VZQ54</f>
        <v>0</v>
      </c>
      <c r="VZS10" s="1265">
        <f t="shared" ref="VZS10" si="7780">SUM(VZS35-SUM(VZS4:VZS9))+VZS53+VZS54</f>
        <v>0</v>
      </c>
      <c r="VZU10" s="1265">
        <f t="shared" ref="VZU10" si="7781">SUM(VZU35-SUM(VZU4:VZU9))+VZU53+VZU54</f>
        <v>0</v>
      </c>
      <c r="VZW10" s="1265">
        <f t="shared" ref="VZW10" si="7782">SUM(VZW35-SUM(VZW4:VZW9))+VZW53+VZW54</f>
        <v>0</v>
      </c>
      <c r="VZY10" s="1265">
        <f t="shared" ref="VZY10" si="7783">SUM(VZY35-SUM(VZY4:VZY9))+VZY53+VZY54</f>
        <v>0</v>
      </c>
      <c r="WAA10" s="1265">
        <f t="shared" ref="WAA10" si="7784">SUM(WAA35-SUM(WAA4:WAA9))+WAA53+WAA54</f>
        <v>0</v>
      </c>
      <c r="WAC10" s="1265">
        <f t="shared" ref="WAC10" si="7785">SUM(WAC35-SUM(WAC4:WAC9))+WAC53+WAC54</f>
        <v>0</v>
      </c>
      <c r="WAE10" s="1265">
        <f t="shared" ref="WAE10" si="7786">SUM(WAE35-SUM(WAE4:WAE9))+WAE53+WAE54</f>
        <v>0</v>
      </c>
      <c r="WAG10" s="1265">
        <f t="shared" ref="WAG10" si="7787">SUM(WAG35-SUM(WAG4:WAG9))+WAG53+WAG54</f>
        <v>0</v>
      </c>
      <c r="WAI10" s="1265">
        <f t="shared" ref="WAI10" si="7788">SUM(WAI35-SUM(WAI4:WAI9))+WAI53+WAI54</f>
        <v>0</v>
      </c>
      <c r="WAK10" s="1265">
        <f t="shared" ref="WAK10" si="7789">SUM(WAK35-SUM(WAK4:WAK9))+WAK53+WAK54</f>
        <v>0</v>
      </c>
      <c r="WAM10" s="1265">
        <f t="shared" ref="WAM10" si="7790">SUM(WAM35-SUM(WAM4:WAM9))+WAM53+WAM54</f>
        <v>0</v>
      </c>
      <c r="WAO10" s="1265">
        <f t="shared" ref="WAO10" si="7791">SUM(WAO35-SUM(WAO4:WAO9))+WAO53+WAO54</f>
        <v>0</v>
      </c>
      <c r="WAQ10" s="1265">
        <f t="shared" ref="WAQ10" si="7792">SUM(WAQ35-SUM(WAQ4:WAQ9))+WAQ53+WAQ54</f>
        <v>0</v>
      </c>
      <c r="WAS10" s="1265">
        <f t="shared" ref="WAS10" si="7793">SUM(WAS35-SUM(WAS4:WAS9))+WAS53+WAS54</f>
        <v>0</v>
      </c>
      <c r="WAU10" s="1265">
        <f t="shared" ref="WAU10" si="7794">SUM(WAU35-SUM(WAU4:WAU9))+WAU53+WAU54</f>
        <v>0</v>
      </c>
      <c r="WAW10" s="1265">
        <f t="shared" ref="WAW10" si="7795">SUM(WAW35-SUM(WAW4:WAW9))+WAW53+WAW54</f>
        <v>0</v>
      </c>
      <c r="WAY10" s="1265">
        <f t="shared" ref="WAY10" si="7796">SUM(WAY35-SUM(WAY4:WAY9))+WAY53+WAY54</f>
        <v>0</v>
      </c>
      <c r="WBA10" s="1265">
        <f t="shared" ref="WBA10" si="7797">SUM(WBA35-SUM(WBA4:WBA9))+WBA53+WBA54</f>
        <v>0</v>
      </c>
      <c r="WBC10" s="1265">
        <f t="shared" ref="WBC10" si="7798">SUM(WBC35-SUM(WBC4:WBC9))+WBC53+WBC54</f>
        <v>0</v>
      </c>
      <c r="WBE10" s="1265">
        <f t="shared" ref="WBE10" si="7799">SUM(WBE35-SUM(WBE4:WBE9))+WBE53+WBE54</f>
        <v>0</v>
      </c>
      <c r="WBG10" s="1265">
        <f t="shared" ref="WBG10" si="7800">SUM(WBG35-SUM(WBG4:WBG9))+WBG53+WBG54</f>
        <v>0</v>
      </c>
      <c r="WBI10" s="1265">
        <f t="shared" ref="WBI10" si="7801">SUM(WBI35-SUM(WBI4:WBI9))+WBI53+WBI54</f>
        <v>0</v>
      </c>
      <c r="WBK10" s="1265">
        <f t="shared" ref="WBK10" si="7802">SUM(WBK35-SUM(WBK4:WBK9))+WBK53+WBK54</f>
        <v>0</v>
      </c>
      <c r="WBM10" s="1265">
        <f t="shared" ref="WBM10" si="7803">SUM(WBM35-SUM(WBM4:WBM9))+WBM53+WBM54</f>
        <v>0</v>
      </c>
      <c r="WBO10" s="1265">
        <f t="shared" ref="WBO10" si="7804">SUM(WBO35-SUM(WBO4:WBO9))+WBO53+WBO54</f>
        <v>0</v>
      </c>
      <c r="WBQ10" s="1265">
        <f t="shared" ref="WBQ10" si="7805">SUM(WBQ35-SUM(WBQ4:WBQ9))+WBQ53+WBQ54</f>
        <v>0</v>
      </c>
      <c r="WBS10" s="1265">
        <f t="shared" ref="WBS10" si="7806">SUM(WBS35-SUM(WBS4:WBS9))+WBS53+WBS54</f>
        <v>0</v>
      </c>
      <c r="WBU10" s="1265">
        <f t="shared" ref="WBU10" si="7807">SUM(WBU35-SUM(WBU4:WBU9))+WBU53+WBU54</f>
        <v>0</v>
      </c>
      <c r="WBW10" s="1265">
        <f t="shared" ref="WBW10" si="7808">SUM(WBW35-SUM(WBW4:WBW9))+WBW53+WBW54</f>
        <v>0</v>
      </c>
      <c r="WBY10" s="1265">
        <f t="shared" ref="WBY10" si="7809">SUM(WBY35-SUM(WBY4:WBY9))+WBY53+WBY54</f>
        <v>0</v>
      </c>
      <c r="WCA10" s="1265">
        <f t="shared" ref="WCA10" si="7810">SUM(WCA35-SUM(WCA4:WCA9))+WCA53+WCA54</f>
        <v>0</v>
      </c>
      <c r="WCC10" s="1265">
        <f t="shared" ref="WCC10" si="7811">SUM(WCC35-SUM(WCC4:WCC9))+WCC53+WCC54</f>
        <v>0</v>
      </c>
      <c r="WCE10" s="1265">
        <f t="shared" ref="WCE10" si="7812">SUM(WCE35-SUM(WCE4:WCE9))+WCE53+WCE54</f>
        <v>0</v>
      </c>
      <c r="WCG10" s="1265">
        <f t="shared" ref="WCG10" si="7813">SUM(WCG35-SUM(WCG4:WCG9))+WCG53+WCG54</f>
        <v>0</v>
      </c>
      <c r="WCI10" s="1265">
        <f t="shared" ref="WCI10" si="7814">SUM(WCI35-SUM(WCI4:WCI9))+WCI53+WCI54</f>
        <v>0</v>
      </c>
      <c r="WCK10" s="1265">
        <f t="shared" ref="WCK10" si="7815">SUM(WCK35-SUM(WCK4:WCK9))+WCK53+WCK54</f>
        <v>0</v>
      </c>
      <c r="WCM10" s="1265">
        <f t="shared" ref="WCM10" si="7816">SUM(WCM35-SUM(WCM4:WCM9))+WCM53+WCM54</f>
        <v>0</v>
      </c>
      <c r="WCO10" s="1265">
        <f t="shared" ref="WCO10" si="7817">SUM(WCO35-SUM(WCO4:WCO9))+WCO53+WCO54</f>
        <v>0</v>
      </c>
      <c r="WCQ10" s="1265">
        <f t="shared" ref="WCQ10" si="7818">SUM(WCQ35-SUM(WCQ4:WCQ9))+WCQ53+WCQ54</f>
        <v>0</v>
      </c>
      <c r="WCS10" s="1265">
        <f t="shared" ref="WCS10" si="7819">SUM(WCS35-SUM(WCS4:WCS9))+WCS53+WCS54</f>
        <v>0</v>
      </c>
      <c r="WCU10" s="1265">
        <f t="shared" ref="WCU10" si="7820">SUM(WCU35-SUM(WCU4:WCU9))+WCU53+WCU54</f>
        <v>0</v>
      </c>
      <c r="WCW10" s="1265">
        <f t="shared" ref="WCW10" si="7821">SUM(WCW35-SUM(WCW4:WCW9))+WCW53+WCW54</f>
        <v>0</v>
      </c>
      <c r="WCY10" s="1265">
        <f t="shared" ref="WCY10" si="7822">SUM(WCY35-SUM(WCY4:WCY9))+WCY53+WCY54</f>
        <v>0</v>
      </c>
      <c r="WDA10" s="1265">
        <f t="shared" ref="WDA10" si="7823">SUM(WDA35-SUM(WDA4:WDA9))+WDA53+WDA54</f>
        <v>0</v>
      </c>
      <c r="WDC10" s="1265">
        <f t="shared" ref="WDC10" si="7824">SUM(WDC35-SUM(WDC4:WDC9))+WDC53+WDC54</f>
        <v>0</v>
      </c>
      <c r="WDE10" s="1265">
        <f t="shared" ref="WDE10" si="7825">SUM(WDE35-SUM(WDE4:WDE9))+WDE53+WDE54</f>
        <v>0</v>
      </c>
      <c r="WDG10" s="1265">
        <f t="shared" ref="WDG10" si="7826">SUM(WDG35-SUM(WDG4:WDG9))+WDG53+WDG54</f>
        <v>0</v>
      </c>
      <c r="WDI10" s="1265">
        <f t="shared" ref="WDI10" si="7827">SUM(WDI35-SUM(WDI4:WDI9))+WDI53+WDI54</f>
        <v>0</v>
      </c>
      <c r="WDK10" s="1265">
        <f t="shared" ref="WDK10" si="7828">SUM(WDK35-SUM(WDK4:WDK9))+WDK53+WDK54</f>
        <v>0</v>
      </c>
      <c r="WDM10" s="1265">
        <f t="shared" ref="WDM10" si="7829">SUM(WDM35-SUM(WDM4:WDM9))+WDM53+WDM54</f>
        <v>0</v>
      </c>
      <c r="WDO10" s="1265">
        <f t="shared" ref="WDO10" si="7830">SUM(WDO35-SUM(WDO4:WDO9))+WDO53+WDO54</f>
        <v>0</v>
      </c>
      <c r="WDQ10" s="1265">
        <f t="shared" ref="WDQ10" si="7831">SUM(WDQ35-SUM(WDQ4:WDQ9))+WDQ53+WDQ54</f>
        <v>0</v>
      </c>
      <c r="WDS10" s="1265">
        <f t="shared" ref="WDS10" si="7832">SUM(WDS35-SUM(WDS4:WDS9))+WDS53+WDS54</f>
        <v>0</v>
      </c>
      <c r="WDU10" s="1265">
        <f t="shared" ref="WDU10" si="7833">SUM(WDU35-SUM(WDU4:WDU9))+WDU53+WDU54</f>
        <v>0</v>
      </c>
      <c r="WDW10" s="1265">
        <f t="shared" ref="WDW10" si="7834">SUM(WDW35-SUM(WDW4:WDW9))+WDW53+WDW54</f>
        <v>0</v>
      </c>
      <c r="WDY10" s="1265">
        <f t="shared" ref="WDY10" si="7835">SUM(WDY35-SUM(WDY4:WDY9))+WDY53+WDY54</f>
        <v>0</v>
      </c>
      <c r="WEA10" s="1265">
        <f t="shared" ref="WEA10" si="7836">SUM(WEA35-SUM(WEA4:WEA9))+WEA53+WEA54</f>
        <v>0</v>
      </c>
      <c r="WEC10" s="1265">
        <f t="shared" ref="WEC10" si="7837">SUM(WEC35-SUM(WEC4:WEC9))+WEC53+WEC54</f>
        <v>0</v>
      </c>
      <c r="WEE10" s="1265">
        <f t="shared" ref="WEE10" si="7838">SUM(WEE35-SUM(WEE4:WEE9))+WEE53+WEE54</f>
        <v>0</v>
      </c>
      <c r="WEG10" s="1265">
        <f t="shared" ref="WEG10" si="7839">SUM(WEG35-SUM(WEG4:WEG9))+WEG53+WEG54</f>
        <v>0</v>
      </c>
      <c r="WEI10" s="1265">
        <f t="shared" ref="WEI10" si="7840">SUM(WEI35-SUM(WEI4:WEI9))+WEI53+WEI54</f>
        <v>0</v>
      </c>
      <c r="WEK10" s="1265">
        <f t="shared" ref="WEK10" si="7841">SUM(WEK35-SUM(WEK4:WEK9))+WEK53+WEK54</f>
        <v>0</v>
      </c>
      <c r="WEM10" s="1265">
        <f t="shared" ref="WEM10" si="7842">SUM(WEM35-SUM(WEM4:WEM9))+WEM53+WEM54</f>
        <v>0</v>
      </c>
      <c r="WEO10" s="1265">
        <f t="shared" ref="WEO10" si="7843">SUM(WEO35-SUM(WEO4:WEO9))+WEO53+WEO54</f>
        <v>0</v>
      </c>
      <c r="WEQ10" s="1265">
        <f t="shared" ref="WEQ10" si="7844">SUM(WEQ35-SUM(WEQ4:WEQ9))+WEQ53+WEQ54</f>
        <v>0</v>
      </c>
      <c r="WES10" s="1265">
        <f t="shared" ref="WES10" si="7845">SUM(WES35-SUM(WES4:WES9))+WES53+WES54</f>
        <v>0</v>
      </c>
      <c r="WEU10" s="1265">
        <f t="shared" ref="WEU10" si="7846">SUM(WEU35-SUM(WEU4:WEU9))+WEU53+WEU54</f>
        <v>0</v>
      </c>
      <c r="WEW10" s="1265">
        <f t="shared" ref="WEW10" si="7847">SUM(WEW35-SUM(WEW4:WEW9))+WEW53+WEW54</f>
        <v>0</v>
      </c>
      <c r="WEY10" s="1265">
        <f t="shared" ref="WEY10" si="7848">SUM(WEY35-SUM(WEY4:WEY9))+WEY53+WEY54</f>
        <v>0</v>
      </c>
      <c r="WFA10" s="1265">
        <f t="shared" ref="WFA10" si="7849">SUM(WFA35-SUM(WFA4:WFA9))+WFA53+WFA54</f>
        <v>0</v>
      </c>
      <c r="WFC10" s="1265">
        <f t="shared" ref="WFC10" si="7850">SUM(WFC35-SUM(WFC4:WFC9))+WFC53+WFC54</f>
        <v>0</v>
      </c>
      <c r="WFE10" s="1265">
        <f t="shared" ref="WFE10" si="7851">SUM(WFE35-SUM(WFE4:WFE9))+WFE53+WFE54</f>
        <v>0</v>
      </c>
      <c r="WFG10" s="1265">
        <f t="shared" ref="WFG10" si="7852">SUM(WFG35-SUM(WFG4:WFG9))+WFG53+WFG54</f>
        <v>0</v>
      </c>
      <c r="WFI10" s="1265">
        <f t="shared" ref="WFI10" si="7853">SUM(WFI35-SUM(WFI4:WFI9))+WFI53+WFI54</f>
        <v>0</v>
      </c>
      <c r="WFK10" s="1265">
        <f t="shared" ref="WFK10" si="7854">SUM(WFK35-SUM(WFK4:WFK9))+WFK53+WFK54</f>
        <v>0</v>
      </c>
      <c r="WFM10" s="1265">
        <f t="shared" ref="WFM10" si="7855">SUM(WFM35-SUM(WFM4:WFM9))+WFM53+WFM54</f>
        <v>0</v>
      </c>
      <c r="WFO10" s="1265">
        <f t="shared" ref="WFO10" si="7856">SUM(WFO35-SUM(WFO4:WFO9))+WFO53+WFO54</f>
        <v>0</v>
      </c>
      <c r="WFQ10" s="1265">
        <f t="shared" ref="WFQ10" si="7857">SUM(WFQ35-SUM(WFQ4:WFQ9))+WFQ53+WFQ54</f>
        <v>0</v>
      </c>
      <c r="WFS10" s="1265">
        <f t="shared" ref="WFS10" si="7858">SUM(WFS35-SUM(WFS4:WFS9))+WFS53+WFS54</f>
        <v>0</v>
      </c>
      <c r="WFU10" s="1265">
        <f t="shared" ref="WFU10" si="7859">SUM(WFU35-SUM(WFU4:WFU9))+WFU53+WFU54</f>
        <v>0</v>
      </c>
      <c r="WFW10" s="1265">
        <f t="shared" ref="WFW10" si="7860">SUM(WFW35-SUM(WFW4:WFW9))+WFW53+WFW54</f>
        <v>0</v>
      </c>
      <c r="WFY10" s="1265">
        <f t="shared" ref="WFY10" si="7861">SUM(WFY35-SUM(WFY4:WFY9))+WFY53+WFY54</f>
        <v>0</v>
      </c>
      <c r="WGA10" s="1265">
        <f t="shared" ref="WGA10" si="7862">SUM(WGA35-SUM(WGA4:WGA9))+WGA53+WGA54</f>
        <v>0</v>
      </c>
      <c r="WGC10" s="1265">
        <f t="shared" ref="WGC10" si="7863">SUM(WGC35-SUM(WGC4:WGC9))+WGC53+WGC54</f>
        <v>0</v>
      </c>
      <c r="WGE10" s="1265">
        <f t="shared" ref="WGE10" si="7864">SUM(WGE35-SUM(WGE4:WGE9))+WGE53+WGE54</f>
        <v>0</v>
      </c>
      <c r="WGG10" s="1265">
        <f t="shared" ref="WGG10" si="7865">SUM(WGG35-SUM(WGG4:WGG9))+WGG53+WGG54</f>
        <v>0</v>
      </c>
      <c r="WGI10" s="1265">
        <f t="shared" ref="WGI10" si="7866">SUM(WGI35-SUM(WGI4:WGI9))+WGI53+WGI54</f>
        <v>0</v>
      </c>
      <c r="WGK10" s="1265">
        <f t="shared" ref="WGK10" si="7867">SUM(WGK35-SUM(WGK4:WGK9))+WGK53+WGK54</f>
        <v>0</v>
      </c>
      <c r="WGM10" s="1265">
        <f t="shared" ref="WGM10" si="7868">SUM(WGM35-SUM(WGM4:WGM9))+WGM53+WGM54</f>
        <v>0</v>
      </c>
      <c r="WGO10" s="1265">
        <f t="shared" ref="WGO10" si="7869">SUM(WGO35-SUM(WGO4:WGO9))+WGO53+WGO54</f>
        <v>0</v>
      </c>
      <c r="WGQ10" s="1265">
        <f t="shared" ref="WGQ10" si="7870">SUM(WGQ35-SUM(WGQ4:WGQ9))+WGQ53+WGQ54</f>
        <v>0</v>
      </c>
      <c r="WGS10" s="1265">
        <f t="shared" ref="WGS10" si="7871">SUM(WGS35-SUM(WGS4:WGS9))+WGS53+WGS54</f>
        <v>0</v>
      </c>
      <c r="WGU10" s="1265">
        <f t="shared" ref="WGU10" si="7872">SUM(WGU35-SUM(WGU4:WGU9))+WGU53+WGU54</f>
        <v>0</v>
      </c>
      <c r="WGW10" s="1265">
        <f t="shared" ref="WGW10" si="7873">SUM(WGW35-SUM(WGW4:WGW9))+WGW53+WGW54</f>
        <v>0</v>
      </c>
      <c r="WGY10" s="1265">
        <f t="shared" ref="WGY10" si="7874">SUM(WGY35-SUM(WGY4:WGY9))+WGY53+WGY54</f>
        <v>0</v>
      </c>
      <c r="WHA10" s="1265">
        <f t="shared" ref="WHA10" si="7875">SUM(WHA35-SUM(WHA4:WHA9))+WHA53+WHA54</f>
        <v>0</v>
      </c>
      <c r="WHC10" s="1265">
        <f t="shared" ref="WHC10" si="7876">SUM(WHC35-SUM(WHC4:WHC9))+WHC53+WHC54</f>
        <v>0</v>
      </c>
      <c r="WHE10" s="1265">
        <f t="shared" ref="WHE10" si="7877">SUM(WHE35-SUM(WHE4:WHE9))+WHE53+WHE54</f>
        <v>0</v>
      </c>
      <c r="WHG10" s="1265">
        <f t="shared" ref="WHG10" si="7878">SUM(WHG35-SUM(WHG4:WHG9))+WHG53+WHG54</f>
        <v>0</v>
      </c>
      <c r="WHI10" s="1265">
        <f t="shared" ref="WHI10" si="7879">SUM(WHI35-SUM(WHI4:WHI9))+WHI53+WHI54</f>
        <v>0</v>
      </c>
      <c r="WHK10" s="1265">
        <f t="shared" ref="WHK10" si="7880">SUM(WHK35-SUM(WHK4:WHK9))+WHK53+WHK54</f>
        <v>0</v>
      </c>
      <c r="WHM10" s="1265">
        <f t="shared" ref="WHM10" si="7881">SUM(WHM35-SUM(WHM4:WHM9))+WHM53+WHM54</f>
        <v>0</v>
      </c>
      <c r="WHO10" s="1265">
        <f t="shared" ref="WHO10" si="7882">SUM(WHO35-SUM(WHO4:WHO9))+WHO53+WHO54</f>
        <v>0</v>
      </c>
      <c r="WHQ10" s="1265">
        <f t="shared" ref="WHQ10" si="7883">SUM(WHQ35-SUM(WHQ4:WHQ9))+WHQ53+WHQ54</f>
        <v>0</v>
      </c>
      <c r="WHS10" s="1265">
        <f t="shared" ref="WHS10" si="7884">SUM(WHS35-SUM(WHS4:WHS9))+WHS53+WHS54</f>
        <v>0</v>
      </c>
      <c r="WHU10" s="1265">
        <f t="shared" ref="WHU10" si="7885">SUM(WHU35-SUM(WHU4:WHU9))+WHU53+WHU54</f>
        <v>0</v>
      </c>
      <c r="WHW10" s="1265">
        <f t="shared" ref="WHW10" si="7886">SUM(WHW35-SUM(WHW4:WHW9))+WHW53+WHW54</f>
        <v>0</v>
      </c>
      <c r="WHY10" s="1265">
        <f t="shared" ref="WHY10" si="7887">SUM(WHY35-SUM(WHY4:WHY9))+WHY53+WHY54</f>
        <v>0</v>
      </c>
      <c r="WIA10" s="1265">
        <f t="shared" ref="WIA10" si="7888">SUM(WIA35-SUM(WIA4:WIA9))+WIA53+WIA54</f>
        <v>0</v>
      </c>
      <c r="WIC10" s="1265">
        <f t="shared" ref="WIC10" si="7889">SUM(WIC35-SUM(WIC4:WIC9))+WIC53+WIC54</f>
        <v>0</v>
      </c>
      <c r="WIE10" s="1265">
        <f t="shared" ref="WIE10" si="7890">SUM(WIE35-SUM(WIE4:WIE9))+WIE53+WIE54</f>
        <v>0</v>
      </c>
      <c r="WIG10" s="1265">
        <f t="shared" ref="WIG10" si="7891">SUM(WIG35-SUM(WIG4:WIG9))+WIG53+WIG54</f>
        <v>0</v>
      </c>
      <c r="WII10" s="1265">
        <f t="shared" ref="WII10" si="7892">SUM(WII35-SUM(WII4:WII9))+WII53+WII54</f>
        <v>0</v>
      </c>
      <c r="WIK10" s="1265">
        <f t="shared" ref="WIK10" si="7893">SUM(WIK35-SUM(WIK4:WIK9))+WIK53+WIK54</f>
        <v>0</v>
      </c>
      <c r="WIM10" s="1265">
        <f t="shared" ref="WIM10" si="7894">SUM(WIM35-SUM(WIM4:WIM9))+WIM53+WIM54</f>
        <v>0</v>
      </c>
      <c r="WIO10" s="1265">
        <f t="shared" ref="WIO10" si="7895">SUM(WIO35-SUM(WIO4:WIO9))+WIO53+WIO54</f>
        <v>0</v>
      </c>
      <c r="WIQ10" s="1265">
        <f t="shared" ref="WIQ10" si="7896">SUM(WIQ35-SUM(WIQ4:WIQ9))+WIQ53+WIQ54</f>
        <v>0</v>
      </c>
      <c r="WIS10" s="1265">
        <f t="shared" ref="WIS10" si="7897">SUM(WIS35-SUM(WIS4:WIS9))+WIS53+WIS54</f>
        <v>0</v>
      </c>
      <c r="WIU10" s="1265">
        <f t="shared" ref="WIU10" si="7898">SUM(WIU35-SUM(WIU4:WIU9))+WIU53+WIU54</f>
        <v>0</v>
      </c>
      <c r="WIW10" s="1265">
        <f t="shared" ref="WIW10" si="7899">SUM(WIW35-SUM(WIW4:WIW9))+WIW53+WIW54</f>
        <v>0</v>
      </c>
      <c r="WIY10" s="1265">
        <f t="shared" ref="WIY10" si="7900">SUM(WIY35-SUM(WIY4:WIY9))+WIY53+WIY54</f>
        <v>0</v>
      </c>
      <c r="WJA10" s="1265">
        <f t="shared" ref="WJA10" si="7901">SUM(WJA35-SUM(WJA4:WJA9))+WJA53+WJA54</f>
        <v>0</v>
      </c>
      <c r="WJC10" s="1265">
        <f t="shared" ref="WJC10" si="7902">SUM(WJC35-SUM(WJC4:WJC9))+WJC53+WJC54</f>
        <v>0</v>
      </c>
      <c r="WJE10" s="1265">
        <f t="shared" ref="WJE10" si="7903">SUM(WJE35-SUM(WJE4:WJE9))+WJE53+WJE54</f>
        <v>0</v>
      </c>
      <c r="WJG10" s="1265">
        <f t="shared" ref="WJG10" si="7904">SUM(WJG35-SUM(WJG4:WJG9))+WJG53+WJG54</f>
        <v>0</v>
      </c>
      <c r="WJI10" s="1265">
        <f t="shared" ref="WJI10" si="7905">SUM(WJI35-SUM(WJI4:WJI9))+WJI53+WJI54</f>
        <v>0</v>
      </c>
      <c r="WJK10" s="1265">
        <f t="shared" ref="WJK10" si="7906">SUM(WJK35-SUM(WJK4:WJK9))+WJK53+WJK54</f>
        <v>0</v>
      </c>
      <c r="WJM10" s="1265">
        <f t="shared" ref="WJM10" si="7907">SUM(WJM35-SUM(WJM4:WJM9))+WJM53+WJM54</f>
        <v>0</v>
      </c>
      <c r="WJO10" s="1265">
        <f t="shared" ref="WJO10" si="7908">SUM(WJO35-SUM(WJO4:WJO9))+WJO53+WJO54</f>
        <v>0</v>
      </c>
      <c r="WJQ10" s="1265">
        <f t="shared" ref="WJQ10" si="7909">SUM(WJQ35-SUM(WJQ4:WJQ9))+WJQ53+WJQ54</f>
        <v>0</v>
      </c>
      <c r="WJS10" s="1265">
        <f t="shared" ref="WJS10" si="7910">SUM(WJS35-SUM(WJS4:WJS9))+WJS53+WJS54</f>
        <v>0</v>
      </c>
      <c r="WJU10" s="1265">
        <f t="shared" ref="WJU10" si="7911">SUM(WJU35-SUM(WJU4:WJU9))+WJU53+WJU54</f>
        <v>0</v>
      </c>
      <c r="WJW10" s="1265">
        <f t="shared" ref="WJW10" si="7912">SUM(WJW35-SUM(WJW4:WJW9))+WJW53+WJW54</f>
        <v>0</v>
      </c>
      <c r="WJY10" s="1265">
        <f t="shared" ref="WJY10" si="7913">SUM(WJY35-SUM(WJY4:WJY9))+WJY53+WJY54</f>
        <v>0</v>
      </c>
      <c r="WKA10" s="1265">
        <f t="shared" ref="WKA10" si="7914">SUM(WKA35-SUM(WKA4:WKA9))+WKA53+WKA54</f>
        <v>0</v>
      </c>
      <c r="WKC10" s="1265">
        <f t="shared" ref="WKC10" si="7915">SUM(WKC35-SUM(WKC4:WKC9))+WKC53+WKC54</f>
        <v>0</v>
      </c>
      <c r="WKE10" s="1265">
        <f t="shared" ref="WKE10" si="7916">SUM(WKE35-SUM(WKE4:WKE9))+WKE53+WKE54</f>
        <v>0</v>
      </c>
      <c r="WKG10" s="1265">
        <f t="shared" ref="WKG10" si="7917">SUM(WKG35-SUM(WKG4:WKG9))+WKG53+WKG54</f>
        <v>0</v>
      </c>
      <c r="WKI10" s="1265">
        <f t="shared" ref="WKI10" si="7918">SUM(WKI35-SUM(WKI4:WKI9))+WKI53+WKI54</f>
        <v>0</v>
      </c>
      <c r="WKK10" s="1265">
        <f t="shared" ref="WKK10" si="7919">SUM(WKK35-SUM(WKK4:WKK9))+WKK53+WKK54</f>
        <v>0</v>
      </c>
      <c r="WKM10" s="1265">
        <f t="shared" ref="WKM10" si="7920">SUM(WKM35-SUM(WKM4:WKM9))+WKM53+WKM54</f>
        <v>0</v>
      </c>
      <c r="WKO10" s="1265">
        <f t="shared" ref="WKO10" si="7921">SUM(WKO35-SUM(WKO4:WKO9))+WKO53+WKO54</f>
        <v>0</v>
      </c>
      <c r="WKQ10" s="1265">
        <f t="shared" ref="WKQ10" si="7922">SUM(WKQ35-SUM(WKQ4:WKQ9))+WKQ53+WKQ54</f>
        <v>0</v>
      </c>
      <c r="WKS10" s="1265">
        <f t="shared" ref="WKS10" si="7923">SUM(WKS35-SUM(WKS4:WKS9))+WKS53+WKS54</f>
        <v>0</v>
      </c>
      <c r="WKU10" s="1265">
        <f t="shared" ref="WKU10" si="7924">SUM(WKU35-SUM(WKU4:WKU9))+WKU53+WKU54</f>
        <v>0</v>
      </c>
      <c r="WKW10" s="1265">
        <f t="shared" ref="WKW10" si="7925">SUM(WKW35-SUM(WKW4:WKW9))+WKW53+WKW54</f>
        <v>0</v>
      </c>
      <c r="WKY10" s="1265">
        <f t="shared" ref="WKY10" si="7926">SUM(WKY35-SUM(WKY4:WKY9))+WKY53+WKY54</f>
        <v>0</v>
      </c>
      <c r="WLA10" s="1265">
        <f t="shared" ref="WLA10" si="7927">SUM(WLA35-SUM(WLA4:WLA9))+WLA53+WLA54</f>
        <v>0</v>
      </c>
      <c r="WLC10" s="1265">
        <f t="shared" ref="WLC10" si="7928">SUM(WLC35-SUM(WLC4:WLC9))+WLC53+WLC54</f>
        <v>0</v>
      </c>
      <c r="WLE10" s="1265">
        <f t="shared" ref="WLE10" si="7929">SUM(WLE35-SUM(WLE4:WLE9))+WLE53+WLE54</f>
        <v>0</v>
      </c>
      <c r="WLG10" s="1265">
        <f t="shared" ref="WLG10" si="7930">SUM(WLG35-SUM(WLG4:WLG9))+WLG53+WLG54</f>
        <v>0</v>
      </c>
      <c r="WLI10" s="1265">
        <f t="shared" ref="WLI10" si="7931">SUM(WLI35-SUM(WLI4:WLI9))+WLI53+WLI54</f>
        <v>0</v>
      </c>
      <c r="WLK10" s="1265">
        <f t="shared" ref="WLK10" si="7932">SUM(WLK35-SUM(WLK4:WLK9))+WLK53+WLK54</f>
        <v>0</v>
      </c>
      <c r="WLM10" s="1265">
        <f t="shared" ref="WLM10" si="7933">SUM(WLM35-SUM(WLM4:WLM9))+WLM53+WLM54</f>
        <v>0</v>
      </c>
      <c r="WLO10" s="1265">
        <f t="shared" ref="WLO10" si="7934">SUM(WLO35-SUM(WLO4:WLO9))+WLO53+WLO54</f>
        <v>0</v>
      </c>
      <c r="WLQ10" s="1265">
        <f t="shared" ref="WLQ10" si="7935">SUM(WLQ35-SUM(WLQ4:WLQ9))+WLQ53+WLQ54</f>
        <v>0</v>
      </c>
      <c r="WLS10" s="1265">
        <f t="shared" ref="WLS10" si="7936">SUM(WLS35-SUM(WLS4:WLS9))+WLS53+WLS54</f>
        <v>0</v>
      </c>
      <c r="WLU10" s="1265">
        <f t="shared" ref="WLU10" si="7937">SUM(WLU35-SUM(WLU4:WLU9))+WLU53+WLU54</f>
        <v>0</v>
      </c>
      <c r="WLW10" s="1265">
        <f t="shared" ref="WLW10" si="7938">SUM(WLW35-SUM(WLW4:WLW9))+WLW53+WLW54</f>
        <v>0</v>
      </c>
      <c r="WLY10" s="1265">
        <f t="shared" ref="WLY10" si="7939">SUM(WLY35-SUM(WLY4:WLY9))+WLY53+WLY54</f>
        <v>0</v>
      </c>
      <c r="WMA10" s="1265">
        <f t="shared" ref="WMA10" si="7940">SUM(WMA35-SUM(WMA4:WMA9))+WMA53+WMA54</f>
        <v>0</v>
      </c>
      <c r="WMC10" s="1265">
        <f t="shared" ref="WMC10" si="7941">SUM(WMC35-SUM(WMC4:WMC9))+WMC53+WMC54</f>
        <v>0</v>
      </c>
      <c r="WME10" s="1265">
        <f t="shared" ref="WME10" si="7942">SUM(WME35-SUM(WME4:WME9))+WME53+WME54</f>
        <v>0</v>
      </c>
      <c r="WMG10" s="1265">
        <f t="shared" ref="WMG10" si="7943">SUM(WMG35-SUM(WMG4:WMG9))+WMG53+WMG54</f>
        <v>0</v>
      </c>
      <c r="WMI10" s="1265">
        <f t="shared" ref="WMI10" si="7944">SUM(WMI35-SUM(WMI4:WMI9))+WMI53+WMI54</f>
        <v>0</v>
      </c>
      <c r="WMK10" s="1265">
        <f t="shared" ref="WMK10" si="7945">SUM(WMK35-SUM(WMK4:WMK9))+WMK53+WMK54</f>
        <v>0</v>
      </c>
      <c r="WMM10" s="1265">
        <f t="shared" ref="WMM10" si="7946">SUM(WMM35-SUM(WMM4:WMM9))+WMM53+WMM54</f>
        <v>0</v>
      </c>
      <c r="WMO10" s="1265">
        <f t="shared" ref="WMO10" si="7947">SUM(WMO35-SUM(WMO4:WMO9))+WMO53+WMO54</f>
        <v>0</v>
      </c>
      <c r="WMQ10" s="1265">
        <f t="shared" ref="WMQ10" si="7948">SUM(WMQ35-SUM(WMQ4:WMQ9))+WMQ53+WMQ54</f>
        <v>0</v>
      </c>
      <c r="WMS10" s="1265">
        <f t="shared" ref="WMS10" si="7949">SUM(WMS35-SUM(WMS4:WMS9))+WMS53+WMS54</f>
        <v>0</v>
      </c>
      <c r="WMU10" s="1265">
        <f t="shared" ref="WMU10" si="7950">SUM(WMU35-SUM(WMU4:WMU9))+WMU53+WMU54</f>
        <v>0</v>
      </c>
      <c r="WMW10" s="1265">
        <f t="shared" ref="WMW10" si="7951">SUM(WMW35-SUM(WMW4:WMW9))+WMW53+WMW54</f>
        <v>0</v>
      </c>
      <c r="WMY10" s="1265">
        <f t="shared" ref="WMY10" si="7952">SUM(WMY35-SUM(WMY4:WMY9))+WMY53+WMY54</f>
        <v>0</v>
      </c>
      <c r="WNA10" s="1265">
        <f t="shared" ref="WNA10" si="7953">SUM(WNA35-SUM(WNA4:WNA9))+WNA53+WNA54</f>
        <v>0</v>
      </c>
      <c r="WNC10" s="1265">
        <f t="shared" ref="WNC10" si="7954">SUM(WNC35-SUM(WNC4:WNC9))+WNC53+WNC54</f>
        <v>0</v>
      </c>
      <c r="WNE10" s="1265">
        <f t="shared" ref="WNE10" si="7955">SUM(WNE35-SUM(WNE4:WNE9))+WNE53+WNE54</f>
        <v>0</v>
      </c>
      <c r="WNG10" s="1265">
        <f t="shared" ref="WNG10" si="7956">SUM(WNG35-SUM(WNG4:WNG9))+WNG53+WNG54</f>
        <v>0</v>
      </c>
      <c r="WNI10" s="1265">
        <f t="shared" ref="WNI10" si="7957">SUM(WNI35-SUM(WNI4:WNI9))+WNI53+WNI54</f>
        <v>0</v>
      </c>
      <c r="WNK10" s="1265">
        <f t="shared" ref="WNK10" si="7958">SUM(WNK35-SUM(WNK4:WNK9))+WNK53+WNK54</f>
        <v>0</v>
      </c>
      <c r="WNM10" s="1265">
        <f t="shared" ref="WNM10" si="7959">SUM(WNM35-SUM(WNM4:WNM9))+WNM53+WNM54</f>
        <v>0</v>
      </c>
      <c r="WNO10" s="1265">
        <f t="shared" ref="WNO10" si="7960">SUM(WNO35-SUM(WNO4:WNO9))+WNO53+WNO54</f>
        <v>0</v>
      </c>
      <c r="WNQ10" s="1265">
        <f t="shared" ref="WNQ10" si="7961">SUM(WNQ35-SUM(WNQ4:WNQ9))+WNQ53+WNQ54</f>
        <v>0</v>
      </c>
      <c r="WNS10" s="1265">
        <f t="shared" ref="WNS10" si="7962">SUM(WNS35-SUM(WNS4:WNS9))+WNS53+WNS54</f>
        <v>0</v>
      </c>
      <c r="WNU10" s="1265">
        <f t="shared" ref="WNU10" si="7963">SUM(WNU35-SUM(WNU4:WNU9))+WNU53+WNU54</f>
        <v>0</v>
      </c>
      <c r="WNW10" s="1265">
        <f t="shared" ref="WNW10" si="7964">SUM(WNW35-SUM(WNW4:WNW9))+WNW53+WNW54</f>
        <v>0</v>
      </c>
      <c r="WNY10" s="1265">
        <f t="shared" ref="WNY10" si="7965">SUM(WNY35-SUM(WNY4:WNY9))+WNY53+WNY54</f>
        <v>0</v>
      </c>
      <c r="WOA10" s="1265">
        <f t="shared" ref="WOA10" si="7966">SUM(WOA35-SUM(WOA4:WOA9))+WOA53+WOA54</f>
        <v>0</v>
      </c>
      <c r="WOC10" s="1265">
        <f t="shared" ref="WOC10" si="7967">SUM(WOC35-SUM(WOC4:WOC9))+WOC53+WOC54</f>
        <v>0</v>
      </c>
      <c r="WOE10" s="1265">
        <f t="shared" ref="WOE10" si="7968">SUM(WOE35-SUM(WOE4:WOE9))+WOE53+WOE54</f>
        <v>0</v>
      </c>
      <c r="WOG10" s="1265">
        <f t="shared" ref="WOG10" si="7969">SUM(WOG35-SUM(WOG4:WOG9))+WOG53+WOG54</f>
        <v>0</v>
      </c>
      <c r="WOI10" s="1265">
        <f t="shared" ref="WOI10" si="7970">SUM(WOI35-SUM(WOI4:WOI9))+WOI53+WOI54</f>
        <v>0</v>
      </c>
      <c r="WOK10" s="1265">
        <f t="shared" ref="WOK10" si="7971">SUM(WOK35-SUM(WOK4:WOK9))+WOK53+WOK54</f>
        <v>0</v>
      </c>
      <c r="WOM10" s="1265">
        <f t="shared" ref="WOM10" si="7972">SUM(WOM35-SUM(WOM4:WOM9))+WOM53+WOM54</f>
        <v>0</v>
      </c>
      <c r="WOO10" s="1265">
        <f t="shared" ref="WOO10" si="7973">SUM(WOO35-SUM(WOO4:WOO9))+WOO53+WOO54</f>
        <v>0</v>
      </c>
      <c r="WOQ10" s="1265">
        <f t="shared" ref="WOQ10" si="7974">SUM(WOQ35-SUM(WOQ4:WOQ9))+WOQ53+WOQ54</f>
        <v>0</v>
      </c>
      <c r="WOS10" s="1265">
        <f t="shared" ref="WOS10" si="7975">SUM(WOS35-SUM(WOS4:WOS9))+WOS53+WOS54</f>
        <v>0</v>
      </c>
      <c r="WOU10" s="1265">
        <f t="shared" ref="WOU10" si="7976">SUM(WOU35-SUM(WOU4:WOU9))+WOU53+WOU54</f>
        <v>0</v>
      </c>
      <c r="WOW10" s="1265">
        <f t="shared" ref="WOW10" si="7977">SUM(WOW35-SUM(WOW4:WOW9))+WOW53+WOW54</f>
        <v>0</v>
      </c>
      <c r="WOY10" s="1265">
        <f t="shared" ref="WOY10" si="7978">SUM(WOY35-SUM(WOY4:WOY9))+WOY53+WOY54</f>
        <v>0</v>
      </c>
      <c r="WPA10" s="1265">
        <f t="shared" ref="WPA10" si="7979">SUM(WPA35-SUM(WPA4:WPA9))+WPA53+WPA54</f>
        <v>0</v>
      </c>
      <c r="WPC10" s="1265">
        <f t="shared" ref="WPC10" si="7980">SUM(WPC35-SUM(WPC4:WPC9))+WPC53+WPC54</f>
        <v>0</v>
      </c>
      <c r="WPE10" s="1265">
        <f t="shared" ref="WPE10" si="7981">SUM(WPE35-SUM(WPE4:WPE9))+WPE53+WPE54</f>
        <v>0</v>
      </c>
      <c r="WPG10" s="1265">
        <f t="shared" ref="WPG10" si="7982">SUM(WPG35-SUM(WPG4:WPG9))+WPG53+WPG54</f>
        <v>0</v>
      </c>
      <c r="WPI10" s="1265">
        <f t="shared" ref="WPI10" si="7983">SUM(WPI35-SUM(WPI4:WPI9))+WPI53+WPI54</f>
        <v>0</v>
      </c>
      <c r="WPK10" s="1265">
        <f t="shared" ref="WPK10" si="7984">SUM(WPK35-SUM(WPK4:WPK9))+WPK53+WPK54</f>
        <v>0</v>
      </c>
      <c r="WPM10" s="1265">
        <f t="shared" ref="WPM10" si="7985">SUM(WPM35-SUM(WPM4:WPM9))+WPM53+WPM54</f>
        <v>0</v>
      </c>
      <c r="WPO10" s="1265">
        <f t="shared" ref="WPO10" si="7986">SUM(WPO35-SUM(WPO4:WPO9))+WPO53+WPO54</f>
        <v>0</v>
      </c>
      <c r="WPQ10" s="1265">
        <f t="shared" ref="WPQ10" si="7987">SUM(WPQ35-SUM(WPQ4:WPQ9))+WPQ53+WPQ54</f>
        <v>0</v>
      </c>
      <c r="WPS10" s="1265">
        <f t="shared" ref="WPS10" si="7988">SUM(WPS35-SUM(WPS4:WPS9))+WPS53+WPS54</f>
        <v>0</v>
      </c>
      <c r="WPU10" s="1265">
        <f t="shared" ref="WPU10" si="7989">SUM(WPU35-SUM(WPU4:WPU9))+WPU53+WPU54</f>
        <v>0</v>
      </c>
      <c r="WPW10" s="1265">
        <f t="shared" ref="WPW10" si="7990">SUM(WPW35-SUM(WPW4:WPW9))+WPW53+WPW54</f>
        <v>0</v>
      </c>
      <c r="WPY10" s="1265">
        <f t="shared" ref="WPY10" si="7991">SUM(WPY35-SUM(WPY4:WPY9))+WPY53+WPY54</f>
        <v>0</v>
      </c>
      <c r="WQA10" s="1265">
        <f t="shared" ref="WQA10" si="7992">SUM(WQA35-SUM(WQA4:WQA9))+WQA53+WQA54</f>
        <v>0</v>
      </c>
      <c r="WQC10" s="1265">
        <f t="shared" ref="WQC10" si="7993">SUM(WQC35-SUM(WQC4:WQC9))+WQC53+WQC54</f>
        <v>0</v>
      </c>
      <c r="WQE10" s="1265">
        <f t="shared" ref="WQE10" si="7994">SUM(WQE35-SUM(WQE4:WQE9))+WQE53+WQE54</f>
        <v>0</v>
      </c>
      <c r="WQG10" s="1265">
        <f t="shared" ref="WQG10" si="7995">SUM(WQG35-SUM(WQG4:WQG9))+WQG53+WQG54</f>
        <v>0</v>
      </c>
      <c r="WQI10" s="1265">
        <f t="shared" ref="WQI10" si="7996">SUM(WQI35-SUM(WQI4:WQI9))+WQI53+WQI54</f>
        <v>0</v>
      </c>
      <c r="WQK10" s="1265">
        <f t="shared" ref="WQK10" si="7997">SUM(WQK35-SUM(WQK4:WQK9))+WQK53+WQK54</f>
        <v>0</v>
      </c>
      <c r="WQM10" s="1265">
        <f t="shared" ref="WQM10" si="7998">SUM(WQM35-SUM(WQM4:WQM9))+WQM53+WQM54</f>
        <v>0</v>
      </c>
      <c r="WQO10" s="1265">
        <f t="shared" ref="WQO10" si="7999">SUM(WQO35-SUM(WQO4:WQO9))+WQO53+WQO54</f>
        <v>0</v>
      </c>
      <c r="WQQ10" s="1265">
        <f t="shared" ref="WQQ10" si="8000">SUM(WQQ35-SUM(WQQ4:WQQ9))+WQQ53+WQQ54</f>
        <v>0</v>
      </c>
      <c r="WQS10" s="1265">
        <f t="shared" ref="WQS10" si="8001">SUM(WQS35-SUM(WQS4:WQS9))+WQS53+WQS54</f>
        <v>0</v>
      </c>
      <c r="WQU10" s="1265">
        <f t="shared" ref="WQU10" si="8002">SUM(WQU35-SUM(WQU4:WQU9))+WQU53+WQU54</f>
        <v>0</v>
      </c>
      <c r="WQW10" s="1265">
        <f t="shared" ref="WQW10" si="8003">SUM(WQW35-SUM(WQW4:WQW9))+WQW53+WQW54</f>
        <v>0</v>
      </c>
      <c r="WQY10" s="1265">
        <f t="shared" ref="WQY10" si="8004">SUM(WQY35-SUM(WQY4:WQY9))+WQY53+WQY54</f>
        <v>0</v>
      </c>
      <c r="WRA10" s="1265">
        <f t="shared" ref="WRA10" si="8005">SUM(WRA35-SUM(WRA4:WRA9))+WRA53+WRA54</f>
        <v>0</v>
      </c>
      <c r="WRC10" s="1265">
        <f t="shared" ref="WRC10" si="8006">SUM(WRC35-SUM(WRC4:WRC9))+WRC53+WRC54</f>
        <v>0</v>
      </c>
      <c r="WRE10" s="1265">
        <f t="shared" ref="WRE10" si="8007">SUM(WRE35-SUM(WRE4:WRE9))+WRE53+WRE54</f>
        <v>0</v>
      </c>
      <c r="WRG10" s="1265">
        <f t="shared" ref="WRG10" si="8008">SUM(WRG35-SUM(WRG4:WRG9))+WRG53+WRG54</f>
        <v>0</v>
      </c>
      <c r="WRI10" s="1265">
        <f t="shared" ref="WRI10" si="8009">SUM(WRI35-SUM(WRI4:WRI9))+WRI53+WRI54</f>
        <v>0</v>
      </c>
      <c r="WRK10" s="1265">
        <f t="shared" ref="WRK10" si="8010">SUM(WRK35-SUM(WRK4:WRK9))+WRK53+WRK54</f>
        <v>0</v>
      </c>
      <c r="WRM10" s="1265">
        <f t="shared" ref="WRM10" si="8011">SUM(WRM35-SUM(WRM4:WRM9))+WRM53+WRM54</f>
        <v>0</v>
      </c>
      <c r="WRO10" s="1265">
        <f t="shared" ref="WRO10" si="8012">SUM(WRO35-SUM(WRO4:WRO9))+WRO53+WRO54</f>
        <v>0</v>
      </c>
      <c r="WRQ10" s="1265">
        <f t="shared" ref="WRQ10" si="8013">SUM(WRQ35-SUM(WRQ4:WRQ9))+WRQ53+WRQ54</f>
        <v>0</v>
      </c>
      <c r="WRS10" s="1265">
        <f t="shared" ref="WRS10" si="8014">SUM(WRS35-SUM(WRS4:WRS9))+WRS53+WRS54</f>
        <v>0</v>
      </c>
      <c r="WRU10" s="1265">
        <f t="shared" ref="WRU10" si="8015">SUM(WRU35-SUM(WRU4:WRU9))+WRU53+WRU54</f>
        <v>0</v>
      </c>
      <c r="WRW10" s="1265">
        <f t="shared" ref="WRW10" si="8016">SUM(WRW35-SUM(WRW4:WRW9))+WRW53+WRW54</f>
        <v>0</v>
      </c>
      <c r="WRY10" s="1265">
        <f t="shared" ref="WRY10" si="8017">SUM(WRY35-SUM(WRY4:WRY9))+WRY53+WRY54</f>
        <v>0</v>
      </c>
      <c r="WSA10" s="1265">
        <f t="shared" ref="WSA10" si="8018">SUM(WSA35-SUM(WSA4:WSA9))+WSA53+WSA54</f>
        <v>0</v>
      </c>
      <c r="WSC10" s="1265">
        <f t="shared" ref="WSC10" si="8019">SUM(WSC35-SUM(WSC4:WSC9))+WSC53+WSC54</f>
        <v>0</v>
      </c>
      <c r="WSE10" s="1265">
        <f t="shared" ref="WSE10" si="8020">SUM(WSE35-SUM(WSE4:WSE9))+WSE53+WSE54</f>
        <v>0</v>
      </c>
      <c r="WSG10" s="1265">
        <f t="shared" ref="WSG10" si="8021">SUM(WSG35-SUM(WSG4:WSG9))+WSG53+WSG54</f>
        <v>0</v>
      </c>
      <c r="WSI10" s="1265">
        <f t="shared" ref="WSI10" si="8022">SUM(WSI35-SUM(WSI4:WSI9))+WSI53+WSI54</f>
        <v>0</v>
      </c>
      <c r="WSK10" s="1265">
        <f t="shared" ref="WSK10" si="8023">SUM(WSK35-SUM(WSK4:WSK9))+WSK53+WSK54</f>
        <v>0</v>
      </c>
      <c r="WSM10" s="1265">
        <f t="shared" ref="WSM10" si="8024">SUM(WSM35-SUM(WSM4:WSM9))+WSM53+WSM54</f>
        <v>0</v>
      </c>
      <c r="WSO10" s="1265">
        <f t="shared" ref="WSO10" si="8025">SUM(WSO35-SUM(WSO4:WSO9))+WSO53+WSO54</f>
        <v>0</v>
      </c>
      <c r="WSQ10" s="1265">
        <f t="shared" ref="WSQ10" si="8026">SUM(WSQ35-SUM(WSQ4:WSQ9))+WSQ53+WSQ54</f>
        <v>0</v>
      </c>
      <c r="WSS10" s="1265">
        <f t="shared" ref="WSS10" si="8027">SUM(WSS35-SUM(WSS4:WSS9))+WSS53+WSS54</f>
        <v>0</v>
      </c>
      <c r="WSU10" s="1265">
        <f t="shared" ref="WSU10" si="8028">SUM(WSU35-SUM(WSU4:WSU9))+WSU53+WSU54</f>
        <v>0</v>
      </c>
      <c r="WSW10" s="1265">
        <f t="shared" ref="WSW10" si="8029">SUM(WSW35-SUM(WSW4:WSW9))+WSW53+WSW54</f>
        <v>0</v>
      </c>
      <c r="WSY10" s="1265">
        <f t="shared" ref="WSY10" si="8030">SUM(WSY35-SUM(WSY4:WSY9))+WSY53+WSY54</f>
        <v>0</v>
      </c>
      <c r="WTA10" s="1265">
        <f t="shared" ref="WTA10" si="8031">SUM(WTA35-SUM(WTA4:WTA9))+WTA53+WTA54</f>
        <v>0</v>
      </c>
      <c r="WTC10" s="1265">
        <f t="shared" ref="WTC10" si="8032">SUM(WTC35-SUM(WTC4:WTC9))+WTC53+WTC54</f>
        <v>0</v>
      </c>
      <c r="WTE10" s="1265">
        <f t="shared" ref="WTE10" si="8033">SUM(WTE35-SUM(WTE4:WTE9))+WTE53+WTE54</f>
        <v>0</v>
      </c>
      <c r="WTG10" s="1265">
        <f t="shared" ref="WTG10" si="8034">SUM(WTG35-SUM(WTG4:WTG9))+WTG53+WTG54</f>
        <v>0</v>
      </c>
      <c r="WTI10" s="1265">
        <f t="shared" ref="WTI10" si="8035">SUM(WTI35-SUM(WTI4:WTI9))+WTI53+WTI54</f>
        <v>0</v>
      </c>
      <c r="WTK10" s="1265">
        <f t="shared" ref="WTK10" si="8036">SUM(WTK35-SUM(WTK4:WTK9))+WTK53+WTK54</f>
        <v>0</v>
      </c>
      <c r="WTM10" s="1265">
        <f t="shared" ref="WTM10" si="8037">SUM(WTM35-SUM(WTM4:WTM9))+WTM53+WTM54</f>
        <v>0</v>
      </c>
      <c r="WTO10" s="1265">
        <f t="shared" ref="WTO10" si="8038">SUM(WTO35-SUM(WTO4:WTO9))+WTO53+WTO54</f>
        <v>0</v>
      </c>
      <c r="WTQ10" s="1265">
        <f t="shared" ref="WTQ10" si="8039">SUM(WTQ35-SUM(WTQ4:WTQ9))+WTQ53+WTQ54</f>
        <v>0</v>
      </c>
      <c r="WTS10" s="1265">
        <f t="shared" ref="WTS10" si="8040">SUM(WTS35-SUM(WTS4:WTS9))+WTS53+WTS54</f>
        <v>0</v>
      </c>
      <c r="WTU10" s="1265">
        <f t="shared" ref="WTU10" si="8041">SUM(WTU35-SUM(WTU4:WTU9))+WTU53+WTU54</f>
        <v>0</v>
      </c>
      <c r="WTW10" s="1265">
        <f t="shared" ref="WTW10" si="8042">SUM(WTW35-SUM(WTW4:WTW9))+WTW53+WTW54</f>
        <v>0</v>
      </c>
      <c r="WTY10" s="1265">
        <f t="shared" ref="WTY10" si="8043">SUM(WTY35-SUM(WTY4:WTY9))+WTY53+WTY54</f>
        <v>0</v>
      </c>
      <c r="WUA10" s="1265">
        <f t="shared" ref="WUA10" si="8044">SUM(WUA35-SUM(WUA4:WUA9))+WUA53+WUA54</f>
        <v>0</v>
      </c>
      <c r="WUC10" s="1265">
        <f t="shared" ref="WUC10" si="8045">SUM(WUC35-SUM(WUC4:WUC9))+WUC53+WUC54</f>
        <v>0</v>
      </c>
      <c r="WUE10" s="1265">
        <f t="shared" ref="WUE10" si="8046">SUM(WUE35-SUM(WUE4:WUE9))+WUE53+WUE54</f>
        <v>0</v>
      </c>
      <c r="WUG10" s="1265">
        <f t="shared" ref="WUG10" si="8047">SUM(WUG35-SUM(WUG4:WUG9))+WUG53+WUG54</f>
        <v>0</v>
      </c>
      <c r="WUI10" s="1265">
        <f t="shared" ref="WUI10" si="8048">SUM(WUI35-SUM(WUI4:WUI9))+WUI53+WUI54</f>
        <v>0</v>
      </c>
      <c r="WUK10" s="1265">
        <f t="shared" ref="WUK10" si="8049">SUM(WUK35-SUM(WUK4:WUK9))+WUK53+WUK54</f>
        <v>0</v>
      </c>
      <c r="WUM10" s="1265">
        <f t="shared" ref="WUM10" si="8050">SUM(WUM35-SUM(WUM4:WUM9))+WUM53+WUM54</f>
        <v>0</v>
      </c>
      <c r="WUO10" s="1265">
        <f t="shared" ref="WUO10" si="8051">SUM(WUO35-SUM(WUO4:WUO9))+WUO53+WUO54</f>
        <v>0</v>
      </c>
      <c r="WUQ10" s="1265">
        <f t="shared" ref="WUQ10" si="8052">SUM(WUQ35-SUM(WUQ4:WUQ9))+WUQ53+WUQ54</f>
        <v>0</v>
      </c>
      <c r="WUS10" s="1265">
        <f t="shared" ref="WUS10" si="8053">SUM(WUS35-SUM(WUS4:WUS9))+WUS53+WUS54</f>
        <v>0</v>
      </c>
      <c r="WUU10" s="1265">
        <f t="shared" ref="WUU10" si="8054">SUM(WUU35-SUM(WUU4:WUU9))+WUU53+WUU54</f>
        <v>0</v>
      </c>
      <c r="WUW10" s="1265">
        <f t="shared" ref="WUW10" si="8055">SUM(WUW35-SUM(WUW4:WUW9))+WUW53+WUW54</f>
        <v>0</v>
      </c>
      <c r="WUY10" s="1265">
        <f t="shared" ref="WUY10" si="8056">SUM(WUY35-SUM(WUY4:WUY9))+WUY53+WUY54</f>
        <v>0</v>
      </c>
      <c r="WVA10" s="1265">
        <f t="shared" ref="WVA10" si="8057">SUM(WVA35-SUM(WVA4:WVA9))+WVA53+WVA54</f>
        <v>0</v>
      </c>
      <c r="WVC10" s="1265">
        <f t="shared" ref="WVC10" si="8058">SUM(WVC35-SUM(WVC4:WVC9))+WVC53+WVC54</f>
        <v>0</v>
      </c>
      <c r="WVE10" s="1265">
        <f t="shared" ref="WVE10" si="8059">SUM(WVE35-SUM(WVE4:WVE9))+WVE53+WVE54</f>
        <v>0</v>
      </c>
      <c r="WVG10" s="1265">
        <f t="shared" ref="WVG10" si="8060">SUM(WVG35-SUM(WVG4:WVG9))+WVG53+WVG54</f>
        <v>0</v>
      </c>
      <c r="WVI10" s="1265">
        <f t="shared" ref="WVI10" si="8061">SUM(WVI35-SUM(WVI4:WVI9))+WVI53+WVI54</f>
        <v>0</v>
      </c>
      <c r="WVK10" s="1265">
        <f t="shared" ref="WVK10" si="8062">SUM(WVK35-SUM(WVK4:WVK9))+WVK53+WVK54</f>
        <v>0</v>
      </c>
      <c r="WVM10" s="1265">
        <f t="shared" ref="WVM10" si="8063">SUM(WVM35-SUM(WVM4:WVM9))+WVM53+WVM54</f>
        <v>0</v>
      </c>
      <c r="WVO10" s="1265">
        <f t="shared" ref="WVO10" si="8064">SUM(WVO35-SUM(WVO4:WVO9))+WVO53+WVO54</f>
        <v>0</v>
      </c>
      <c r="WVQ10" s="1265">
        <f t="shared" ref="WVQ10" si="8065">SUM(WVQ35-SUM(WVQ4:WVQ9))+WVQ53+WVQ54</f>
        <v>0</v>
      </c>
      <c r="WVS10" s="1265">
        <f t="shared" ref="WVS10" si="8066">SUM(WVS35-SUM(WVS4:WVS9))+WVS53+WVS54</f>
        <v>0</v>
      </c>
      <c r="WVU10" s="1265">
        <f t="shared" ref="WVU10" si="8067">SUM(WVU35-SUM(WVU4:WVU9))+WVU53+WVU54</f>
        <v>0</v>
      </c>
      <c r="WVW10" s="1265">
        <f t="shared" ref="WVW10" si="8068">SUM(WVW35-SUM(WVW4:WVW9))+WVW53+WVW54</f>
        <v>0</v>
      </c>
      <c r="WVY10" s="1265">
        <f t="shared" ref="WVY10" si="8069">SUM(WVY35-SUM(WVY4:WVY9))+WVY53+WVY54</f>
        <v>0</v>
      </c>
      <c r="WWA10" s="1265">
        <f t="shared" ref="WWA10" si="8070">SUM(WWA35-SUM(WWA4:WWA9))+WWA53+WWA54</f>
        <v>0</v>
      </c>
      <c r="WWC10" s="1265">
        <f t="shared" ref="WWC10" si="8071">SUM(WWC35-SUM(WWC4:WWC9))+WWC53+WWC54</f>
        <v>0</v>
      </c>
      <c r="WWE10" s="1265">
        <f t="shared" ref="WWE10" si="8072">SUM(WWE35-SUM(WWE4:WWE9))+WWE53+WWE54</f>
        <v>0</v>
      </c>
      <c r="WWG10" s="1265">
        <f t="shared" ref="WWG10" si="8073">SUM(WWG35-SUM(WWG4:WWG9))+WWG53+WWG54</f>
        <v>0</v>
      </c>
      <c r="WWI10" s="1265">
        <f t="shared" ref="WWI10" si="8074">SUM(WWI35-SUM(WWI4:WWI9))+WWI53+WWI54</f>
        <v>0</v>
      </c>
      <c r="WWK10" s="1265">
        <f t="shared" ref="WWK10" si="8075">SUM(WWK35-SUM(WWK4:WWK9))+WWK53+WWK54</f>
        <v>0</v>
      </c>
      <c r="WWM10" s="1265">
        <f t="shared" ref="WWM10" si="8076">SUM(WWM35-SUM(WWM4:WWM9))+WWM53+WWM54</f>
        <v>0</v>
      </c>
      <c r="WWO10" s="1265">
        <f t="shared" ref="WWO10" si="8077">SUM(WWO35-SUM(WWO4:WWO9))+WWO53+WWO54</f>
        <v>0</v>
      </c>
      <c r="WWQ10" s="1265">
        <f t="shared" ref="WWQ10" si="8078">SUM(WWQ35-SUM(WWQ4:WWQ9))+WWQ53+WWQ54</f>
        <v>0</v>
      </c>
      <c r="WWS10" s="1265">
        <f t="shared" ref="WWS10" si="8079">SUM(WWS35-SUM(WWS4:WWS9))+WWS53+WWS54</f>
        <v>0</v>
      </c>
      <c r="WWU10" s="1265">
        <f t="shared" ref="WWU10" si="8080">SUM(WWU35-SUM(WWU4:WWU9))+WWU53+WWU54</f>
        <v>0</v>
      </c>
      <c r="WWW10" s="1265">
        <f t="shared" ref="WWW10" si="8081">SUM(WWW35-SUM(WWW4:WWW9))+WWW53+WWW54</f>
        <v>0</v>
      </c>
      <c r="WWY10" s="1265">
        <f t="shared" ref="WWY10" si="8082">SUM(WWY35-SUM(WWY4:WWY9))+WWY53+WWY54</f>
        <v>0</v>
      </c>
      <c r="WXA10" s="1265">
        <f t="shared" ref="WXA10" si="8083">SUM(WXA35-SUM(WXA4:WXA9))+WXA53+WXA54</f>
        <v>0</v>
      </c>
      <c r="WXC10" s="1265">
        <f t="shared" ref="WXC10" si="8084">SUM(WXC35-SUM(WXC4:WXC9))+WXC53+WXC54</f>
        <v>0</v>
      </c>
      <c r="WXE10" s="1265">
        <f t="shared" ref="WXE10" si="8085">SUM(WXE35-SUM(WXE4:WXE9))+WXE53+WXE54</f>
        <v>0</v>
      </c>
      <c r="WXG10" s="1265">
        <f t="shared" ref="WXG10" si="8086">SUM(WXG35-SUM(WXG4:WXG9))+WXG53+WXG54</f>
        <v>0</v>
      </c>
      <c r="WXI10" s="1265">
        <f t="shared" ref="WXI10" si="8087">SUM(WXI35-SUM(WXI4:WXI9))+WXI53+WXI54</f>
        <v>0</v>
      </c>
      <c r="WXK10" s="1265">
        <f t="shared" ref="WXK10" si="8088">SUM(WXK35-SUM(WXK4:WXK9))+WXK53+WXK54</f>
        <v>0</v>
      </c>
      <c r="WXM10" s="1265">
        <f t="shared" ref="WXM10" si="8089">SUM(WXM35-SUM(WXM4:WXM9))+WXM53+WXM54</f>
        <v>0</v>
      </c>
      <c r="WXO10" s="1265">
        <f t="shared" ref="WXO10" si="8090">SUM(WXO35-SUM(WXO4:WXO9))+WXO53+WXO54</f>
        <v>0</v>
      </c>
      <c r="WXQ10" s="1265">
        <f t="shared" ref="WXQ10" si="8091">SUM(WXQ35-SUM(WXQ4:WXQ9))+WXQ53+WXQ54</f>
        <v>0</v>
      </c>
      <c r="WXS10" s="1265">
        <f t="shared" ref="WXS10" si="8092">SUM(WXS35-SUM(WXS4:WXS9))+WXS53+WXS54</f>
        <v>0</v>
      </c>
      <c r="WXU10" s="1265">
        <f t="shared" ref="WXU10" si="8093">SUM(WXU35-SUM(WXU4:WXU9))+WXU53+WXU54</f>
        <v>0</v>
      </c>
      <c r="WXW10" s="1265">
        <f t="shared" ref="WXW10" si="8094">SUM(WXW35-SUM(WXW4:WXW9))+WXW53+WXW54</f>
        <v>0</v>
      </c>
      <c r="WXY10" s="1265">
        <f t="shared" ref="WXY10" si="8095">SUM(WXY35-SUM(WXY4:WXY9))+WXY53+WXY54</f>
        <v>0</v>
      </c>
      <c r="WYA10" s="1265">
        <f t="shared" ref="WYA10" si="8096">SUM(WYA35-SUM(WYA4:WYA9))+WYA53+WYA54</f>
        <v>0</v>
      </c>
      <c r="WYC10" s="1265">
        <f t="shared" ref="WYC10" si="8097">SUM(WYC35-SUM(WYC4:WYC9))+WYC53+WYC54</f>
        <v>0</v>
      </c>
      <c r="WYE10" s="1265">
        <f t="shared" ref="WYE10" si="8098">SUM(WYE35-SUM(WYE4:WYE9))+WYE53+WYE54</f>
        <v>0</v>
      </c>
      <c r="WYG10" s="1265">
        <f t="shared" ref="WYG10" si="8099">SUM(WYG35-SUM(WYG4:WYG9))+WYG53+WYG54</f>
        <v>0</v>
      </c>
      <c r="WYI10" s="1265">
        <f t="shared" ref="WYI10" si="8100">SUM(WYI35-SUM(WYI4:WYI9))+WYI53+WYI54</f>
        <v>0</v>
      </c>
      <c r="WYK10" s="1265">
        <f t="shared" ref="WYK10" si="8101">SUM(WYK35-SUM(WYK4:WYK9))+WYK53+WYK54</f>
        <v>0</v>
      </c>
      <c r="WYM10" s="1265">
        <f t="shared" ref="WYM10" si="8102">SUM(WYM35-SUM(WYM4:WYM9))+WYM53+WYM54</f>
        <v>0</v>
      </c>
      <c r="WYO10" s="1265">
        <f t="shared" ref="WYO10" si="8103">SUM(WYO35-SUM(WYO4:WYO9))+WYO53+WYO54</f>
        <v>0</v>
      </c>
      <c r="WYQ10" s="1265">
        <f t="shared" ref="WYQ10" si="8104">SUM(WYQ35-SUM(WYQ4:WYQ9))+WYQ53+WYQ54</f>
        <v>0</v>
      </c>
      <c r="WYS10" s="1265">
        <f t="shared" ref="WYS10" si="8105">SUM(WYS35-SUM(WYS4:WYS9))+WYS53+WYS54</f>
        <v>0</v>
      </c>
      <c r="WYU10" s="1265">
        <f t="shared" ref="WYU10" si="8106">SUM(WYU35-SUM(WYU4:WYU9))+WYU53+WYU54</f>
        <v>0</v>
      </c>
      <c r="WYW10" s="1265">
        <f t="shared" ref="WYW10" si="8107">SUM(WYW35-SUM(WYW4:WYW9))+WYW53+WYW54</f>
        <v>0</v>
      </c>
      <c r="WYY10" s="1265">
        <f t="shared" ref="WYY10" si="8108">SUM(WYY35-SUM(WYY4:WYY9))+WYY53+WYY54</f>
        <v>0</v>
      </c>
      <c r="WZA10" s="1265">
        <f t="shared" ref="WZA10" si="8109">SUM(WZA35-SUM(WZA4:WZA9))+WZA53+WZA54</f>
        <v>0</v>
      </c>
      <c r="WZC10" s="1265">
        <f t="shared" ref="WZC10" si="8110">SUM(WZC35-SUM(WZC4:WZC9))+WZC53+WZC54</f>
        <v>0</v>
      </c>
      <c r="WZE10" s="1265">
        <f t="shared" ref="WZE10" si="8111">SUM(WZE35-SUM(WZE4:WZE9))+WZE53+WZE54</f>
        <v>0</v>
      </c>
      <c r="WZG10" s="1265">
        <f t="shared" ref="WZG10" si="8112">SUM(WZG35-SUM(WZG4:WZG9))+WZG53+WZG54</f>
        <v>0</v>
      </c>
      <c r="WZI10" s="1265">
        <f t="shared" ref="WZI10" si="8113">SUM(WZI35-SUM(WZI4:WZI9))+WZI53+WZI54</f>
        <v>0</v>
      </c>
      <c r="WZK10" s="1265">
        <f t="shared" ref="WZK10" si="8114">SUM(WZK35-SUM(WZK4:WZK9))+WZK53+WZK54</f>
        <v>0</v>
      </c>
      <c r="WZM10" s="1265">
        <f t="shared" ref="WZM10" si="8115">SUM(WZM35-SUM(WZM4:WZM9))+WZM53+WZM54</f>
        <v>0</v>
      </c>
      <c r="WZO10" s="1265">
        <f t="shared" ref="WZO10" si="8116">SUM(WZO35-SUM(WZO4:WZO9))+WZO53+WZO54</f>
        <v>0</v>
      </c>
      <c r="WZQ10" s="1265">
        <f t="shared" ref="WZQ10" si="8117">SUM(WZQ35-SUM(WZQ4:WZQ9))+WZQ53+WZQ54</f>
        <v>0</v>
      </c>
      <c r="WZS10" s="1265">
        <f t="shared" ref="WZS10" si="8118">SUM(WZS35-SUM(WZS4:WZS9))+WZS53+WZS54</f>
        <v>0</v>
      </c>
      <c r="WZU10" s="1265">
        <f t="shared" ref="WZU10" si="8119">SUM(WZU35-SUM(WZU4:WZU9))+WZU53+WZU54</f>
        <v>0</v>
      </c>
      <c r="WZW10" s="1265">
        <f t="shared" ref="WZW10" si="8120">SUM(WZW35-SUM(WZW4:WZW9))+WZW53+WZW54</f>
        <v>0</v>
      </c>
      <c r="WZY10" s="1265">
        <f t="shared" ref="WZY10" si="8121">SUM(WZY35-SUM(WZY4:WZY9))+WZY53+WZY54</f>
        <v>0</v>
      </c>
      <c r="XAA10" s="1265">
        <f t="shared" ref="XAA10" si="8122">SUM(XAA35-SUM(XAA4:XAA9))+XAA53+XAA54</f>
        <v>0</v>
      </c>
      <c r="XAC10" s="1265">
        <f t="shared" ref="XAC10" si="8123">SUM(XAC35-SUM(XAC4:XAC9))+XAC53+XAC54</f>
        <v>0</v>
      </c>
      <c r="XAE10" s="1265">
        <f t="shared" ref="XAE10" si="8124">SUM(XAE35-SUM(XAE4:XAE9))+XAE53+XAE54</f>
        <v>0</v>
      </c>
      <c r="XAG10" s="1265">
        <f t="shared" ref="XAG10" si="8125">SUM(XAG35-SUM(XAG4:XAG9))+XAG53+XAG54</f>
        <v>0</v>
      </c>
      <c r="XAI10" s="1265">
        <f t="shared" ref="XAI10" si="8126">SUM(XAI35-SUM(XAI4:XAI9))+XAI53+XAI54</f>
        <v>0</v>
      </c>
      <c r="XAK10" s="1265">
        <f t="shared" ref="XAK10" si="8127">SUM(XAK35-SUM(XAK4:XAK9))+XAK53+XAK54</f>
        <v>0</v>
      </c>
      <c r="XAM10" s="1265">
        <f t="shared" ref="XAM10" si="8128">SUM(XAM35-SUM(XAM4:XAM9))+XAM53+XAM54</f>
        <v>0</v>
      </c>
      <c r="XAO10" s="1265">
        <f t="shared" ref="XAO10" si="8129">SUM(XAO35-SUM(XAO4:XAO9))+XAO53+XAO54</f>
        <v>0</v>
      </c>
      <c r="XAQ10" s="1265">
        <f t="shared" ref="XAQ10" si="8130">SUM(XAQ35-SUM(XAQ4:XAQ9))+XAQ53+XAQ54</f>
        <v>0</v>
      </c>
      <c r="XAS10" s="1265">
        <f t="shared" ref="XAS10" si="8131">SUM(XAS35-SUM(XAS4:XAS9))+XAS53+XAS54</f>
        <v>0</v>
      </c>
      <c r="XAU10" s="1265">
        <f t="shared" ref="XAU10" si="8132">SUM(XAU35-SUM(XAU4:XAU9))+XAU53+XAU54</f>
        <v>0</v>
      </c>
      <c r="XAW10" s="1265">
        <f t="shared" ref="XAW10" si="8133">SUM(XAW35-SUM(XAW4:XAW9))+XAW53+XAW54</f>
        <v>0</v>
      </c>
      <c r="XAY10" s="1265">
        <f t="shared" ref="XAY10" si="8134">SUM(XAY35-SUM(XAY4:XAY9))+XAY53+XAY54</f>
        <v>0</v>
      </c>
      <c r="XBA10" s="1265">
        <f t="shared" ref="XBA10" si="8135">SUM(XBA35-SUM(XBA4:XBA9))+XBA53+XBA54</f>
        <v>0</v>
      </c>
      <c r="XBC10" s="1265">
        <f t="shared" ref="XBC10" si="8136">SUM(XBC35-SUM(XBC4:XBC9))+XBC53+XBC54</f>
        <v>0</v>
      </c>
      <c r="XBE10" s="1265">
        <f t="shared" ref="XBE10" si="8137">SUM(XBE35-SUM(XBE4:XBE9))+XBE53+XBE54</f>
        <v>0</v>
      </c>
      <c r="XBG10" s="1265">
        <f t="shared" ref="XBG10" si="8138">SUM(XBG35-SUM(XBG4:XBG9))+XBG53+XBG54</f>
        <v>0</v>
      </c>
      <c r="XBI10" s="1265">
        <f t="shared" ref="XBI10" si="8139">SUM(XBI35-SUM(XBI4:XBI9))+XBI53+XBI54</f>
        <v>0</v>
      </c>
      <c r="XBK10" s="1265">
        <f t="shared" ref="XBK10" si="8140">SUM(XBK35-SUM(XBK4:XBK9))+XBK53+XBK54</f>
        <v>0</v>
      </c>
      <c r="XBM10" s="1265">
        <f t="shared" ref="XBM10" si="8141">SUM(XBM35-SUM(XBM4:XBM9))+XBM53+XBM54</f>
        <v>0</v>
      </c>
      <c r="XBO10" s="1265">
        <f t="shared" ref="XBO10" si="8142">SUM(XBO35-SUM(XBO4:XBO9))+XBO53+XBO54</f>
        <v>0</v>
      </c>
      <c r="XBQ10" s="1265">
        <f t="shared" ref="XBQ10" si="8143">SUM(XBQ35-SUM(XBQ4:XBQ9))+XBQ53+XBQ54</f>
        <v>0</v>
      </c>
      <c r="XBS10" s="1265">
        <f t="shared" ref="XBS10" si="8144">SUM(XBS35-SUM(XBS4:XBS9))+XBS53+XBS54</f>
        <v>0</v>
      </c>
      <c r="XBU10" s="1265">
        <f t="shared" ref="XBU10" si="8145">SUM(XBU35-SUM(XBU4:XBU9))+XBU53+XBU54</f>
        <v>0</v>
      </c>
      <c r="XBW10" s="1265">
        <f t="shared" ref="XBW10" si="8146">SUM(XBW35-SUM(XBW4:XBW9))+XBW53+XBW54</f>
        <v>0</v>
      </c>
      <c r="XBY10" s="1265">
        <f t="shared" ref="XBY10" si="8147">SUM(XBY35-SUM(XBY4:XBY9))+XBY53+XBY54</f>
        <v>0</v>
      </c>
      <c r="XCA10" s="1265">
        <f t="shared" ref="XCA10" si="8148">SUM(XCA35-SUM(XCA4:XCA9))+XCA53+XCA54</f>
        <v>0</v>
      </c>
      <c r="XCC10" s="1265">
        <f t="shared" ref="XCC10" si="8149">SUM(XCC35-SUM(XCC4:XCC9))+XCC53+XCC54</f>
        <v>0</v>
      </c>
      <c r="XCE10" s="1265">
        <f t="shared" ref="XCE10" si="8150">SUM(XCE35-SUM(XCE4:XCE9))+XCE53+XCE54</f>
        <v>0</v>
      </c>
      <c r="XCG10" s="1265">
        <f t="shared" ref="XCG10" si="8151">SUM(XCG35-SUM(XCG4:XCG9))+XCG53+XCG54</f>
        <v>0</v>
      </c>
      <c r="XCI10" s="1265">
        <f t="shared" ref="XCI10" si="8152">SUM(XCI35-SUM(XCI4:XCI9))+XCI53+XCI54</f>
        <v>0</v>
      </c>
      <c r="XCK10" s="1265">
        <f t="shared" ref="XCK10" si="8153">SUM(XCK35-SUM(XCK4:XCK9))+XCK53+XCK54</f>
        <v>0</v>
      </c>
      <c r="XCM10" s="1265">
        <f t="shared" ref="XCM10" si="8154">SUM(XCM35-SUM(XCM4:XCM9))+XCM53+XCM54</f>
        <v>0</v>
      </c>
      <c r="XCO10" s="1265">
        <f t="shared" ref="XCO10" si="8155">SUM(XCO35-SUM(XCO4:XCO9))+XCO53+XCO54</f>
        <v>0</v>
      </c>
      <c r="XCQ10" s="1265">
        <f t="shared" ref="XCQ10" si="8156">SUM(XCQ35-SUM(XCQ4:XCQ9))+XCQ53+XCQ54</f>
        <v>0</v>
      </c>
      <c r="XCS10" s="1265">
        <f t="shared" ref="XCS10" si="8157">SUM(XCS35-SUM(XCS4:XCS9))+XCS53+XCS54</f>
        <v>0</v>
      </c>
      <c r="XCU10" s="1265">
        <f t="shared" ref="XCU10" si="8158">SUM(XCU35-SUM(XCU4:XCU9))+XCU53+XCU54</f>
        <v>0</v>
      </c>
      <c r="XCW10" s="1265">
        <f t="shared" ref="XCW10" si="8159">SUM(XCW35-SUM(XCW4:XCW9))+XCW53+XCW54</f>
        <v>0</v>
      </c>
      <c r="XCY10" s="1265">
        <f t="shared" ref="XCY10" si="8160">SUM(XCY35-SUM(XCY4:XCY9))+XCY53+XCY54</f>
        <v>0</v>
      </c>
      <c r="XDA10" s="1265">
        <f t="shared" ref="XDA10" si="8161">SUM(XDA35-SUM(XDA4:XDA9))+XDA53+XDA54</f>
        <v>0</v>
      </c>
      <c r="XDC10" s="1265">
        <f t="shared" ref="XDC10" si="8162">SUM(XDC35-SUM(XDC4:XDC9))+XDC53+XDC54</f>
        <v>0</v>
      </c>
      <c r="XDE10" s="1265">
        <f t="shared" ref="XDE10" si="8163">SUM(XDE35-SUM(XDE4:XDE9))+XDE53+XDE54</f>
        <v>0</v>
      </c>
      <c r="XDG10" s="1265">
        <f t="shared" ref="XDG10" si="8164">SUM(XDG35-SUM(XDG4:XDG9))+XDG53+XDG54</f>
        <v>0</v>
      </c>
      <c r="XDI10" s="1265">
        <f t="shared" ref="XDI10" si="8165">SUM(XDI35-SUM(XDI4:XDI9))+XDI53+XDI54</f>
        <v>0</v>
      </c>
      <c r="XDK10" s="1265">
        <f t="shared" ref="XDK10" si="8166">SUM(XDK35-SUM(XDK4:XDK9))+XDK53+XDK54</f>
        <v>0</v>
      </c>
      <c r="XDM10" s="1265">
        <f t="shared" ref="XDM10" si="8167">SUM(XDM35-SUM(XDM4:XDM9))+XDM53+XDM54</f>
        <v>0</v>
      </c>
      <c r="XDO10" s="1265">
        <f t="shared" ref="XDO10" si="8168">SUM(XDO35-SUM(XDO4:XDO9))+XDO53+XDO54</f>
        <v>0</v>
      </c>
      <c r="XDQ10" s="1265">
        <f t="shared" ref="XDQ10" si="8169">SUM(XDQ35-SUM(XDQ4:XDQ9))+XDQ53+XDQ54</f>
        <v>0</v>
      </c>
      <c r="XDS10" s="1265">
        <f t="shared" ref="XDS10" si="8170">SUM(XDS35-SUM(XDS4:XDS9))+XDS53+XDS54</f>
        <v>0</v>
      </c>
      <c r="XDU10" s="1265">
        <f t="shared" ref="XDU10" si="8171">SUM(XDU35-SUM(XDU4:XDU9))+XDU53+XDU54</f>
        <v>0</v>
      </c>
      <c r="XDW10" s="1265">
        <f t="shared" ref="XDW10" si="8172">SUM(XDW35-SUM(XDW4:XDW9))+XDW53+XDW54</f>
        <v>0</v>
      </c>
      <c r="XDY10" s="1265">
        <f t="shared" ref="XDY10" si="8173">SUM(XDY35-SUM(XDY4:XDY9))+XDY53+XDY54</f>
        <v>0</v>
      </c>
      <c r="XEA10" s="1265">
        <f t="shared" ref="XEA10" si="8174">SUM(XEA35-SUM(XEA4:XEA9))+XEA53+XEA54</f>
        <v>0</v>
      </c>
      <c r="XEC10" s="1265">
        <f t="shared" ref="XEC10" si="8175">SUM(XEC35-SUM(XEC4:XEC9))+XEC53+XEC54</f>
        <v>0</v>
      </c>
      <c r="XEE10" s="1265">
        <f t="shared" ref="XEE10" si="8176">SUM(XEE35-SUM(XEE4:XEE9))+XEE53+XEE54</f>
        <v>0</v>
      </c>
      <c r="XEG10" s="1265">
        <f t="shared" ref="XEG10" si="8177">SUM(XEG35-SUM(XEG4:XEG9))+XEG53+XEG54</f>
        <v>0</v>
      </c>
      <c r="XEI10" s="1265">
        <f t="shared" ref="XEI10" si="8178">SUM(XEI35-SUM(XEI4:XEI9))+XEI53+XEI54</f>
        <v>0</v>
      </c>
      <c r="XEK10" s="1265">
        <f t="shared" ref="XEK10" si="8179">SUM(XEK35-SUM(XEK4:XEK9))+XEK53+XEK54</f>
        <v>0</v>
      </c>
      <c r="XEM10" s="1265">
        <f t="shared" ref="XEM10" si="8180">SUM(XEM35-SUM(XEM4:XEM9))+XEM53+XEM54</f>
        <v>0</v>
      </c>
      <c r="XEO10" s="1265">
        <f t="shared" ref="XEO10" si="8181">SUM(XEO35-SUM(XEO4:XEO9))+XEO53+XEO54</f>
        <v>0</v>
      </c>
      <c r="XEQ10" s="1265">
        <f t="shared" ref="XEQ10" si="8182">SUM(XEQ35-SUM(XEQ4:XEQ9))+XEQ53+XEQ54</f>
        <v>0</v>
      </c>
      <c r="XES10" s="1265">
        <f t="shared" ref="XES10" si="8183">SUM(XES35-SUM(XES4:XES9))+XES53+XES54</f>
        <v>0</v>
      </c>
      <c r="XEU10" s="1265">
        <f t="shared" ref="XEU10" si="8184">SUM(XEU35-SUM(XEU4:XEU9))+XEU53+XEU54</f>
        <v>0</v>
      </c>
      <c r="XEW10" s="1265">
        <f t="shared" ref="XEW10" si="8185">SUM(XEW35-SUM(XEW4:XEW9))+XEW53+XEW54</f>
        <v>0</v>
      </c>
      <c r="XEY10" s="1265">
        <f t="shared" ref="XEY10" si="8186">SUM(XEY35-SUM(XEY4:XEY9))+XEY53+XEY54</f>
        <v>0</v>
      </c>
      <c r="XFA10" s="1265">
        <f t="shared" ref="XFA10" si="8187">SUM(XFA35-SUM(XFA4:XFA9))+XFA53+XFA54</f>
        <v>0</v>
      </c>
      <c r="XFC10" s="1265">
        <f t="shared" ref="XFC10" si="8188">SUM(XFC35-SUM(XFC4:XFC9))+XFC53+XFC54</f>
        <v>0</v>
      </c>
    </row>
    <row r="11" spans="1:1023 1025:2047 2049:3071 3073:4095 4097:5119 5121:6143 6145:7167 7169:8191 8193:9215 9217:10239 10241:11263 11265:12287 12289:13311 13313:14335 14337:15359 15361:16383" s="223" customFormat="1" ht="15">
      <c r="A11" s="223" t="s">
        <v>859</v>
      </c>
      <c r="C11" s="216"/>
      <c r="E11" s="223">
        <f>SUM(E4:E10)</f>
        <v>1905473</v>
      </c>
      <c r="G11" s="223">
        <f>SUM(G4:G10)</f>
        <v>1969613.2049999998</v>
      </c>
      <c r="I11" s="223">
        <f>SUM(I4:I10)</f>
        <v>2035997.6901749996</v>
      </c>
      <c r="K11" s="223">
        <f>SUM(K4:K10)</f>
        <v>2104704.9927911246</v>
      </c>
      <c r="M11" s="223">
        <f>SUM(M4:M10)</f>
        <v>2175816.398668014</v>
      </c>
      <c r="O11" s="223">
        <f>SUM(O4:O10)</f>
        <v>2249416.0383731779</v>
      </c>
      <c r="Q11" s="223">
        <f>SUM(Q4:Q10)</f>
        <v>2325590.9867830588</v>
      </c>
      <c r="S11" s="223">
        <f>SUM(S4:S10)</f>
        <v>2404431.3661286216</v>
      </c>
      <c r="U11" s="223">
        <f>SUM(U4:U10)</f>
        <v>2486030.4526474425</v>
      </c>
      <c r="W11" s="223">
        <f>SUM(W4:W10)</f>
        <v>2570484.7869685083</v>
      </c>
      <c r="Y11" s="223">
        <f>SUM(Y4:Y10)</f>
        <v>2657894.2883603796</v>
      </c>
      <c r="AA11" s="223">
        <f>SUM(AA4:AA10)</f>
        <v>2748362.3729779264</v>
      </c>
      <c r="AC11" s="223">
        <f>SUM(AC4:AC10)</f>
        <v>2841996.076247585</v>
      </c>
      <c r="AE11" s="223">
        <f>SUM(AE4:AE10)</f>
        <v>2938906.179535991</v>
      </c>
      <c r="AG11" s="223">
        <f>SUM(AG4:AG10)</f>
        <v>3039207.3412518851</v>
      </c>
    </row>
    <row r="12" spans="1:1023 1025:2047 2049:3071 3073:4095 4097:5119 5121:6143 6145:7167 7169:8191 8193:9215 9217:10239 10241:11263 11265:12287 12289:13311 13313:14335 14337:15359 15361:16383">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1023 1025:2047 2049:3071 3073:4095 4097:5119 5121:6143 6145:7167 7169:8191 8193:9215 9217:10239 10241:11263 11265:12287 12289:13311 13313:14335 14337:15359 15361:16383"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1023 1025:2047 2049:3071 3073:4095 4097:5119 5121:6143 6145:7167 7169:8191 8193:9215 9217:10239 10241:11263 11265:12287 12289:13311 13313:14335 14337:15359 15361:16383"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1023 1025:2047 2049:3071 3073:4095 4097:5119 5121:6143 6145:7167 7169:8191 8193:9215 9217:10239 10241:11263 11265:12287 12289:13311 13313:14335 14337:15359 15361:16383" s="219" customFormat="1" ht="14.25">
      <c r="A15" s="219" t="s">
        <v>841</v>
      </c>
      <c r="C15" s="176"/>
      <c r="E15" s="219">
        <f>Application!W855</f>
        <v>85750</v>
      </c>
      <c r="G15" s="219">
        <f>E15*$C$14</f>
        <v>88751.25</v>
      </c>
      <c r="I15" s="219">
        <f>G15*$C$14</f>
        <v>91857.543749999997</v>
      </c>
      <c r="K15" s="219">
        <f>I15*$C$14</f>
        <v>95072.557781249983</v>
      </c>
      <c r="M15" s="219">
        <f>K15*$C$14</f>
        <v>98400.09730359372</v>
      </c>
      <c r="O15" s="219">
        <f>M15*$C$14</f>
        <v>101844.10070921949</v>
      </c>
      <c r="Q15" s="219">
        <f>O15*$C$14</f>
        <v>105408.64423404216</v>
      </c>
      <c r="S15" s="219">
        <f>Q15*$C$14</f>
        <v>109097.94678223363</v>
      </c>
      <c r="U15" s="219">
        <f>S15*$C$14</f>
        <v>112916.3749196118</v>
      </c>
      <c r="W15" s="219">
        <f>U15*$C$14</f>
        <v>116868.4480417982</v>
      </c>
      <c r="Y15" s="219">
        <f>W15*$C$14</f>
        <v>120958.84372326113</v>
      </c>
      <c r="AA15" s="219">
        <f>Y15*$C$14</f>
        <v>125192.40325357526</v>
      </c>
      <c r="AC15" s="219">
        <f>AA15*$C$14</f>
        <v>129574.13736745038</v>
      </c>
      <c r="AE15" s="219">
        <f>AC15*$C$14</f>
        <v>134109.23217531113</v>
      </c>
      <c r="AG15" s="219">
        <f>AE15*$C$14</f>
        <v>138803.05530144702</v>
      </c>
    </row>
    <row r="16" spans="1:1023 1025:2047 2049:3071 3073:4095 4097:5119 5121:6143 6145:7167 7169:8191 8193:9215 9217:10239 10241:11263 11265:12287 12289:13311 13313:14335 14337:15359 15361:16383" s="210" customFormat="1" ht="14.25">
      <c r="A16" s="210" t="s">
        <v>344</v>
      </c>
      <c r="C16" s="233"/>
      <c r="E16" s="222">
        <f>Application!W857</f>
        <v>90720</v>
      </c>
      <c r="F16" s="222"/>
      <c r="G16" s="222">
        <f t="shared" ref="G16:AG21" si="8189">E16*$C$14</f>
        <v>93895.2</v>
      </c>
      <c r="H16" s="222"/>
      <c r="I16" s="222">
        <f t="shared" si="8189"/>
        <v>97181.531999999992</v>
      </c>
      <c r="J16" s="222"/>
      <c r="K16" s="222">
        <f t="shared" si="8189"/>
        <v>100582.88561999999</v>
      </c>
      <c r="L16" s="222"/>
      <c r="M16" s="222">
        <f t="shared" si="8189"/>
        <v>104103.28661669997</v>
      </c>
      <c r="N16" s="222"/>
      <c r="O16" s="222">
        <f t="shared" si="8189"/>
        <v>107746.90164828446</v>
      </c>
      <c r="P16" s="222"/>
      <c r="Q16" s="222">
        <f t="shared" si="8189"/>
        <v>111518.04320597441</v>
      </c>
      <c r="R16" s="222"/>
      <c r="S16" s="222">
        <f t="shared" si="8189"/>
        <v>115421.17471818349</v>
      </c>
      <c r="T16" s="222"/>
      <c r="U16" s="222">
        <f t="shared" si="8189"/>
        <v>119460.9158333199</v>
      </c>
      <c r="V16" s="222"/>
      <c r="W16" s="222">
        <f t="shared" si="8189"/>
        <v>123642.04788748609</v>
      </c>
      <c r="X16" s="222"/>
      <c r="Y16" s="222">
        <f t="shared" si="8189"/>
        <v>127969.51956354809</v>
      </c>
      <c r="Z16" s="222"/>
      <c r="AA16" s="222">
        <f t="shared" si="8189"/>
        <v>132448.45274827228</v>
      </c>
      <c r="AB16" s="222"/>
      <c r="AC16" s="222">
        <f t="shared" si="8189"/>
        <v>137084.14859446179</v>
      </c>
      <c r="AD16" s="222"/>
      <c r="AE16" s="222">
        <f t="shared" si="8189"/>
        <v>141882.09379526795</v>
      </c>
      <c r="AF16" s="222"/>
      <c r="AG16" s="222">
        <f t="shared" si="8189"/>
        <v>146847.96707810232</v>
      </c>
    </row>
    <row r="17" spans="1:33" s="210" customFormat="1" ht="14.25">
      <c r="A17" s="210" t="s">
        <v>561</v>
      </c>
      <c r="C17" s="233"/>
      <c r="E17" s="222">
        <f>Application!W863</f>
        <v>319100</v>
      </c>
      <c r="F17" s="222"/>
      <c r="G17" s="222">
        <f t="shared" si="8189"/>
        <v>330268.5</v>
      </c>
      <c r="H17" s="222"/>
      <c r="I17" s="222">
        <f t="shared" si="8189"/>
        <v>341827.89749999996</v>
      </c>
      <c r="J17" s="222"/>
      <c r="K17" s="222">
        <f t="shared" si="8189"/>
        <v>353791.87391249993</v>
      </c>
      <c r="L17" s="222"/>
      <c r="M17" s="222">
        <f t="shared" si="8189"/>
        <v>366174.58949943737</v>
      </c>
      <c r="N17" s="222"/>
      <c r="O17" s="222">
        <f t="shared" si="8189"/>
        <v>378990.70013191766</v>
      </c>
      <c r="P17" s="222"/>
      <c r="Q17" s="222">
        <f t="shared" si="8189"/>
        <v>392255.37463653478</v>
      </c>
      <c r="R17" s="222"/>
      <c r="S17" s="222">
        <f t="shared" si="8189"/>
        <v>405984.31274881348</v>
      </c>
      <c r="T17" s="222"/>
      <c r="U17" s="222">
        <f t="shared" si="8189"/>
        <v>420193.76369502192</v>
      </c>
      <c r="V17" s="222"/>
      <c r="W17" s="222">
        <f t="shared" si="8189"/>
        <v>434900.54542434763</v>
      </c>
      <c r="X17" s="222"/>
      <c r="Y17" s="222">
        <f t="shared" si="8189"/>
        <v>450122.06451419974</v>
      </c>
      <c r="Z17" s="222"/>
      <c r="AA17" s="222">
        <f t="shared" si="8189"/>
        <v>465876.33677219669</v>
      </c>
      <c r="AB17" s="222"/>
      <c r="AC17" s="222">
        <f t="shared" si="8189"/>
        <v>482182.00855922356</v>
      </c>
      <c r="AD17" s="222"/>
      <c r="AE17" s="222">
        <f t="shared" si="8189"/>
        <v>499058.37885879632</v>
      </c>
      <c r="AF17" s="222"/>
      <c r="AG17" s="222">
        <f t="shared" si="8189"/>
        <v>516525.42211885413</v>
      </c>
    </row>
    <row r="18" spans="1:33" s="210" customFormat="1" ht="14.25">
      <c r="A18" s="210" t="s">
        <v>842</v>
      </c>
      <c r="C18" s="233"/>
      <c r="E18" s="222">
        <f>Application!W870</f>
        <v>552349</v>
      </c>
      <c r="F18" s="222"/>
      <c r="G18" s="222">
        <f t="shared" si="8189"/>
        <v>571681.21499999997</v>
      </c>
      <c r="H18" s="222"/>
      <c r="I18" s="222">
        <f t="shared" si="8189"/>
        <v>591690.05752499995</v>
      </c>
      <c r="J18" s="222"/>
      <c r="K18" s="222">
        <f t="shared" si="8189"/>
        <v>612399.20953837491</v>
      </c>
      <c r="L18" s="222"/>
      <c r="M18" s="222">
        <f t="shared" si="8189"/>
        <v>633833.18187221803</v>
      </c>
      <c r="N18" s="222"/>
      <c r="O18" s="222">
        <f t="shared" si="8189"/>
        <v>656017.34323774558</v>
      </c>
      <c r="P18" s="222"/>
      <c r="Q18" s="222">
        <f t="shared" si="8189"/>
        <v>678977.95025106659</v>
      </c>
      <c r="R18" s="222"/>
      <c r="S18" s="222">
        <f t="shared" si="8189"/>
        <v>702742.1785098539</v>
      </c>
      <c r="T18" s="222"/>
      <c r="U18" s="222">
        <f t="shared" si="8189"/>
        <v>727338.15475769877</v>
      </c>
      <c r="V18" s="222"/>
      <c r="W18" s="222">
        <f t="shared" si="8189"/>
        <v>752794.9901742182</v>
      </c>
      <c r="X18" s="222"/>
      <c r="Y18" s="222">
        <f t="shared" si="8189"/>
        <v>779142.81483031576</v>
      </c>
      <c r="Z18" s="222"/>
      <c r="AA18" s="222">
        <f t="shared" si="8189"/>
        <v>806412.81334937678</v>
      </c>
      <c r="AB18" s="222"/>
      <c r="AC18" s="222">
        <f t="shared" si="8189"/>
        <v>834637.26181660488</v>
      </c>
      <c r="AD18" s="222"/>
      <c r="AE18" s="222">
        <f t="shared" si="8189"/>
        <v>863849.56598018599</v>
      </c>
      <c r="AF18" s="222"/>
      <c r="AG18" s="222">
        <f t="shared" si="8189"/>
        <v>894084.30078949244</v>
      </c>
    </row>
    <row r="19" spans="1:33" s="210" customFormat="1" ht="14.25">
      <c r="A19" s="210" t="s">
        <v>155</v>
      </c>
      <c r="C19" s="233"/>
      <c r="E19" s="222">
        <f>Application!W872</f>
        <v>252709</v>
      </c>
      <c r="F19" s="222"/>
      <c r="G19" s="222">
        <f t="shared" si="8189"/>
        <v>261553.81499999997</v>
      </c>
      <c r="H19" s="222"/>
      <c r="I19" s="222">
        <f t="shared" si="8189"/>
        <v>270708.19852499996</v>
      </c>
      <c r="J19" s="222"/>
      <c r="K19" s="222">
        <f t="shared" si="8189"/>
        <v>280182.98547337495</v>
      </c>
      <c r="L19" s="222"/>
      <c r="M19" s="222">
        <f t="shared" si="8189"/>
        <v>289989.38996494305</v>
      </c>
      <c r="N19" s="222"/>
      <c r="O19" s="222">
        <f t="shared" si="8189"/>
        <v>300139.01861371606</v>
      </c>
      <c r="P19" s="222"/>
      <c r="Q19" s="222">
        <f t="shared" si="8189"/>
        <v>310643.8842651961</v>
      </c>
      <c r="R19" s="222"/>
      <c r="S19" s="222">
        <f t="shared" si="8189"/>
        <v>321516.42021447793</v>
      </c>
      <c r="T19" s="222"/>
      <c r="U19" s="222">
        <f t="shared" si="8189"/>
        <v>332769.49492198462</v>
      </c>
      <c r="V19" s="222"/>
      <c r="W19" s="222">
        <f t="shared" si="8189"/>
        <v>344416.42724425404</v>
      </c>
      <c r="X19" s="222"/>
      <c r="Y19" s="222">
        <f t="shared" si="8189"/>
        <v>356471.00219780288</v>
      </c>
      <c r="Z19" s="222"/>
      <c r="AA19" s="222">
        <f t="shared" si="8189"/>
        <v>368947.48727472598</v>
      </c>
      <c r="AB19" s="222"/>
      <c r="AC19" s="222">
        <f t="shared" si="8189"/>
        <v>381860.64932934137</v>
      </c>
      <c r="AD19" s="222"/>
      <c r="AE19" s="222">
        <f t="shared" si="8189"/>
        <v>395225.77205586829</v>
      </c>
      <c r="AF19" s="222"/>
      <c r="AG19" s="222">
        <f t="shared" si="8189"/>
        <v>409058.67407782364</v>
      </c>
    </row>
    <row r="20" spans="1:33" s="210" customFormat="1" ht="14.25">
      <c r="A20" s="210" t="s">
        <v>390</v>
      </c>
      <c r="C20" s="233"/>
      <c r="E20" s="222">
        <f>Application!W881</f>
        <v>285455</v>
      </c>
      <c r="F20" s="222"/>
      <c r="G20" s="222">
        <f t="shared" si="8189"/>
        <v>295445.92499999999</v>
      </c>
      <c r="H20" s="222"/>
      <c r="I20" s="222">
        <f t="shared" si="8189"/>
        <v>305786.53237499995</v>
      </c>
      <c r="J20" s="222"/>
      <c r="K20" s="222">
        <f t="shared" si="8189"/>
        <v>316489.0610081249</v>
      </c>
      <c r="L20" s="222"/>
      <c r="M20" s="222">
        <f t="shared" si="8189"/>
        <v>327566.17814340926</v>
      </c>
      <c r="N20" s="222"/>
      <c r="O20" s="222">
        <f t="shared" si="8189"/>
        <v>339030.99437842856</v>
      </c>
      <c r="P20" s="222"/>
      <c r="Q20" s="222">
        <f t="shared" si="8189"/>
        <v>350897.07918167353</v>
      </c>
      <c r="R20" s="222"/>
      <c r="S20" s="222">
        <f t="shared" si="8189"/>
        <v>363178.47695303208</v>
      </c>
      <c r="T20" s="222"/>
      <c r="U20" s="222">
        <f t="shared" si="8189"/>
        <v>375889.72364638816</v>
      </c>
      <c r="V20" s="222"/>
      <c r="W20" s="222">
        <f t="shared" si="8189"/>
        <v>389045.86397401174</v>
      </c>
      <c r="X20" s="222"/>
      <c r="Y20" s="222">
        <f t="shared" si="8189"/>
        <v>402662.46921310213</v>
      </c>
      <c r="Z20" s="222"/>
      <c r="AA20" s="222">
        <f t="shared" si="8189"/>
        <v>416755.65563556069</v>
      </c>
      <c r="AB20" s="222"/>
      <c r="AC20" s="222">
        <f t="shared" si="8189"/>
        <v>431342.10358280526</v>
      </c>
      <c r="AD20" s="222"/>
      <c r="AE20" s="222">
        <f t="shared" si="8189"/>
        <v>446439.07720820338</v>
      </c>
      <c r="AF20" s="222"/>
      <c r="AG20" s="222">
        <f t="shared" si="8189"/>
        <v>462064.44491049048</v>
      </c>
    </row>
    <row r="21" spans="1:33" s="210" customFormat="1" ht="14.25">
      <c r="A21" s="226" t="s">
        <v>961</v>
      </c>
      <c r="B21" s="226"/>
      <c r="C21" s="233"/>
      <c r="E21" s="232">
        <f>Application!W888</f>
        <v>70240</v>
      </c>
      <c r="F21" s="222"/>
      <c r="G21" s="232">
        <f t="shared" si="8189"/>
        <v>72698.399999999994</v>
      </c>
      <c r="H21" s="222"/>
      <c r="I21" s="232">
        <f t="shared" si="8189"/>
        <v>75242.843999999983</v>
      </c>
      <c r="J21" s="222"/>
      <c r="K21" s="232">
        <f t="shared" si="8189"/>
        <v>77876.343539999973</v>
      </c>
      <c r="L21" s="222"/>
      <c r="M21" s="232">
        <f t="shared" si="8189"/>
        <v>80602.015563899971</v>
      </c>
      <c r="N21" s="222"/>
      <c r="O21" s="232">
        <f t="shared" si="8189"/>
        <v>83423.08610863646</v>
      </c>
      <c r="P21" s="222"/>
      <c r="Q21" s="232">
        <f t="shared" si="8189"/>
        <v>86342.894122438724</v>
      </c>
      <c r="R21" s="222"/>
      <c r="S21" s="232">
        <f t="shared" si="8189"/>
        <v>89364.895416724074</v>
      </c>
      <c r="T21" s="222"/>
      <c r="U21" s="232">
        <f t="shared" si="8189"/>
        <v>92492.666756309409</v>
      </c>
      <c r="V21" s="222"/>
      <c r="W21" s="232">
        <f t="shared" si="8189"/>
        <v>95729.910092780236</v>
      </c>
      <c r="X21" s="222"/>
      <c r="Y21" s="232">
        <f t="shared" si="8189"/>
        <v>99080.456946027538</v>
      </c>
      <c r="Z21" s="222"/>
      <c r="AA21" s="232">
        <f t="shared" si="8189"/>
        <v>102548.27293913849</v>
      </c>
      <c r="AB21" s="222"/>
      <c r="AC21" s="232">
        <f t="shared" si="8189"/>
        <v>106137.46249200833</v>
      </c>
      <c r="AD21" s="222"/>
      <c r="AE21" s="232">
        <f t="shared" si="8189"/>
        <v>109852.27367922862</v>
      </c>
      <c r="AF21" s="222"/>
      <c r="AG21" s="232">
        <f t="shared" si="8189"/>
        <v>113697.1032580016</v>
      </c>
    </row>
    <row r="22" spans="1:33" s="223" customFormat="1" ht="15">
      <c r="A22" s="223" t="s">
        <v>843</v>
      </c>
      <c r="C22" s="233"/>
      <c r="E22" s="223">
        <f>SUM(E15:E21)</f>
        <v>1656323</v>
      </c>
      <c r="G22" s="223">
        <f>SUM(G15:G21)</f>
        <v>1714294.3049999999</v>
      </c>
      <c r="I22" s="223">
        <f>SUM(I15:I21)</f>
        <v>1774294.6056749998</v>
      </c>
      <c r="K22" s="223">
        <f>SUM(K15:K21)</f>
        <v>1836394.9168736245</v>
      </c>
      <c r="M22" s="223">
        <f>SUM(M15:M21)</f>
        <v>1900668.7389642012</v>
      </c>
      <c r="O22" s="223">
        <f>SUM(O15:O21)</f>
        <v>1967192.1448279484</v>
      </c>
      <c r="Q22" s="223">
        <f>SUM(Q15:Q21)</f>
        <v>2036043.8698969262</v>
      </c>
      <c r="S22" s="223">
        <f>SUM(S15:S21)</f>
        <v>2107305.4053433184</v>
      </c>
      <c r="U22" s="223">
        <f>SUM(U15:U21)</f>
        <v>2181061.0945303347</v>
      </c>
      <c r="W22" s="223">
        <f>SUM(W15:W21)</f>
        <v>2257398.2328388961</v>
      </c>
      <c r="Y22" s="223">
        <f>SUM(Y15:Y21)</f>
        <v>2336407.170988257</v>
      </c>
      <c r="AA22" s="223">
        <f>SUM(AA15:AA21)</f>
        <v>2418181.4219728461</v>
      </c>
      <c r="AC22" s="223">
        <f>SUM(AC15:AC21)</f>
        <v>2502817.7717418955</v>
      </c>
      <c r="AE22" s="223">
        <f>SUM(AE15:AE21)</f>
        <v>2590416.3937528618</v>
      </c>
      <c r="AG22" s="223">
        <f>SUM(AG15:AG21)</f>
        <v>2681080.9675342115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138720</v>
      </c>
      <c r="F27" s="222"/>
      <c r="G27" s="222">
        <f>E27*$C$27</f>
        <v>143575.19999999998</v>
      </c>
      <c r="H27" s="222"/>
      <c r="I27" s="222">
        <f>G27*$C$27</f>
        <v>148600.33199999997</v>
      </c>
      <c r="J27" s="222"/>
      <c r="K27" s="222">
        <f>I27*$C$27</f>
        <v>153801.34361999994</v>
      </c>
      <c r="L27" s="222"/>
      <c r="M27" s="222">
        <f>K27*$C$27</f>
        <v>159184.39064669993</v>
      </c>
      <c r="N27" s="222"/>
      <c r="O27" s="222">
        <f>M27*$C$27</f>
        <v>164755.84431933443</v>
      </c>
      <c r="P27" s="222"/>
      <c r="Q27" s="222">
        <f>O27*$C$27</f>
        <v>170522.29887051112</v>
      </c>
      <c r="R27" s="222"/>
      <c r="S27" s="222">
        <f>Q27*$C$27</f>
        <v>176490.579330979</v>
      </c>
      <c r="T27" s="222"/>
      <c r="U27" s="222">
        <f>S27*$C$27</f>
        <v>182667.74960756325</v>
      </c>
      <c r="V27" s="222"/>
      <c r="W27" s="222">
        <f>U27*$C$27</f>
        <v>189061.12084382796</v>
      </c>
      <c r="X27" s="222"/>
      <c r="Y27" s="222">
        <f>W27*$C$27</f>
        <v>195678.26007336192</v>
      </c>
      <c r="Z27" s="222"/>
      <c r="AA27" s="222">
        <f>Y27*$C$27</f>
        <v>202526.99917592958</v>
      </c>
      <c r="AB27" s="222"/>
      <c r="AC27" s="222">
        <f>AA27*$C$27</f>
        <v>209615.44414708711</v>
      </c>
      <c r="AD27" s="222"/>
      <c r="AE27" s="222">
        <f>AC27*$C$27</f>
        <v>216951.98469223513</v>
      </c>
      <c r="AF27" s="222"/>
      <c r="AG27" s="222">
        <f>AE27*$C$27</f>
        <v>224545.30415646333</v>
      </c>
    </row>
    <row r="28" spans="1:33" s="210" customFormat="1" ht="14.25">
      <c r="A28" s="210" t="s">
        <v>846</v>
      </c>
      <c r="C28" s="237"/>
      <c r="E28" s="222">
        <f>Application!AC898</f>
        <v>50000</v>
      </c>
      <c r="F28" s="222"/>
      <c r="G28" s="222">
        <f>$E$28</f>
        <v>50000</v>
      </c>
      <c r="H28" s="222"/>
      <c r="I28" s="222">
        <f>$E$28</f>
        <v>50000</v>
      </c>
      <c r="J28" s="222"/>
      <c r="K28" s="222">
        <f>$E$28</f>
        <v>50000</v>
      </c>
      <c r="L28" s="222"/>
      <c r="M28" s="222">
        <f>$E$28</f>
        <v>50000</v>
      </c>
      <c r="N28" s="222"/>
      <c r="O28" s="222">
        <f>$E$28</f>
        <v>50000</v>
      </c>
      <c r="P28" s="222"/>
      <c r="Q28" s="222">
        <f>$E$28</f>
        <v>50000</v>
      </c>
      <c r="R28" s="222"/>
      <c r="S28" s="222">
        <f>$E$28</f>
        <v>50000</v>
      </c>
      <c r="T28" s="222"/>
      <c r="U28" s="222">
        <f>$E$28</f>
        <v>50000</v>
      </c>
      <c r="V28" s="222"/>
      <c r="W28" s="222">
        <f>$E$28</f>
        <v>50000</v>
      </c>
      <c r="X28" s="222"/>
      <c r="Y28" s="222">
        <f>$E$28</f>
        <v>50000</v>
      </c>
      <c r="Z28" s="222"/>
      <c r="AA28" s="222">
        <f>$E$28</f>
        <v>50000</v>
      </c>
      <c r="AB28" s="222"/>
      <c r="AC28" s="222">
        <f>$E$28</f>
        <v>50000</v>
      </c>
      <c r="AD28" s="222"/>
      <c r="AE28" s="222">
        <f>$E$28</f>
        <v>50000</v>
      </c>
      <c r="AF28" s="222"/>
      <c r="AG28" s="222">
        <f>$E$28</f>
        <v>50000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2090</v>
      </c>
      <c r="F30" s="222"/>
      <c r="G30" s="222">
        <f>E30*$C$30</f>
        <v>2131.8000000000002</v>
      </c>
      <c r="H30" s="222"/>
      <c r="I30" s="222">
        <f>G30*$C$30</f>
        <v>2174.4360000000001</v>
      </c>
      <c r="J30" s="222"/>
      <c r="K30" s="222">
        <f>I30*$C$30</f>
        <v>2217.92472</v>
      </c>
      <c r="L30" s="222"/>
      <c r="M30" s="222">
        <f>K30*$C$30</f>
        <v>2262.2832143999999</v>
      </c>
      <c r="N30" s="222"/>
      <c r="O30" s="222">
        <f>M30*$C$30</f>
        <v>2307.5288786880001</v>
      </c>
      <c r="P30" s="222"/>
      <c r="Q30" s="222">
        <f>O30*$C$30</f>
        <v>2353.6794562617602</v>
      </c>
      <c r="R30" s="222"/>
      <c r="S30" s="222">
        <f>Q30*$C$30</f>
        <v>2400.7530453869954</v>
      </c>
      <c r="T30" s="222"/>
      <c r="U30" s="222">
        <f>S30*$C$30</f>
        <v>2448.7681062947354</v>
      </c>
      <c r="V30" s="222"/>
      <c r="W30" s="222">
        <f>U30*$C$30</f>
        <v>2497.7434684206301</v>
      </c>
      <c r="X30" s="222"/>
      <c r="Y30" s="222">
        <f>W30*$C$30</f>
        <v>2547.6983377890429</v>
      </c>
      <c r="Z30" s="222"/>
      <c r="AA30" s="222">
        <f>Y30*$C$30</f>
        <v>2598.6523045448239</v>
      </c>
      <c r="AB30" s="222"/>
      <c r="AC30" s="222">
        <f>AA30*$C$30</f>
        <v>2650.6253506357202</v>
      </c>
      <c r="AD30" s="222"/>
      <c r="AE30" s="222">
        <f>AC30*$C$30</f>
        <v>2703.6378576484349</v>
      </c>
      <c r="AF30" s="222"/>
      <c r="AG30" s="222">
        <f>AE30*$C$30</f>
        <v>2757.7106148014036</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 Ground Lease:</v>
      </c>
      <c r="C32" s="316">
        <v>1</v>
      </c>
      <c r="E32" s="222">
        <f>Application!AC903</f>
        <v>15000</v>
      </c>
      <c r="F32" s="222"/>
      <c r="G32" s="222">
        <f>E32*$C$32</f>
        <v>15000</v>
      </c>
      <c r="H32" s="222"/>
      <c r="I32" s="222">
        <f>G32*$C$32</f>
        <v>15000</v>
      </c>
      <c r="J32" s="222"/>
      <c r="K32" s="222">
        <f>I32*$C$32</f>
        <v>15000</v>
      </c>
      <c r="L32" s="222"/>
      <c r="M32" s="222">
        <f>K32*$C$32</f>
        <v>15000</v>
      </c>
      <c r="N32" s="222"/>
      <c r="O32" s="222">
        <f>M32*$C$32</f>
        <v>15000</v>
      </c>
      <c r="P32" s="222"/>
      <c r="Q32" s="222">
        <f>O32*$C$32</f>
        <v>15000</v>
      </c>
      <c r="R32" s="222"/>
      <c r="S32" s="222">
        <f>Q32*$C$32</f>
        <v>15000</v>
      </c>
      <c r="T32" s="222"/>
      <c r="U32" s="222">
        <f>S32*$C$32</f>
        <v>15000</v>
      </c>
      <c r="V32" s="222"/>
      <c r="W32" s="222">
        <f>U32*$C$32</f>
        <v>15000</v>
      </c>
      <c r="X32" s="222"/>
      <c r="Y32" s="222">
        <f>W32*$C$32</f>
        <v>15000</v>
      </c>
      <c r="Z32" s="222"/>
      <c r="AA32" s="222">
        <f>Y32*$C$32</f>
        <v>15000</v>
      </c>
      <c r="AB32" s="222"/>
      <c r="AC32" s="222">
        <f>AA32*$C$32</f>
        <v>15000</v>
      </c>
      <c r="AD32" s="222"/>
      <c r="AE32" s="222">
        <f>AC32*$C$32</f>
        <v>15000</v>
      </c>
      <c r="AF32" s="222"/>
      <c r="AG32" s="222">
        <f>AE32*$C$32</f>
        <v>15000</v>
      </c>
    </row>
    <row r="33" spans="1:33" s="210" customFormat="1" ht="14.25">
      <c r="A33" s="210" t="str">
        <f>Application!C904</f>
        <v>Other - Issuer Fee</v>
      </c>
      <c r="C33" s="316">
        <v>1</v>
      </c>
      <c r="E33" s="222">
        <f>Application!AC904</f>
        <v>7000</v>
      </c>
      <c r="F33" s="222"/>
      <c r="G33" s="222">
        <f>E33*$C$33</f>
        <v>7000</v>
      </c>
      <c r="H33" s="222"/>
      <c r="I33" s="222">
        <f>G33*$C$33</f>
        <v>7000</v>
      </c>
      <c r="J33" s="222"/>
      <c r="K33" s="222">
        <f>I33*$C$33</f>
        <v>7000</v>
      </c>
      <c r="L33" s="222"/>
      <c r="M33" s="222">
        <f>K33*$C$33</f>
        <v>7000</v>
      </c>
      <c r="N33" s="222"/>
      <c r="O33" s="222">
        <f>M33*$C$33</f>
        <v>7000</v>
      </c>
      <c r="P33" s="222"/>
      <c r="Q33" s="222">
        <f>O33*$C$33</f>
        <v>7000</v>
      </c>
      <c r="R33" s="222"/>
      <c r="S33" s="222">
        <f>Q33*$C$33</f>
        <v>7000</v>
      </c>
      <c r="T33" s="222"/>
      <c r="U33" s="222">
        <f>S33*$C$33</f>
        <v>7000</v>
      </c>
      <c r="V33" s="222"/>
      <c r="W33" s="222">
        <f>U33*$C$33</f>
        <v>7000</v>
      </c>
      <c r="X33" s="222"/>
      <c r="Y33" s="222">
        <f>W33*$C$33</f>
        <v>7000</v>
      </c>
      <c r="Z33" s="222"/>
      <c r="AA33" s="222">
        <f>Y33*$C$33</f>
        <v>7000</v>
      </c>
      <c r="AB33" s="222"/>
      <c r="AC33" s="222">
        <f>AA33*$C$33</f>
        <v>7000</v>
      </c>
      <c r="AD33" s="222"/>
      <c r="AE33" s="222">
        <f>AC33*$C$33</f>
        <v>7000</v>
      </c>
      <c r="AF33" s="222"/>
      <c r="AG33" s="222">
        <f>AE33*$C$33</f>
        <v>7000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1869133</v>
      </c>
      <c r="G35" s="223">
        <f>SUM(G22:G33)</f>
        <v>1932001.3049999999</v>
      </c>
      <c r="I35" s="223">
        <f>SUM(I22:I33)</f>
        <v>1997069.3736749997</v>
      </c>
      <c r="K35" s="223">
        <f>SUM(K22:K33)</f>
        <v>2064414.1852136245</v>
      </c>
      <c r="M35" s="223">
        <f>SUM(M22:M33)</f>
        <v>2134115.4128253013</v>
      </c>
      <c r="O35" s="223">
        <f>SUM(O22:O33)</f>
        <v>2206255.5180259706</v>
      </c>
      <c r="Q35" s="223">
        <f>SUM(Q22:Q33)</f>
        <v>2280919.8482236993</v>
      </c>
      <c r="S35" s="223">
        <f>SUM(S22:S33)</f>
        <v>2358196.7377196844</v>
      </c>
      <c r="U35" s="223">
        <f>SUM(U22:U33)</f>
        <v>2438177.6122441925</v>
      </c>
      <c r="W35" s="223">
        <f>SUM(W22:W33)</f>
        <v>2520957.0971511444</v>
      </c>
      <c r="Y35" s="223">
        <f>SUM(Y22:Y33)</f>
        <v>2606633.1293994081</v>
      </c>
      <c r="AA35" s="223">
        <f>SUM(AA22:AA33)</f>
        <v>2695307.0734533207</v>
      </c>
      <c r="AC35" s="223">
        <f>SUM(AC22:AC33)</f>
        <v>2787083.8412396181</v>
      </c>
      <c r="AE35" s="223">
        <f>SUM(AE22:AE33)</f>
        <v>2882072.0163027453</v>
      </c>
      <c r="AG35" s="223">
        <f>SUM(AG22:AG33)</f>
        <v>2980383.982305476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36340</v>
      </c>
      <c r="G37" s="223">
        <f>G11-G35</f>
        <v>37611.899999999907</v>
      </c>
      <c r="I37" s="223">
        <f>I11-I35</f>
        <v>38928.316499999957</v>
      </c>
      <c r="K37" s="223">
        <f>K11-K35</f>
        <v>40290.80757750012</v>
      </c>
      <c r="M37" s="223">
        <f>M11-M35</f>
        <v>41700.985842712689</v>
      </c>
      <c r="O37" s="223">
        <f>O11-O35</f>
        <v>43160.520347207319</v>
      </c>
      <c r="Q37" s="223">
        <f>Q11-Q35</f>
        <v>44671.138559359591</v>
      </c>
      <c r="S37" s="223">
        <f>S11-S35</f>
        <v>46234.628408937249</v>
      </c>
      <c r="U37" s="223">
        <f>U11-U35</f>
        <v>47852.840403249953</v>
      </c>
      <c r="W37" s="223">
        <f>W11-W35</f>
        <v>49527.689817363862</v>
      </c>
      <c r="Y37" s="223">
        <f>Y11-Y35</f>
        <v>51261.158960971516</v>
      </c>
      <c r="AA37" s="223">
        <f>AA11-AA35</f>
        <v>53055.29952460574</v>
      </c>
      <c r="AC37" s="223">
        <f>AC11-AC35</f>
        <v>54912.235007966869</v>
      </c>
      <c r="AE37" s="223">
        <f>AE11-AE35</f>
        <v>56834.163233245723</v>
      </c>
      <c r="AG37" s="223">
        <f>AG11-AG35</f>
        <v>58823.358946409076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c r="B40" s="226"/>
      <c r="C40" s="220"/>
      <c r="E40" s="222">
        <f>Application!AF635</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36340</v>
      </c>
      <c r="G45" s="223">
        <f>G37-G43</f>
        <v>37611.899999999907</v>
      </c>
      <c r="I45" s="223">
        <f>I37-I43</f>
        <v>38928.316499999957</v>
      </c>
      <c r="K45" s="223">
        <f>K37-K43</f>
        <v>40290.80757750012</v>
      </c>
      <c r="M45" s="223">
        <f>M37-M43</f>
        <v>41700.985842712689</v>
      </c>
      <c r="O45" s="223">
        <f>O37-O43</f>
        <v>43160.520347207319</v>
      </c>
      <c r="Q45" s="223">
        <f>Q37-Q43</f>
        <v>44671.138559359591</v>
      </c>
      <c r="S45" s="223">
        <f>S37-S43</f>
        <v>46234.628408937249</v>
      </c>
      <c r="U45" s="223">
        <f>U37-U43</f>
        <v>47852.840403249953</v>
      </c>
      <c r="W45" s="223">
        <f>W37-W43</f>
        <v>49527.689817363862</v>
      </c>
      <c r="Y45" s="223">
        <f>Y37-Y43</f>
        <v>51261.158960971516</v>
      </c>
      <c r="AA45" s="223">
        <f>AA37-AA43</f>
        <v>53055.29952460574</v>
      </c>
      <c r="AC45" s="223">
        <f>AC37-AC43</f>
        <v>54912.235007966869</v>
      </c>
      <c r="AE45" s="223">
        <f>AE37-AE43</f>
        <v>56834.163233245723</v>
      </c>
      <c r="AG45" s="223">
        <f>AG37-AG43</f>
        <v>58823.358946409076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1.9695990169565455E-2</v>
      </c>
      <c r="G47" s="227">
        <f>G45/(G4+G6+G8)</f>
        <v>1.9888146171219707E-2</v>
      </c>
      <c r="I47" s="227">
        <f>I45/(I4+I6+I8)</f>
        <v>2.00821768655731E-2</v>
      </c>
      <c r="K47" s="227">
        <f>K45/(K4+K6+K8)</f>
        <v>2.0278100542310482E-2</v>
      </c>
      <c r="M47" s="227">
        <f>M45/(M4+M6+M8)</f>
        <v>2.047593566955257E-2</v>
      </c>
      <c r="O47" s="227">
        <f>O45/(O4+O6+O8)</f>
        <v>2.0675700895596835E-2</v>
      </c>
      <c r="Q47" s="227">
        <f>Q45/(Q4+Q6+Q8)</f>
        <v>2.0877415050675842E-2</v>
      </c>
      <c r="S47" s="227">
        <f>S45/(S4+S6+S8)</f>
        <v>2.108109714873125E-2</v>
      </c>
      <c r="U47" s="227">
        <f>U45/(U4+U6+U8)</f>
        <v>2.1286766389206631E-2</v>
      </c>
      <c r="W47" s="227">
        <f>W45/(W4+W6+W8)</f>
        <v>2.1494442158857496E-2</v>
      </c>
      <c r="Y47" s="227">
        <f>Y45/(Y4+Y6+Y8)</f>
        <v>2.1704144033578027E-2</v>
      </c>
      <c r="AA47" s="227">
        <f>AA45/(AA4+AA6+AA8)</f>
        <v>2.1915891780247176E-2</v>
      </c>
      <c r="AC47" s="227">
        <f>AC45/(AC4+AC6+AC8)</f>
        <v>2.2129705358591024E-2</v>
      </c>
      <c r="AE47" s="227">
        <f>AE45/(AE4+AE6+AE8)</f>
        <v>2.2345604923065088E-2</v>
      </c>
      <c r="AG47" s="227">
        <f>AG45/(AG4+AG6+AG8)</f>
        <v>2.2563610824753434E-2</v>
      </c>
    </row>
    <row r="48" spans="1:33" s="227" customFormat="1" ht="14.25">
      <c r="A48" s="227" t="s">
        <v>852</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850</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1183</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f>'[1]4%'!$AP$46</f>
        <v>28840</v>
      </c>
      <c r="G53" s="956">
        <f>E53*$C$53</f>
        <v>29849.399999999998</v>
      </c>
      <c r="I53" s="956">
        <f>G53*$C$53</f>
        <v>30894.128999999994</v>
      </c>
      <c r="K53" s="956">
        <f>I53*$C$53</f>
        <v>31975.423514999991</v>
      </c>
      <c r="M53" s="956">
        <f>K53*$C$53</f>
        <v>33094.563338024986</v>
      </c>
      <c r="O53" s="956">
        <f>M53*$C$53</f>
        <v>34252.87305485586</v>
      </c>
      <c r="Q53" s="956">
        <f>O53*$C$53</f>
        <v>35451.723611775815</v>
      </c>
      <c r="S53" s="956">
        <f>Q53*$C$53</f>
        <v>36692.533938187968</v>
      </c>
      <c r="U53" s="956">
        <f>S53*$C$53</f>
        <v>37976.77262602454</v>
      </c>
      <c r="W53" s="956">
        <f>U53*$C$53</f>
        <v>39305.959667935393</v>
      </c>
      <c r="Y53" s="956">
        <f>W53*$C$53</f>
        <v>40681.668256313125</v>
      </c>
      <c r="AA53" s="956">
        <f>Y53*$C$53</f>
        <v>42105.526645284081</v>
      </c>
      <c r="AC53" s="956">
        <f>AA53*$C$53</f>
        <v>43579.220077869017</v>
      </c>
      <c r="AE53" s="956">
        <f>AC53*$C$53</f>
        <v>45104.492780594432</v>
      </c>
      <c r="AG53" s="956">
        <f>AE53*$C$53</f>
        <v>46683.150027915231</v>
      </c>
    </row>
    <row r="54" spans="1:34" s="3" customFormat="1">
      <c r="A54" s="3" t="s">
        <v>855</v>
      </c>
      <c r="C54" s="954"/>
      <c r="E54" s="961">
        <f>'[1]4%'!$AP$43</f>
        <v>7500</v>
      </c>
      <c r="F54" s="956"/>
      <c r="G54" s="956">
        <f t="shared" ref="G54:AG57" si="8190">E54*$C$53</f>
        <v>7762.4999999999991</v>
      </c>
      <c r="H54" s="956"/>
      <c r="I54" s="956">
        <f t="shared" si="8190"/>
        <v>8034.1874999999982</v>
      </c>
      <c r="J54" s="956"/>
      <c r="K54" s="956">
        <f t="shared" si="8190"/>
        <v>8315.3840624999975</v>
      </c>
      <c r="L54" s="956"/>
      <c r="M54" s="956">
        <f t="shared" si="8190"/>
        <v>8606.4225046874963</v>
      </c>
      <c r="N54" s="956"/>
      <c r="O54" s="956">
        <f t="shared" si="8190"/>
        <v>8907.6472923515576</v>
      </c>
      <c r="P54" s="956"/>
      <c r="Q54" s="956">
        <f t="shared" si="8190"/>
        <v>9219.4149475838622</v>
      </c>
      <c r="R54" s="956"/>
      <c r="S54" s="956">
        <f t="shared" si="8190"/>
        <v>9542.0944707492963</v>
      </c>
      <c r="T54" s="956"/>
      <c r="U54" s="956">
        <f t="shared" si="8190"/>
        <v>9876.0677772255203</v>
      </c>
      <c r="V54" s="956"/>
      <c r="W54" s="956">
        <f t="shared" si="8190"/>
        <v>10221.730149428413</v>
      </c>
      <c r="X54" s="956"/>
      <c r="Y54" s="956">
        <f t="shared" si="8190"/>
        <v>10579.490704658407</v>
      </c>
      <c r="Z54" s="956"/>
      <c r="AA54" s="956">
        <f t="shared" si="8190"/>
        <v>10949.77287932145</v>
      </c>
      <c r="AB54" s="956"/>
      <c r="AC54" s="956">
        <f t="shared" si="8190"/>
        <v>11333.014930097699</v>
      </c>
      <c r="AD54" s="956"/>
      <c r="AE54" s="956">
        <f t="shared" si="8190"/>
        <v>11729.670452651118</v>
      </c>
      <c r="AF54" s="956"/>
      <c r="AG54" s="956">
        <f t="shared" si="8190"/>
        <v>12140.208918493907</v>
      </c>
      <c r="AH54" s="956"/>
    </row>
    <row r="55" spans="1:34" s="3" customFormat="1">
      <c r="A55" s="3" t="s">
        <v>856</v>
      </c>
      <c r="C55" s="954"/>
      <c r="E55" s="961"/>
      <c r="F55" s="956"/>
      <c r="G55" s="956">
        <f t="shared" si="8190"/>
        <v>0</v>
      </c>
      <c r="H55" s="956"/>
      <c r="I55" s="956">
        <f t="shared" si="8190"/>
        <v>0</v>
      </c>
      <c r="J55" s="956"/>
      <c r="K55" s="956">
        <f t="shared" si="8190"/>
        <v>0</v>
      </c>
      <c r="L55" s="956"/>
      <c r="M55" s="956">
        <f t="shared" si="8190"/>
        <v>0</v>
      </c>
      <c r="N55" s="956"/>
      <c r="O55" s="956">
        <f t="shared" si="8190"/>
        <v>0</v>
      </c>
      <c r="P55" s="956"/>
      <c r="Q55" s="956">
        <f t="shared" si="8190"/>
        <v>0</v>
      </c>
      <c r="R55" s="956"/>
      <c r="S55" s="956">
        <f t="shared" si="8190"/>
        <v>0</v>
      </c>
      <c r="T55" s="956"/>
      <c r="U55" s="956">
        <f t="shared" si="8190"/>
        <v>0</v>
      </c>
      <c r="V55" s="956"/>
      <c r="W55" s="956">
        <f t="shared" si="8190"/>
        <v>0</v>
      </c>
      <c r="X55" s="956"/>
      <c r="Y55" s="956">
        <f t="shared" si="8190"/>
        <v>0</v>
      </c>
      <c r="Z55" s="956"/>
      <c r="AA55" s="956">
        <f t="shared" si="8190"/>
        <v>0</v>
      </c>
      <c r="AB55" s="956"/>
      <c r="AC55" s="956">
        <f t="shared" si="8190"/>
        <v>0</v>
      </c>
      <c r="AD55" s="956"/>
      <c r="AE55" s="956">
        <f t="shared" si="8190"/>
        <v>0</v>
      </c>
      <c r="AF55" s="956"/>
      <c r="AG55" s="956">
        <f t="shared" si="8190"/>
        <v>0</v>
      </c>
      <c r="AH55" s="956"/>
    </row>
    <row r="56" spans="1:34" s="3" customFormat="1">
      <c r="A56" s="962"/>
      <c r="B56" s="962"/>
      <c r="C56" s="954"/>
      <c r="E56" s="961"/>
      <c r="F56" s="956"/>
      <c r="G56" s="956">
        <f t="shared" si="8190"/>
        <v>0</v>
      </c>
      <c r="H56" s="956"/>
      <c r="I56" s="956">
        <f t="shared" si="8190"/>
        <v>0</v>
      </c>
      <c r="J56" s="956"/>
      <c r="K56" s="956">
        <f t="shared" si="8190"/>
        <v>0</v>
      </c>
      <c r="L56" s="956"/>
      <c r="M56" s="956">
        <f t="shared" si="8190"/>
        <v>0</v>
      </c>
      <c r="N56" s="956"/>
      <c r="O56" s="956">
        <f t="shared" si="8190"/>
        <v>0</v>
      </c>
      <c r="P56" s="956"/>
      <c r="Q56" s="956">
        <f t="shared" si="8190"/>
        <v>0</v>
      </c>
      <c r="R56" s="956"/>
      <c r="S56" s="956">
        <f t="shared" si="8190"/>
        <v>0</v>
      </c>
      <c r="T56" s="956"/>
      <c r="U56" s="956">
        <f t="shared" si="8190"/>
        <v>0</v>
      </c>
      <c r="V56" s="956"/>
      <c r="W56" s="956">
        <f t="shared" si="8190"/>
        <v>0</v>
      </c>
      <c r="X56" s="956"/>
      <c r="Y56" s="956">
        <f t="shared" si="8190"/>
        <v>0</v>
      </c>
      <c r="Z56" s="956"/>
      <c r="AA56" s="956">
        <f t="shared" si="8190"/>
        <v>0</v>
      </c>
      <c r="AB56" s="956"/>
      <c r="AC56" s="956">
        <f t="shared" si="8190"/>
        <v>0</v>
      </c>
      <c r="AD56" s="956"/>
      <c r="AE56" s="956">
        <f t="shared" si="8190"/>
        <v>0</v>
      </c>
      <c r="AF56" s="956"/>
      <c r="AG56" s="956">
        <f t="shared" si="8190"/>
        <v>0</v>
      </c>
      <c r="AH56" s="956"/>
    </row>
    <row r="57" spans="1:34" s="3" customFormat="1">
      <c r="A57" s="962"/>
      <c r="B57" s="962"/>
      <c r="C57" s="954"/>
      <c r="E57" s="963"/>
      <c r="F57" s="956"/>
      <c r="G57" s="964">
        <f t="shared" si="8190"/>
        <v>0</v>
      </c>
      <c r="H57" s="956"/>
      <c r="I57" s="964">
        <f t="shared" si="8190"/>
        <v>0</v>
      </c>
      <c r="J57" s="956"/>
      <c r="K57" s="964">
        <f t="shared" si="8190"/>
        <v>0</v>
      </c>
      <c r="L57" s="956"/>
      <c r="M57" s="964">
        <f t="shared" si="8190"/>
        <v>0</v>
      </c>
      <c r="N57" s="956"/>
      <c r="O57" s="964">
        <f t="shared" si="8190"/>
        <v>0</v>
      </c>
      <c r="P57" s="956"/>
      <c r="Q57" s="964">
        <f t="shared" si="8190"/>
        <v>0</v>
      </c>
      <c r="R57" s="956"/>
      <c r="S57" s="964">
        <f t="shared" si="8190"/>
        <v>0</v>
      </c>
      <c r="T57" s="956"/>
      <c r="U57" s="964">
        <f t="shared" si="8190"/>
        <v>0</v>
      </c>
      <c r="V57" s="956"/>
      <c r="W57" s="964">
        <f t="shared" si="8190"/>
        <v>0</v>
      </c>
      <c r="X57" s="956"/>
      <c r="Y57" s="964">
        <f t="shared" si="8190"/>
        <v>0</v>
      </c>
      <c r="Z57" s="956"/>
      <c r="AA57" s="964">
        <f t="shared" si="8190"/>
        <v>0</v>
      </c>
      <c r="AB57" s="956"/>
      <c r="AC57" s="964">
        <f t="shared" si="8190"/>
        <v>0</v>
      </c>
      <c r="AD57" s="956"/>
      <c r="AE57" s="964">
        <f t="shared" si="8190"/>
        <v>0</v>
      </c>
      <c r="AF57" s="956"/>
      <c r="AG57" s="964">
        <f t="shared" si="8190"/>
        <v>0</v>
      </c>
      <c r="AH57" s="956"/>
    </row>
    <row r="58" spans="1:34" s="3" customFormat="1">
      <c r="A58" s="958" t="s">
        <v>853</v>
      </c>
      <c r="C58" s="957"/>
      <c r="E58" s="956">
        <f>SUM(E53:E57)</f>
        <v>36340</v>
      </c>
      <c r="F58" s="956"/>
      <c r="G58" s="956">
        <f>SUM(G53:G57)</f>
        <v>37611.899999999994</v>
      </c>
      <c r="H58" s="956"/>
      <c r="I58" s="956">
        <f>SUM(I53:I57)</f>
        <v>38928.316499999994</v>
      </c>
      <c r="J58" s="956"/>
      <c r="K58" s="956">
        <f>SUM(K53:K57)</f>
        <v>40290.807577499989</v>
      </c>
      <c r="L58" s="956"/>
      <c r="M58" s="956">
        <f>SUM(M53:M57)</f>
        <v>41700.985842712485</v>
      </c>
      <c r="N58" s="956"/>
      <c r="O58" s="956">
        <f>SUM(O53:O57)</f>
        <v>43160.520347207421</v>
      </c>
      <c r="P58" s="956"/>
      <c r="Q58" s="956">
        <f>SUM(Q53:Q57)</f>
        <v>44671.138559359679</v>
      </c>
      <c r="R58" s="956"/>
      <c r="S58" s="956">
        <f>SUM(S53:S57)</f>
        <v>46234.628408937264</v>
      </c>
      <c r="T58" s="956"/>
      <c r="U58" s="956">
        <f>SUM(U53:U57)</f>
        <v>47852.840403250062</v>
      </c>
      <c r="V58" s="956"/>
      <c r="W58" s="956">
        <f>SUM(W53:W57)</f>
        <v>49527.689817363804</v>
      </c>
      <c r="X58" s="956"/>
      <c r="Y58" s="956">
        <f>SUM(Y53:Y57)</f>
        <v>51261.15896097153</v>
      </c>
      <c r="Z58" s="956"/>
      <c r="AA58" s="956">
        <f>SUM(AA53:AA57)</f>
        <v>53055.299524605529</v>
      </c>
      <c r="AB58" s="956"/>
      <c r="AC58" s="956">
        <f>SUM(AC53:AC57)</f>
        <v>54912.235007966716</v>
      </c>
      <c r="AD58" s="956"/>
      <c r="AE58" s="956">
        <f>SUM(AE53:AE57)</f>
        <v>56834.163233245548</v>
      </c>
      <c r="AF58" s="956"/>
      <c r="AG58" s="956">
        <f>SUM(AG53:AG57)</f>
        <v>58823.358946409135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0</v>
      </c>
      <c r="G60" s="958">
        <f>G45-G58</f>
        <v>-8.7311491370201111E-11</v>
      </c>
      <c r="I60" s="958">
        <f>I45-I58</f>
        <v>0</v>
      </c>
      <c r="K60" s="958">
        <f>K45-K58</f>
        <v>1.3096723705530167E-10</v>
      </c>
      <c r="M60" s="958">
        <f>M45-M58</f>
        <v>2.0372681319713593E-10</v>
      </c>
      <c r="O60" s="958">
        <f>O45-O58</f>
        <v>-1.0186340659856796E-10</v>
      </c>
      <c r="Q60" s="958">
        <f>Q45-Q58</f>
        <v>-8.7311491370201111E-11</v>
      </c>
      <c r="S60" s="958">
        <f>S45-S58</f>
        <v>0</v>
      </c>
      <c r="U60" s="958">
        <f>U45-U58</f>
        <v>-1.0913936421275139E-10</v>
      </c>
      <c r="W60" s="958">
        <f>W45-W58</f>
        <v>5.8207660913467407E-11</v>
      </c>
      <c r="Y60" s="958">
        <f>Y45-Y58</f>
        <v>0</v>
      </c>
      <c r="AA60" s="958">
        <f>AA45-AA58</f>
        <v>2.1100277081131935E-10</v>
      </c>
      <c r="AC60" s="958">
        <f>AC45-AC58</f>
        <v>1.5279510989785194E-10</v>
      </c>
      <c r="AE60" s="958">
        <f>AE45-AE58</f>
        <v>1.7462298274040222E-10</v>
      </c>
      <c r="AG60" s="958">
        <f>AG45-AG58</f>
        <v>-5.8207660913467407E-11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0</v>
      </c>
      <c r="G62" s="958">
        <f>G60*$C$62</f>
        <v>-4.3655745685100555E-11</v>
      </c>
      <c r="I62" s="958">
        <f>I60*$C$62</f>
        <v>0</v>
      </c>
      <c r="K62" s="958">
        <f>K60*$C$62</f>
        <v>6.5483618527650833E-11</v>
      </c>
      <c r="M62" s="958">
        <f>M60*$C$62</f>
        <v>1.0186340659856796E-10</v>
      </c>
      <c r="O62" s="958">
        <f>O60*$C$62</f>
        <v>-5.0931703299283981E-11</v>
      </c>
      <c r="Q62" s="958">
        <f>Q60*$C$62</f>
        <v>-4.3655745685100555E-11</v>
      </c>
      <c r="S62" s="958">
        <f>S60*$C$62</f>
        <v>0</v>
      </c>
      <c r="U62" s="958">
        <f>U60*$C$62</f>
        <v>-5.4569682106375694E-11</v>
      </c>
      <c r="W62" s="958">
        <f>W60*$C$62</f>
        <v>2.9103830456733704E-11</v>
      </c>
      <c r="Y62" s="958">
        <f>Y60*$C$62</f>
        <v>0</v>
      </c>
      <c r="AA62" s="958">
        <f>AA60*$C$62</f>
        <v>1.0550138540565968E-10</v>
      </c>
      <c r="AC62" s="958">
        <f>AC60*$C$62</f>
        <v>7.6397554948925972E-11</v>
      </c>
      <c r="AE62" s="958">
        <f>AE60*$C$62</f>
        <v>8.7311491370201111E-11</v>
      </c>
      <c r="AG62" s="958">
        <f>AG60*$C$62</f>
        <v>-2.9103830456733704E-11</v>
      </c>
    </row>
    <row r="63" spans="1:34" s="958" customFormat="1">
      <c r="A63" s="2682" t="s">
        <v>1183</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-2.1827872842550278E-11</v>
      </c>
      <c r="I66" s="956">
        <f>I60*$C$65</f>
        <v>0</v>
      </c>
      <c r="K66" s="956">
        <f>K60*$C$65</f>
        <v>3.2741809263825417E-11</v>
      </c>
      <c r="M66" s="956">
        <f>M60*$C$65</f>
        <v>5.0931703299283981E-11</v>
      </c>
      <c r="O66" s="956">
        <f>O60*$C$65</f>
        <v>-2.5465851649641991E-11</v>
      </c>
      <c r="Q66" s="956">
        <f>Q60*$C$65</f>
        <v>-2.1827872842550278E-11</v>
      </c>
      <c r="S66" s="956">
        <f>S60*$C$65</f>
        <v>0</v>
      </c>
      <c r="U66" s="956">
        <f>U60*$C$65</f>
        <v>-2.7284841053187847E-11</v>
      </c>
      <c r="W66" s="956">
        <f>W60*$C$65</f>
        <v>1.4551915228366852E-11</v>
      </c>
      <c r="Y66" s="956">
        <f>Y60*$C$65</f>
        <v>0</v>
      </c>
      <c r="AA66" s="956">
        <f>AA60*$C$65</f>
        <v>5.2750692702829838E-11</v>
      </c>
      <c r="AC66" s="956">
        <f>AC60*$C$65</f>
        <v>3.8198777474462986E-11</v>
      </c>
      <c r="AE66" s="956">
        <f>AE60*$C$65</f>
        <v>4.3655745685100555E-11</v>
      </c>
      <c r="AG66" s="956">
        <f>AG60*$C$65</f>
        <v>-1.4551915228366852E-11</v>
      </c>
    </row>
    <row r="67" spans="1:34" s="956" customFormat="1">
      <c r="A67" s="961"/>
      <c r="B67" s="961"/>
      <c r="C67" s="966"/>
      <c r="E67" s="960">
        <f>$E60*$C$65</f>
        <v>0</v>
      </c>
      <c r="G67" s="956">
        <f>G60*$C$65</f>
        <v>-2.1827872842550278E-11</v>
      </c>
      <c r="I67" s="956">
        <f>I60*$C$65</f>
        <v>0</v>
      </c>
      <c r="K67" s="956">
        <f>K60*$C$65</f>
        <v>3.2741809263825417E-11</v>
      </c>
      <c r="M67" s="956">
        <f>M60*$C$65</f>
        <v>5.0931703299283981E-11</v>
      </c>
      <c r="O67" s="956">
        <f>O60*$C$65</f>
        <v>-2.5465851649641991E-11</v>
      </c>
      <c r="Q67" s="956">
        <f>Q60*$C$65</f>
        <v>-2.1827872842550278E-11</v>
      </c>
      <c r="S67" s="956">
        <f>S60*$C$65</f>
        <v>0</v>
      </c>
      <c r="U67" s="956">
        <f>U60*$C$65</f>
        <v>-2.7284841053187847E-11</v>
      </c>
      <c r="W67" s="956">
        <f>W60*$C$65</f>
        <v>1.4551915228366852E-11</v>
      </c>
      <c r="Y67" s="956">
        <f>Y60*$C$65</f>
        <v>0</v>
      </c>
      <c r="AA67" s="956">
        <f>AA60*$C$65</f>
        <v>5.2750692702829838E-11</v>
      </c>
      <c r="AC67" s="956">
        <f>AC60*$C$65</f>
        <v>3.8198777474462986E-11</v>
      </c>
      <c r="AE67" s="956">
        <f>AE60*$C$65</f>
        <v>4.3655745685100555E-11</v>
      </c>
      <c r="AG67" s="956">
        <f>AG60*$C$65</f>
        <v>-1.4551915228366852E-11</v>
      </c>
    </row>
    <row r="68" spans="1:34" s="956" customFormat="1">
      <c r="A68" s="961"/>
      <c r="B68" s="961"/>
      <c r="C68" s="966"/>
      <c r="E68" s="961"/>
      <c r="G68" s="956">
        <f t="shared" ref="G68:AG69" si="8191">E68*$C$66</f>
        <v>0</v>
      </c>
      <c r="I68" s="956">
        <f t="shared" si="8191"/>
        <v>0</v>
      </c>
      <c r="K68" s="956">
        <f t="shared" si="8191"/>
        <v>0</v>
      </c>
      <c r="M68" s="956">
        <f t="shared" si="8191"/>
        <v>0</v>
      </c>
      <c r="O68" s="956">
        <f t="shared" si="8191"/>
        <v>0</v>
      </c>
      <c r="Q68" s="956">
        <f t="shared" si="8191"/>
        <v>0</v>
      </c>
      <c r="S68" s="956">
        <f t="shared" si="8191"/>
        <v>0</v>
      </c>
      <c r="U68" s="956">
        <f t="shared" si="8191"/>
        <v>0</v>
      </c>
      <c r="W68" s="956">
        <f t="shared" si="8191"/>
        <v>0</v>
      </c>
      <c r="Y68" s="956">
        <f t="shared" si="8191"/>
        <v>0</v>
      </c>
      <c r="AA68" s="956">
        <f t="shared" si="8191"/>
        <v>0</v>
      </c>
      <c r="AC68" s="956">
        <f t="shared" si="8191"/>
        <v>0</v>
      </c>
      <c r="AE68" s="956">
        <f t="shared" si="8191"/>
        <v>0</v>
      </c>
      <c r="AG68" s="956">
        <f t="shared" si="8191"/>
        <v>0</v>
      </c>
    </row>
    <row r="69" spans="1:34" s="956" customFormat="1">
      <c r="A69" s="961"/>
      <c r="B69" s="961"/>
      <c r="C69" s="966"/>
      <c r="E69" s="963"/>
      <c r="G69" s="964">
        <f t="shared" si="8191"/>
        <v>0</v>
      </c>
      <c r="I69" s="964">
        <f t="shared" si="8191"/>
        <v>0</v>
      </c>
      <c r="K69" s="964">
        <f t="shared" si="8191"/>
        <v>0</v>
      </c>
      <c r="M69" s="964">
        <f t="shared" si="8191"/>
        <v>0</v>
      </c>
      <c r="O69" s="964">
        <f t="shared" si="8191"/>
        <v>0</v>
      </c>
      <c r="Q69" s="964">
        <f t="shared" si="8191"/>
        <v>0</v>
      </c>
      <c r="S69" s="964">
        <f t="shared" si="8191"/>
        <v>0</v>
      </c>
      <c r="U69" s="964">
        <f t="shared" si="8191"/>
        <v>0</v>
      </c>
      <c r="W69" s="964">
        <f t="shared" si="8191"/>
        <v>0</v>
      </c>
      <c r="Y69" s="964">
        <f t="shared" si="8191"/>
        <v>0</v>
      </c>
      <c r="AA69" s="964">
        <f t="shared" si="8191"/>
        <v>0</v>
      </c>
      <c r="AC69" s="964">
        <f t="shared" si="8191"/>
        <v>0</v>
      </c>
      <c r="AE69" s="964">
        <f t="shared" si="8191"/>
        <v>0</v>
      </c>
      <c r="AG69" s="964">
        <f t="shared" si="8191"/>
        <v>0</v>
      </c>
    </row>
    <row r="70" spans="1:34" s="956" customFormat="1">
      <c r="A70" s="958" t="s">
        <v>853</v>
      </c>
      <c r="C70" s="966"/>
      <c r="E70" s="956">
        <f>SUM(E66:E69)</f>
        <v>0</v>
      </c>
      <c r="G70" s="956">
        <f>SUM(G66:G69)</f>
        <v>-4.3655745685100555E-11</v>
      </c>
      <c r="I70" s="956">
        <f>SUM(I66:I69)</f>
        <v>0</v>
      </c>
      <c r="K70" s="956">
        <f>SUM(K66:K69)</f>
        <v>6.5483618527650833E-11</v>
      </c>
      <c r="M70" s="956">
        <f>SUM(M66:M69)</f>
        <v>1.0186340659856796E-10</v>
      </c>
      <c r="O70" s="956">
        <f>SUM(O66:O69)</f>
        <v>-5.0931703299283981E-11</v>
      </c>
      <c r="Q70" s="956">
        <f>SUM(Q66:Q69)</f>
        <v>-4.3655745685100555E-11</v>
      </c>
      <c r="S70" s="956">
        <f>SUM(S66:S69)</f>
        <v>0</v>
      </c>
      <c r="U70" s="956">
        <f>SUM(U66:U69)</f>
        <v>-5.4569682106375694E-11</v>
      </c>
      <c r="W70" s="956">
        <f>SUM(W66:W69)</f>
        <v>2.9103830456733704E-11</v>
      </c>
      <c r="Y70" s="956">
        <f>SUM(Y66:Y69)</f>
        <v>0</v>
      </c>
      <c r="AA70" s="956">
        <f>SUM(AA66:AA69)</f>
        <v>1.0550138540565968E-10</v>
      </c>
      <c r="AC70" s="956">
        <f>SUM(AC66:AC69)</f>
        <v>7.6397554948925972E-11</v>
      </c>
      <c r="AE70" s="956">
        <f>SUM(AE66:AE69)</f>
        <v>8.7311491370201111E-11</v>
      </c>
      <c r="AG70" s="956">
        <f>SUM(AG66:AG69)</f>
        <v>-2.9103830456733704E-11</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0" t="s">
        <v>1709</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53508646</v>
      </c>
      <c r="C31" s="266">
        <f>'Sources and Uses Budget'!$C30</f>
        <v>53508646</v>
      </c>
      <c r="D31" s="270">
        <f t="shared" si="0"/>
        <v>0</v>
      </c>
      <c r="E31" s="268"/>
      <c r="F31" s="267"/>
    </row>
    <row r="32" spans="1:6" s="352" customFormat="1">
      <c r="A32" s="145" t="s">
        <v>600</v>
      </c>
      <c r="B32" s="266">
        <f>'Sources and Uses Budget'!$C31</f>
        <v>4164763</v>
      </c>
      <c r="C32" s="266">
        <f>'Sources and Uses Budget'!$C31</f>
        <v>4164763</v>
      </c>
      <c r="D32" s="270">
        <f t="shared" si="0"/>
        <v>0</v>
      </c>
      <c r="E32" s="268"/>
      <c r="F32" s="267"/>
    </row>
    <row r="33" spans="1:6" s="352" customFormat="1">
      <c r="A33" s="145" t="s">
        <v>137</v>
      </c>
      <c r="B33" s="266">
        <f>'Sources and Uses Budget'!$C32</f>
        <v>944843</v>
      </c>
      <c r="C33" s="266">
        <f>'Sources and Uses Budget'!$C32</f>
        <v>944843</v>
      </c>
      <c r="D33" s="270">
        <f t="shared" si="0"/>
        <v>0</v>
      </c>
      <c r="E33" s="268"/>
      <c r="F33" s="267"/>
    </row>
    <row r="34" spans="1:6" s="352" customFormat="1">
      <c r="A34" s="145" t="s">
        <v>138</v>
      </c>
      <c r="B34" s="266">
        <f>'Sources and Uses Budget'!$C33</f>
        <v>944843</v>
      </c>
      <c r="C34" s="266">
        <f>'Sources and Uses Budget'!$C33</f>
        <v>944843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1265770</v>
      </c>
      <c r="C36" s="266">
        <f>'Sources and Uses Budget'!$C35</f>
        <v>1265770</v>
      </c>
      <c r="D36" s="270">
        <f t="shared" si="0"/>
        <v>0</v>
      </c>
      <c r="E36" s="268"/>
      <c r="F36" s="267"/>
    </row>
    <row r="37" spans="1:6" s="352" customFormat="1">
      <c r="A37" s="283" t="s">
        <v>1628</v>
      </c>
      <c r="B37" s="266">
        <f>'Sources and Uses Budget'!$C36</f>
        <v>145000</v>
      </c>
      <c r="C37" s="266">
        <f>'Sources and Uses Budget'!$C36</f>
        <v>145000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60973865</v>
      </c>
      <c r="C39" s="270">
        <f>SUM(C30:C38)</f>
        <v>60973865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1693558</v>
      </c>
      <c r="C41" s="266">
        <f>'Sources and Uses Budget'!$C40</f>
        <v>1693558</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1693558</v>
      </c>
      <c r="C43" s="270">
        <f>SUM(C41:C42)</f>
        <v>1693558</v>
      </c>
      <c r="D43" s="270">
        <f t="shared" si="0"/>
        <v>0</v>
      </c>
      <c r="E43" s="268"/>
      <c r="F43" s="267"/>
    </row>
    <row r="44" spans="1:6" s="352" customFormat="1">
      <c r="A44" s="271" t="s">
        <v>148</v>
      </c>
      <c r="B44" s="266">
        <f>'Sources and Uses Budget'!$C43</f>
        <v>430150</v>
      </c>
      <c r="C44" s="266">
        <f>'Sources and Uses Budget'!$C43</f>
        <v>430150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4006772</v>
      </c>
      <c r="C46" s="266">
        <f>'Sources and Uses Budget'!$C45</f>
        <v>4006772</v>
      </c>
      <c r="D46" s="270">
        <f t="shared" si="0"/>
        <v>0</v>
      </c>
      <c r="E46" s="268"/>
      <c r="F46" s="267"/>
    </row>
    <row r="47" spans="1:6" s="352" customFormat="1">
      <c r="A47" s="145" t="s">
        <v>151</v>
      </c>
      <c r="B47" s="266">
        <f>'Sources and Uses Budget'!$C46</f>
        <v>182863</v>
      </c>
      <c r="C47" s="266">
        <f>'Sources and Uses Budget'!$C46</f>
        <v>182863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278418</v>
      </c>
      <c r="C50" s="266">
        <f>'Sources and Uses Budget'!$C49</f>
        <v>278418</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612275</v>
      </c>
      <c r="C53" s="266">
        <f>'Sources and Uses Budget'!$C52</f>
        <v>612275</v>
      </c>
      <c r="D53" s="270">
        <f t="shared" si="0"/>
        <v>0</v>
      </c>
      <c r="E53" s="268"/>
      <c r="F53" s="267"/>
    </row>
    <row r="54" spans="1:6" s="352" customFormat="1" ht="24">
      <c r="A54" s="155" t="str">
        <f>'Sources and Uses Budget'!A53</f>
        <v>Other: Lender expenses; Accrued deferred soft loan interest</v>
      </c>
      <c r="B54" s="266">
        <f>'Sources and Uses Budget'!$C53</f>
        <v>2121100</v>
      </c>
      <c r="C54" s="266">
        <f>'Sources and Uses Budget'!$C53</f>
        <v>2121100</v>
      </c>
      <c r="D54" s="270">
        <f t="shared" si="0"/>
        <v>0</v>
      </c>
      <c r="E54" s="268"/>
      <c r="F54" s="267"/>
    </row>
    <row r="55" spans="1:6" s="353" customFormat="1">
      <c r="A55" s="271" t="s">
        <v>157</v>
      </c>
      <c r="B55" s="273">
        <f>SUM(B46:B54)</f>
        <v>7301428</v>
      </c>
      <c r="C55" s="273">
        <f>SUM(C46:C54)</f>
        <v>7301428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40000</v>
      </c>
      <c r="C59" s="266">
        <f>'Sources and Uses Budget'!$C58</f>
        <v>40000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Soft Lender Loan Fee</v>
      </c>
      <c r="B62" s="266">
        <f>'Sources and Uses Budget'!$C61</f>
        <v>422220</v>
      </c>
      <c r="C62" s="266">
        <f>'Sources and Uses Budget'!$C61</f>
        <v>422220</v>
      </c>
      <c r="D62" s="270">
        <f t="shared" si="0"/>
        <v>0</v>
      </c>
      <c r="E62" s="268"/>
      <c r="F62" s="267"/>
    </row>
    <row r="63" spans="1:6" s="352" customFormat="1" ht="13.7" customHeight="1">
      <c r="A63" s="271" t="s">
        <v>301</v>
      </c>
      <c r="B63" s="270">
        <f>SUM(B57:B62)</f>
        <v>462220</v>
      </c>
      <c r="C63" s="270">
        <f>SUM(C57:C62)</f>
        <v>462220</v>
      </c>
      <c r="D63" s="270">
        <f t="shared" si="0"/>
        <v>0</v>
      </c>
      <c r="E63" s="268"/>
      <c r="F63" s="267"/>
    </row>
    <row r="64" spans="1:6" s="352" customFormat="1">
      <c r="A64" s="274" t="s">
        <v>302</v>
      </c>
      <c r="B64" s="270">
        <f>SUM(B9+B12+B14+B15+B17+B26+B28+B39+B43+B44+B55+B63)</f>
        <v>70861221</v>
      </c>
      <c r="C64" s="270">
        <f>SUM(C9+C12+C14+C15+C17+C26+C28+C39+C43+C44+C55+C63)</f>
        <v>70861221</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200000</v>
      </c>
      <c r="C70" s="266">
        <f>'Sources and Uses Budget'!$C69</f>
        <v>200000</v>
      </c>
      <c r="D70" s="270">
        <f t="shared" si="0"/>
        <v>0</v>
      </c>
      <c r="E70" s="268"/>
      <c r="F70" s="267"/>
    </row>
    <row r="71" spans="1:6" s="352" customFormat="1">
      <c r="A71" s="149" t="s">
        <v>1633</v>
      </c>
      <c r="B71" s="270">
        <f>SUM(B66:B70)</f>
        <v>285000</v>
      </c>
      <c r="C71" s="270">
        <f>SUM(C66:C70)</f>
        <v>285000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934567</v>
      </c>
      <c r="C76" s="266">
        <f>'Sources and Uses Budget'!$C75</f>
        <v>934567</v>
      </c>
      <c r="D76" s="270">
        <f t="shared" si="0"/>
        <v>0</v>
      </c>
      <c r="E76" s="268"/>
      <c r="F76" s="267"/>
    </row>
    <row r="77" spans="1:6" s="352" customFormat="1">
      <c r="A77" s="272" t="s">
        <v>34</v>
      </c>
      <c r="B77" s="266">
        <f>'Sources and Uses Budget'!$C76</f>
        <v>511353</v>
      </c>
      <c r="C77" s="266">
        <f>'Sources and Uses Budget'!$C76</f>
        <v>511353</v>
      </c>
      <c r="D77" s="270">
        <f t="shared" si="0"/>
        <v>0</v>
      </c>
      <c r="E77" s="268"/>
      <c r="F77" s="267"/>
    </row>
    <row r="78" spans="1:6" s="352" customFormat="1">
      <c r="A78" s="271" t="s">
        <v>606</v>
      </c>
      <c r="B78" s="270">
        <f>SUM(B73:B77)</f>
        <v>1445920</v>
      </c>
      <c r="C78" s="270">
        <f>SUM(C73:C77)</f>
        <v>1445920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4258021</v>
      </c>
      <c r="C80" s="266">
        <f>'Sources and Uses Budget'!$C79</f>
        <v>4258021</v>
      </c>
      <c r="D80" s="270">
        <f t="shared" si="1"/>
        <v>0</v>
      </c>
      <c r="E80" s="268"/>
      <c r="F80" s="267"/>
    </row>
    <row r="81" spans="1:6" s="352" customFormat="1">
      <c r="A81" s="510" t="s">
        <v>58</v>
      </c>
      <c r="B81" s="266">
        <f>'Sources and Uses Budget'!$C80</f>
        <v>1159855</v>
      </c>
      <c r="C81" s="266">
        <f>'Sources and Uses Budget'!$C80</f>
        <v>1159855</v>
      </c>
      <c r="D81" s="270">
        <f>C81-B81</f>
        <v>0</v>
      </c>
      <c r="E81" s="268"/>
      <c r="F81" s="267"/>
    </row>
    <row r="82" spans="1:6" s="352" customFormat="1">
      <c r="A82" s="271" t="s">
        <v>1208</v>
      </c>
      <c r="B82" s="270">
        <f>SUM(B80:B81)</f>
        <v>5417876</v>
      </c>
      <c r="C82" s="270">
        <f>SUM(C80:C81)</f>
        <v>5417876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114545</v>
      </c>
      <c r="C84" s="266">
        <f>'Sources and Uses Budget'!$C83</f>
        <v>114545</v>
      </c>
      <c r="D84" s="270">
        <f t="shared" si="1"/>
        <v>0</v>
      </c>
      <c r="E84" s="268"/>
      <c r="F84" s="267"/>
    </row>
    <row r="85" spans="1:6" s="352" customFormat="1">
      <c r="A85" s="269" t="s">
        <v>767</v>
      </c>
      <c r="B85" s="266">
        <f>'Sources and Uses Budget'!$C84</f>
        <v>152049</v>
      </c>
      <c r="C85" s="266">
        <f>'Sources and Uses Budget'!$C84</f>
        <v>152049</v>
      </c>
      <c r="D85" s="270">
        <f t="shared" si="1"/>
        <v>0</v>
      </c>
      <c r="E85" s="268"/>
      <c r="F85" s="267"/>
    </row>
    <row r="86" spans="1:6" s="352" customFormat="1">
      <c r="A86" s="269" t="s">
        <v>768</v>
      </c>
      <c r="B86" s="266">
        <f>'Sources and Uses Budget'!$C85</f>
        <v>455227</v>
      </c>
      <c r="C86" s="266">
        <f>'Sources and Uses Budget'!$C85</f>
        <v>455227</v>
      </c>
      <c r="D86" s="270">
        <f t="shared" si="1"/>
        <v>0</v>
      </c>
      <c r="E86" s="268"/>
      <c r="F86" s="267"/>
    </row>
    <row r="87" spans="1:6" s="352" customFormat="1">
      <c r="A87" s="269" t="s">
        <v>769</v>
      </c>
      <c r="B87" s="266">
        <f>'Sources and Uses Budget'!$C86</f>
        <v>383122</v>
      </c>
      <c r="C87" s="266">
        <f>'Sources and Uses Budget'!$C86</f>
        <v>383122</v>
      </c>
      <c r="D87" s="270">
        <f t="shared" si="1"/>
        <v>0</v>
      </c>
      <c r="E87" s="268"/>
      <c r="F87" s="267"/>
    </row>
    <row r="88" spans="1:6" s="352" customFormat="1">
      <c r="A88" s="269" t="s">
        <v>770</v>
      </c>
      <c r="B88" s="266">
        <f>'Sources and Uses Budget'!$C87</f>
        <v>450000</v>
      </c>
      <c r="C88" s="266">
        <f>'Sources and Uses Budget'!$C87</f>
        <v>450000</v>
      </c>
      <c r="D88" s="270">
        <f t="shared" si="1"/>
        <v>0</v>
      </c>
      <c r="E88" s="268"/>
      <c r="F88" s="267"/>
    </row>
    <row r="89" spans="1:6" s="352" customFormat="1">
      <c r="A89" s="269" t="s">
        <v>771</v>
      </c>
      <c r="B89" s="266">
        <f>'Sources and Uses Budget'!$C88</f>
        <v>420000</v>
      </c>
      <c r="C89" s="266">
        <f>'Sources and Uses Budget'!$C88</f>
        <v>420000</v>
      </c>
      <c r="D89" s="270">
        <f t="shared" si="1"/>
        <v>0</v>
      </c>
      <c r="E89" s="268"/>
      <c r="F89" s="267"/>
    </row>
    <row r="90" spans="1:6" s="352" customFormat="1">
      <c r="A90" s="269" t="s">
        <v>772</v>
      </c>
      <c r="B90" s="266">
        <f>'Sources and Uses Budget'!$C89</f>
        <v>400000</v>
      </c>
      <c r="C90" s="266">
        <f>'Sources and Uses Budget'!$C89</f>
        <v>400000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360000</v>
      </c>
      <c r="C94" s="266">
        <f>'Sources and Uses Budget'!$C93</f>
        <v>360000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2764943</v>
      </c>
      <c r="C97" s="270">
        <f>SUM(C84:C96)</f>
        <v>2764943</v>
      </c>
      <c r="D97" s="270">
        <f t="shared" si="1"/>
        <v>0</v>
      </c>
      <c r="E97" s="268"/>
      <c r="F97" s="267"/>
    </row>
    <row r="98" spans="1:6" s="352" customFormat="1">
      <c r="A98" s="271" t="s">
        <v>775</v>
      </c>
      <c r="B98" s="270">
        <f>SUM(B64+B71+B78+B82+B97)</f>
        <v>80774960</v>
      </c>
      <c r="C98" s="270">
        <f>SUM(C64+C71+C78+C82+C97)</f>
        <v>80774960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11357957</v>
      </c>
      <c r="C100" s="266">
        <f>'Sources and Uses Budget'!$C99</f>
        <v>11357957</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11357957</v>
      </c>
      <c r="C105" s="270">
        <f>SUM(C100:C104)</f>
        <v>11357957</v>
      </c>
      <c r="D105" s="270">
        <f t="shared" si="1"/>
        <v>0</v>
      </c>
      <c r="E105" s="268"/>
      <c r="F105" s="267"/>
    </row>
    <row r="106" spans="1:6" s="352" customFormat="1">
      <c r="A106" s="271" t="s">
        <v>780</v>
      </c>
      <c r="B106" s="273">
        <f>SUM(B98+B105)</f>
        <v>92132917</v>
      </c>
      <c r="C106" s="273">
        <f>SUM(C98+C105)</f>
        <v>92132917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6" t="s">
        <v>1841</v>
      </c>
      <c r="B1" s="1807"/>
      <c r="C1" s="1807"/>
      <c r="D1" s="1807"/>
      <c r="E1" s="1807"/>
      <c r="F1" s="1807"/>
      <c r="G1" s="1807"/>
      <c r="H1" s="1807"/>
      <c r="I1" s="1807"/>
      <c r="J1" s="1807"/>
    </row>
    <row r="2" spans="1:10" ht="15">
      <c r="A2" s="1810" t="s">
        <v>1267</v>
      </c>
      <c r="B2" s="1811"/>
      <c r="C2" s="1811"/>
      <c r="D2" s="1811"/>
      <c r="E2" s="1811"/>
      <c r="F2" s="1811"/>
      <c r="G2" s="1811"/>
      <c r="H2" s="1811"/>
      <c r="I2" s="1811"/>
      <c r="J2" s="1811"/>
    </row>
    <row r="3" spans="1:10" ht="12.75"/>
    <row r="4" spans="1:10" ht="12.75" customHeight="1">
      <c r="A4" s="1808" t="s">
        <v>2004</v>
      </c>
      <c r="B4" s="1808"/>
      <c r="C4" s="1808"/>
      <c r="D4" s="1808"/>
      <c r="E4" s="1808"/>
      <c r="F4" s="1808"/>
      <c r="G4" s="1808"/>
      <c r="H4" s="1808"/>
      <c r="I4" s="1808"/>
      <c r="J4" s="1808"/>
    </row>
    <row r="5" spans="1:10" ht="12.75">
      <c r="A5" s="1808"/>
      <c r="B5" s="1808"/>
      <c r="C5" s="1808"/>
      <c r="D5" s="1808"/>
      <c r="E5" s="1808"/>
      <c r="F5" s="1808"/>
      <c r="G5" s="1808"/>
      <c r="H5" s="1808"/>
      <c r="I5" s="1808"/>
      <c r="J5" s="1808"/>
    </row>
    <row r="6" spans="1:10" ht="30" customHeight="1">
      <c r="A6" s="1808"/>
      <c r="B6" s="1808"/>
      <c r="C6" s="1808"/>
      <c r="D6" s="1808"/>
      <c r="E6" s="1808"/>
      <c r="F6" s="1808"/>
      <c r="G6" s="1808"/>
      <c r="H6" s="1808"/>
      <c r="I6" s="1808"/>
      <c r="J6" s="1808"/>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12" t="s">
        <v>1846</v>
      </c>
      <c r="B10" s="1812"/>
      <c r="C10" s="1812"/>
      <c r="D10" s="1812"/>
      <c r="E10" s="1812"/>
      <c r="F10" s="1812"/>
      <c r="G10" s="1812"/>
      <c r="H10" s="1812"/>
      <c r="I10" s="1812"/>
      <c r="J10" s="1812"/>
    </row>
    <row r="11" spans="1:10" ht="12.75">
      <c r="A11" s="1812"/>
      <c r="B11" s="1812"/>
      <c r="C11" s="1812"/>
      <c r="D11" s="1812"/>
      <c r="E11" s="1812"/>
      <c r="F11" s="1812"/>
      <c r="G11" s="1812"/>
      <c r="H11" s="1812"/>
      <c r="I11" s="1812"/>
      <c r="J11" s="1812"/>
    </row>
    <row r="12" spans="1:10" ht="12.75">
      <c r="A12" s="1812"/>
      <c r="B12" s="1812"/>
      <c r="C12" s="1812"/>
      <c r="D12" s="1812"/>
      <c r="E12" s="1812"/>
      <c r="F12" s="1812"/>
      <c r="G12" s="1812"/>
      <c r="H12" s="1812"/>
      <c r="I12" s="1812"/>
      <c r="J12" s="1812"/>
    </row>
    <row r="13" spans="1:10" ht="12.75">
      <c r="A13" s="1812"/>
      <c r="B13" s="1812"/>
      <c r="C13" s="1812"/>
      <c r="D13" s="1812"/>
      <c r="E13" s="1812"/>
      <c r="F13" s="1812"/>
      <c r="G13" s="1812"/>
      <c r="H13" s="1812"/>
      <c r="I13" s="1812"/>
      <c r="J13" s="1812"/>
    </row>
    <row r="14" spans="1:10" ht="12.75">
      <c r="A14" s="1812"/>
      <c r="B14" s="1812"/>
      <c r="C14" s="1812"/>
      <c r="D14" s="1812"/>
      <c r="E14" s="1812"/>
      <c r="F14" s="1812"/>
      <c r="G14" s="1812"/>
      <c r="H14" s="1812"/>
      <c r="I14" s="1812"/>
      <c r="J14" s="1812"/>
    </row>
    <row r="15" spans="1:10" ht="12.75">
      <c r="A15" s="1812"/>
      <c r="B15" s="1812"/>
      <c r="C15" s="1812"/>
      <c r="D15" s="1812"/>
      <c r="E15" s="1812"/>
      <c r="F15" s="1812"/>
      <c r="G15" s="1812"/>
      <c r="H15" s="1812"/>
      <c r="I15" s="1812"/>
      <c r="J15" s="1812"/>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1" t="s">
        <v>1188</v>
      </c>
      <c r="B19" s="1811"/>
      <c r="C19" s="1811"/>
      <c r="D19" s="1811"/>
      <c r="E19" s="181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08" t="s">
        <v>1189</v>
      </c>
      <c r="B76" s="1808"/>
      <c r="C76" s="1808"/>
      <c r="D76" s="1808"/>
      <c r="E76" s="1808"/>
      <c r="F76" s="1808"/>
      <c r="G76" s="1808"/>
      <c r="H76" s="1808"/>
      <c r="I76" s="1808"/>
      <c r="J76" s="1808"/>
    </row>
    <row r="77" spans="1:10" ht="12.75">
      <c r="A77" s="1808"/>
      <c r="B77" s="1808"/>
      <c r="C77" s="1808"/>
      <c r="D77" s="1808"/>
      <c r="E77" s="1808"/>
      <c r="F77" s="1808"/>
      <c r="G77" s="1808"/>
      <c r="H77" s="1808"/>
      <c r="I77" s="1808"/>
      <c r="J77" s="1808"/>
    </row>
    <row r="78" spans="1:10" ht="12.75">
      <c r="A78" s="1808"/>
      <c r="B78" s="1808"/>
      <c r="C78" s="1808"/>
      <c r="D78" s="1808"/>
      <c r="E78" s="1808"/>
      <c r="F78" s="1808"/>
      <c r="G78" s="1808"/>
      <c r="H78" s="1808"/>
      <c r="I78" s="1808"/>
      <c r="J78" s="1808"/>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809" t="s">
        <v>1842</v>
      </c>
      <c r="B89" s="1809"/>
      <c r="C89" s="1809"/>
      <c r="D89" s="1809"/>
      <c r="E89" s="1809"/>
      <c r="F89" s="1809"/>
      <c r="G89" s="1809"/>
      <c r="H89" s="1809"/>
      <c r="I89" s="1809"/>
    </row>
    <row r="90" spans="1:9" ht="12.75">
      <c r="A90" s="1800" t="s">
        <v>2002</v>
      </c>
      <c r="B90" s="1800"/>
      <c r="C90" s="1800"/>
      <c r="D90" s="1800"/>
      <c r="E90" s="1800"/>
    </row>
    <row r="91" spans="1:9" ht="12.75">
      <c r="A91" s="1800" t="s">
        <v>2003</v>
      </c>
      <c r="B91" s="1800"/>
      <c r="C91" s="1800"/>
      <c r="D91" s="1800"/>
      <c r="E91" s="1800"/>
    </row>
    <row r="92" spans="1:9" ht="12.75">
      <c r="A92" s="1800" t="s">
        <v>1843</v>
      </c>
      <c r="B92" s="1800"/>
      <c r="C92" s="1800"/>
      <c r="D92" s="1800"/>
      <c r="E92" s="1800"/>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1159" sqref="F115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4" t="s">
        <v>2598</v>
      </c>
      <c r="B2" s="1814"/>
      <c r="C2" s="1814"/>
      <c r="D2" s="1814"/>
      <c r="E2" s="1814"/>
      <c r="F2" s="1814"/>
      <c r="G2" s="1814"/>
      <c r="H2" s="1814"/>
      <c r="I2" s="1814"/>
    </row>
    <row r="3" spans="1:13">
      <c r="A3" s="1815" t="s">
        <v>2171</v>
      </c>
      <c r="B3" s="1815"/>
      <c r="C3" s="1815"/>
      <c r="D3" s="1815"/>
      <c r="E3" s="1815"/>
      <c r="F3" s="1815"/>
      <c r="G3" s="1815"/>
      <c r="H3" s="1815"/>
      <c r="I3" s="1815"/>
    </row>
    <row r="4" spans="1:13">
      <c r="A4" s="1815"/>
      <c r="B4" s="1815"/>
      <c r="C4" s="1811"/>
      <c r="D4" s="1811"/>
      <c r="E4" s="1811"/>
      <c r="F4" s="1811"/>
      <c r="G4" s="1811"/>
    </row>
    <row r="5" spans="1:13">
      <c r="A5" s="1815"/>
      <c r="B5" s="1815"/>
      <c r="C5" s="1811"/>
      <c r="D5" s="1811"/>
      <c r="E5" s="1811"/>
      <c r="F5" s="1811"/>
      <c r="G5" s="1811"/>
    </row>
    <row r="6" spans="1:13" ht="12.75" customHeight="1">
      <c r="A6" s="1837" t="s">
        <v>2170</v>
      </c>
      <c r="B6" s="1837"/>
      <c r="C6" s="1837"/>
      <c r="D6" s="1837"/>
      <c r="E6" s="1837"/>
      <c r="F6" s="1837"/>
      <c r="G6" s="1837"/>
      <c r="I6" s="490"/>
    </row>
    <row r="7" spans="1:13">
      <c r="A7" s="1837"/>
      <c r="B7" s="1837"/>
      <c r="C7" s="1837"/>
      <c r="D7" s="1837"/>
      <c r="E7" s="1837"/>
      <c r="F7" s="1837"/>
      <c r="G7" s="1837"/>
      <c r="I7" s="490"/>
    </row>
    <row r="8" spans="1:13">
      <c r="A8" s="481"/>
      <c r="B8" s="481"/>
      <c r="C8" s="482"/>
      <c r="D8" s="482"/>
      <c r="E8" s="482"/>
      <c r="F8" s="482"/>
    </row>
    <row r="9" spans="1:13">
      <c r="A9" s="1819" t="s">
        <v>1100</v>
      </c>
      <c r="B9" s="1819"/>
      <c r="C9" s="1819"/>
      <c r="D9" s="1819"/>
      <c r="E9" s="1819"/>
      <c r="F9" s="1819"/>
      <c r="G9" s="1819"/>
      <c r="H9" s="1023"/>
      <c r="I9" s="1024"/>
    </row>
    <row r="10" spans="1:13">
      <c r="A10" s="482"/>
      <c r="B10" s="482"/>
      <c r="E10" s="404"/>
    </row>
    <row r="11" spans="1:13" ht="13.7" customHeight="1">
      <c r="C11" s="482"/>
      <c r="D11" s="1836" t="s">
        <v>1099</v>
      </c>
      <c r="E11" s="1836"/>
      <c r="F11" s="1836"/>
    </row>
    <row r="12" spans="1:13">
      <c r="C12" s="482"/>
      <c r="D12" s="1836"/>
      <c r="E12" s="1836"/>
      <c r="F12" s="1836"/>
    </row>
    <row r="13" spans="1:13">
      <c r="A13" s="483"/>
      <c r="B13" s="483"/>
      <c r="C13" s="483"/>
      <c r="D13" s="1817" t="s">
        <v>1089</v>
      </c>
      <c r="E13" s="1817"/>
      <c r="F13" s="1817"/>
      <c r="M13" s="96"/>
    </row>
    <row r="14" spans="1:13">
      <c r="A14" s="483"/>
      <c r="B14" s="483"/>
      <c r="C14" s="483"/>
      <c r="D14" s="476"/>
      <c r="L14" s="312"/>
    </row>
    <row r="15" spans="1:13" ht="14.25">
      <c r="A15" s="484"/>
      <c r="B15" s="485" t="s">
        <v>2761</v>
      </c>
      <c r="C15" s="483"/>
      <c r="D15" s="1816" t="s">
        <v>1893</v>
      </c>
      <c r="E15" s="1816"/>
      <c r="F15" s="1816"/>
      <c r="I15" s="490"/>
    </row>
    <row r="16" spans="1:13">
      <c r="A16" s="483"/>
      <c r="B16" s="483"/>
      <c r="C16" s="483"/>
      <c r="D16" s="1816"/>
      <c r="E16" s="1816"/>
      <c r="F16" s="1816"/>
      <c r="I16" s="490"/>
    </row>
    <row r="17" spans="1:9">
      <c r="A17" s="483"/>
      <c r="B17" s="483"/>
      <c r="C17" s="483"/>
      <c r="D17" s="1816"/>
      <c r="E17" s="1816"/>
      <c r="F17" s="1816"/>
      <c r="I17" s="490"/>
    </row>
    <row r="18" spans="1:9">
      <c r="A18" s="483"/>
      <c r="B18" s="483"/>
      <c r="C18" s="483"/>
      <c r="D18" s="445"/>
      <c r="E18" s="312" t="s">
        <v>1891</v>
      </c>
      <c r="F18" s="445"/>
      <c r="I18" s="490"/>
    </row>
    <row r="19" spans="1:9">
      <c r="A19" s="483"/>
      <c r="B19" s="483"/>
      <c r="C19" s="483"/>
      <c r="I19" s="490"/>
    </row>
    <row r="20" spans="1:9" ht="14.25">
      <c r="A20" s="484"/>
      <c r="B20" s="485" t="s">
        <v>2761</v>
      </c>
      <c r="D20" s="1816" t="s">
        <v>1894</v>
      </c>
      <c r="E20" s="1816"/>
      <c r="F20" s="1816"/>
      <c r="I20" s="490"/>
    </row>
    <row r="21" spans="1:9" ht="14.25">
      <c r="A21" s="484"/>
      <c r="D21" s="1816"/>
      <c r="E21" s="1816"/>
      <c r="F21" s="1816"/>
      <c r="I21" s="490"/>
    </row>
    <row r="22" spans="1:9" ht="14.25">
      <c r="A22" s="484"/>
      <c r="D22" s="392"/>
      <c r="E22" s="96" t="s">
        <v>1890</v>
      </c>
      <c r="F22" s="392"/>
      <c r="I22" s="490"/>
    </row>
    <row r="23" spans="1:9" ht="14.25">
      <c r="A23" s="484"/>
      <c r="B23" s="484"/>
      <c r="D23" s="446"/>
      <c r="I23" s="490"/>
    </row>
    <row r="24" spans="1:9" ht="14.25">
      <c r="A24" s="484"/>
      <c r="B24" s="485" t="s">
        <v>2762</v>
      </c>
      <c r="D24" s="1816" t="s">
        <v>1090</v>
      </c>
      <c r="E24" s="1816"/>
      <c r="F24" s="1816"/>
      <c r="I24" s="490"/>
    </row>
    <row r="25" spans="1:9" ht="14.25">
      <c r="A25" s="484"/>
      <c r="B25" s="484"/>
      <c r="D25" s="1816"/>
      <c r="E25" s="1816"/>
      <c r="F25" s="1816"/>
      <c r="I25" s="490"/>
    </row>
    <row r="26" spans="1:9">
      <c r="I26" s="490"/>
    </row>
    <row r="27" spans="1:9" ht="14.25">
      <c r="A27" s="484"/>
      <c r="B27" s="485" t="s">
        <v>2761</v>
      </c>
      <c r="D27" s="1816" t="s">
        <v>2005</v>
      </c>
      <c r="E27" s="1816"/>
      <c r="F27" s="1816"/>
      <c r="I27" s="490"/>
    </row>
    <row r="28" spans="1:9">
      <c r="D28" s="1816"/>
      <c r="E28" s="1816"/>
      <c r="F28" s="1816"/>
      <c r="I28" s="490"/>
    </row>
    <row r="29" spans="1:9">
      <c r="D29" s="1816"/>
      <c r="E29" s="1816"/>
      <c r="F29" s="1816"/>
      <c r="I29" s="490"/>
    </row>
    <row r="30" spans="1:9">
      <c r="D30" s="1816"/>
      <c r="E30" s="1816"/>
      <c r="F30" s="1816"/>
      <c r="I30" s="490"/>
    </row>
    <row r="31" spans="1:9">
      <c r="D31" s="1816"/>
      <c r="E31" s="1816"/>
      <c r="F31" s="1816"/>
      <c r="I31" s="490"/>
    </row>
    <row r="32" spans="1:9">
      <c r="D32" s="447"/>
      <c r="I32" s="490"/>
    </row>
    <row r="33" spans="1:9">
      <c r="B33" s="485" t="s">
        <v>2762</v>
      </c>
      <c r="D33" s="1816" t="s">
        <v>2006</v>
      </c>
      <c r="E33" s="1816"/>
      <c r="F33" s="1816"/>
      <c r="I33" s="490"/>
    </row>
    <row r="34" spans="1:9">
      <c r="D34" s="1816"/>
      <c r="E34" s="1816"/>
      <c r="F34" s="1816"/>
      <c r="I34" s="490"/>
    </row>
    <row r="35" spans="1:9" ht="14.25">
      <c r="A35" s="484"/>
      <c r="B35" s="484"/>
      <c r="D35" s="447"/>
      <c r="I35" s="490"/>
    </row>
    <row r="36" spans="1:9" ht="14.45" customHeight="1">
      <c r="A36" s="484"/>
      <c r="B36" s="485" t="s">
        <v>2761</v>
      </c>
      <c r="D36" s="1816" t="s">
        <v>1213</v>
      </c>
      <c r="E36" s="1816"/>
      <c r="F36" s="1816"/>
      <c r="I36" s="490"/>
    </row>
    <row r="37" spans="1:9" ht="14.25">
      <c r="A37" s="484"/>
      <c r="B37" s="484"/>
      <c r="D37" s="1816"/>
      <c r="E37" s="1816"/>
      <c r="F37" s="1816"/>
      <c r="I37" s="490"/>
    </row>
    <row r="38" spans="1:9" ht="14.25">
      <c r="A38" s="484"/>
      <c r="B38" s="484"/>
      <c r="D38" s="1816"/>
      <c r="E38" s="1816"/>
      <c r="F38" s="1816"/>
      <c r="I38" s="490"/>
    </row>
    <row r="39" spans="1:9" ht="14.25">
      <c r="A39" s="484"/>
      <c r="B39" s="484"/>
      <c r="D39" s="1816"/>
      <c r="E39" s="1816"/>
      <c r="F39" s="1816"/>
      <c r="I39" s="490"/>
    </row>
    <row r="40" spans="1:9" ht="14.25">
      <c r="A40" s="484"/>
      <c r="B40" s="484"/>
      <c r="I40" s="490"/>
    </row>
    <row r="41" spans="1:9" ht="14.25">
      <c r="A41" s="484"/>
      <c r="B41" s="485" t="s">
        <v>2762</v>
      </c>
      <c r="D41" s="1816" t="s">
        <v>1091</v>
      </c>
      <c r="E41" s="1816"/>
      <c r="F41" s="1816"/>
      <c r="I41" s="490"/>
    </row>
    <row r="42" spans="1:9" ht="14.25">
      <c r="A42" s="484"/>
      <c r="B42" s="484"/>
      <c r="D42" s="1816"/>
      <c r="E42" s="1816"/>
      <c r="F42" s="1816"/>
      <c r="I42" s="490"/>
    </row>
    <row r="43" spans="1:9" ht="14.25">
      <c r="A43" s="484"/>
      <c r="B43" s="484"/>
      <c r="D43" s="1816"/>
      <c r="E43" s="1816"/>
      <c r="F43" s="1816"/>
      <c r="I43" s="490"/>
    </row>
    <row r="44" spans="1:9" ht="14.25">
      <c r="A44" s="484"/>
      <c r="B44" s="484"/>
      <c r="D44" s="1816"/>
      <c r="E44" s="1816"/>
      <c r="F44" s="1816"/>
      <c r="I44" s="490"/>
    </row>
    <row r="45" spans="1:9" ht="14.25">
      <c r="A45" s="484"/>
      <c r="B45" s="484"/>
      <c r="D45" s="1816"/>
      <c r="E45" s="1816"/>
      <c r="F45" s="1816"/>
      <c r="I45" s="490"/>
    </row>
    <row r="46" spans="1:9" ht="14.25">
      <c r="A46" s="484"/>
      <c r="B46" s="484"/>
      <c r="D46" s="445"/>
      <c r="E46" s="445"/>
      <c r="F46" s="445"/>
      <c r="I46" s="490"/>
    </row>
    <row r="47" spans="1:9" ht="14.25">
      <c r="A47" s="484"/>
      <c r="B47" s="485" t="s">
        <v>2761</v>
      </c>
      <c r="D47" s="1816" t="s">
        <v>1092</v>
      </c>
      <c r="E47" s="1816"/>
      <c r="F47" s="1816"/>
      <c r="I47" s="490"/>
    </row>
    <row r="48" spans="1:9" ht="14.25">
      <c r="A48" s="484"/>
      <c r="B48" s="484"/>
      <c r="D48" s="1816"/>
      <c r="E48" s="1816"/>
      <c r="F48" s="1816"/>
      <c r="I48" s="490"/>
    </row>
    <row r="49" spans="1:9" ht="14.25">
      <c r="A49" s="484"/>
      <c r="B49" s="484"/>
      <c r="D49" s="1816"/>
      <c r="E49" s="1816"/>
      <c r="F49" s="1816"/>
      <c r="I49" s="490"/>
    </row>
    <row r="50" spans="1:9" ht="23.25" customHeight="1">
      <c r="A50" s="484"/>
      <c r="B50" s="484"/>
      <c r="D50" s="1816"/>
      <c r="E50" s="1816"/>
      <c r="F50" s="1816"/>
      <c r="I50" s="490"/>
    </row>
    <row r="51" spans="1:9" ht="14.25">
      <c r="A51" s="484"/>
      <c r="B51" s="484"/>
      <c r="D51" s="446"/>
      <c r="I51" s="490"/>
    </row>
    <row r="52" spans="1:9" ht="14.45" customHeight="1">
      <c r="A52" s="484"/>
      <c r="B52" s="485" t="s">
        <v>2762</v>
      </c>
      <c r="D52" s="1816" t="s">
        <v>1093</v>
      </c>
      <c r="E52" s="1816"/>
      <c r="F52" s="1816"/>
      <c r="I52" s="490"/>
    </row>
    <row r="53" spans="1:9" ht="14.25">
      <c r="A53" s="484"/>
      <c r="B53" s="484"/>
      <c r="D53" s="1816"/>
      <c r="E53" s="1816"/>
      <c r="F53" s="1816"/>
      <c r="I53" s="490"/>
    </row>
    <row r="54" spans="1:9" ht="14.25">
      <c r="A54" s="484"/>
      <c r="B54" s="484"/>
      <c r="D54" s="1816"/>
      <c r="E54" s="1816"/>
      <c r="F54" s="1816"/>
      <c r="I54" s="490"/>
    </row>
    <row r="55" spans="1:9" ht="14.25">
      <c r="A55" s="484"/>
      <c r="B55" s="484"/>
      <c r="I55" s="490"/>
    </row>
    <row r="56" spans="1:9" ht="14.25">
      <c r="A56" s="484"/>
      <c r="B56" s="485" t="s">
        <v>2761</v>
      </c>
      <c r="D56" s="1838" t="s">
        <v>1094</v>
      </c>
      <c r="E56" s="1838"/>
      <c r="F56" s="1838"/>
      <c r="I56" s="490"/>
    </row>
    <row r="57" spans="1:9" ht="14.25">
      <c r="A57" s="484"/>
      <c r="B57" s="484"/>
      <c r="D57" s="1838"/>
      <c r="E57" s="1838"/>
      <c r="F57" s="1838"/>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2761</v>
      </c>
      <c r="D61" s="1816" t="s">
        <v>1095</v>
      </c>
      <c r="E61" s="1816"/>
      <c r="F61" s="1816"/>
      <c r="I61" s="490"/>
    </row>
    <row r="62" spans="1:9">
      <c r="D62" s="1816"/>
      <c r="E62" s="1816"/>
      <c r="F62" s="1816"/>
      <c r="I62" s="490"/>
    </row>
    <row r="63" spans="1:9">
      <c r="D63" s="1816"/>
      <c r="E63" s="1816"/>
      <c r="F63" s="1816"/>
      <c r="I63" s="490"/>
    </row>
    <row r="64" spans="1:9">
      <c r="I64" s="490"/>
    </row>
    <row r="65" spans="1:9" ht="14.25">
      <c r="A65" s="484"/>
      <c r="B65" s="485" t="s">
        <v>2762</v>
      </c>
      <c r="D65" s="1816" t="s">
        <v>1096</v>
      </c>
      <c r="E65" s="1816"/>
      <c r="F65" s="1816"/>
      <c r="I65" s="490"/>
    </row>
    <row r="66" spans="1:9">
      <c r="D66" s="1816"/>
      <c r="E66" s="1816"/>
      <c r="F66" s="1816"/>
      <c r="I66" s="490"/>
    </row>
    <row r="67" spans="1:9">
      <c r="I67" s="490"/>
    </row>
    <row r="68" spans="1:9" ht="14.25">
      <c r="A68" s="484"/>
      <c r="B68" s="485" t="s">
        <v>2762</v>
      </c>
      <c r="D68" s="1816" t="s">
        <v>1097</v>
      </c>
      <c r="E68" s="1816"/>
      <c r="F68" s="1816"/>
      <c r="I68" s="490"/>
    </row>
    <row r="69" spans="1:9">
      <c r="D69" s="1816"/>
      <c r="E69" s="1816"/>
      <c r="F69" s="1816"/>
      <c r="I69" s="490"/>
    </row>
    <row r="70" spans="1:9">
      <c r="D70" s="1816"/>
      <c r="E70" s="1816"/>
      <c r="F70" s="1816"/>
      <c r="I70" s="490"/>
    </row>
    <row r="71" spans="1:9">
      <c r="I71" s="490"/>
    </row>
    <row r="72" spans="1:9" ht="14.25">
      <c r="A72" s="484"/>
      <c r="B72" s="485" t="s">
        <v>2761</v>
      </c>
      <c r="D72" s="1816" t="s">
        <v>1098</v>
      </c>
      <c r="E72" s="1816"/>
      <c r="F72" s="1816"/>
      <c r="I72" s="490"/>
    </row>
    <row r="73" spans="1:9">
      <c r="D73" s="1816"/>
      <c r="E73" s="1816"/>
      <c r="F73" s="1816"/>
      <c r="I73" s="490"/>
    </row>
    <row r="74" spans="1:9" ht="14.25">
      <c r="A74" s="484"/>
      <c r="B74" s="484"/>
      <c r="D74" s="446"/>
      <c r="I74" s="490"/>
    </row>
    <row r="75" spans="1:9">
      <c r="A75" s="1819" t="s">
        <v>1043</v>
      </c>
      <c r="B75" s="1819"/>
      <c r="C75" s="1819"/>
      <c r="D75" s="1819"/>
      <c r="E75" s="1819"/>
      <c r="F75" s="1819"/>
      <c r="G75" s="1819"/>
      <c r="H75" s="1023"/>
      <c r="I75" s="1146"/>
    </row>
    <row r="76" spans="1:9">
      <c r="I76" s="490"/>
    </row>
    <row r="77" spans="1:9">
      <c r="C77" s="486"/>
      <c r="D77" s="1818" t="s">
        <v>1101</v>
      </c>
      <c r="E77" s="1818"/>
      <c r="F77" s="1818"/>
      <c r="I77" s="490"/>
    </row>
    <row r="78" spans="1:9">
      <c r="A78" s="446"/>
      <c r="B78" s="446"/>
      <c r="D78" s="1816" t="s">
        <v>1116</v>
      </c>
      <c r="E78" s="1816"/>
      <c r="F78" s="1816"/>
      <c r="I78" s="490"/>
    </row>
    <row r="79" spans="1:9">
      <c r="A79" s="446"/>
      <c r="B79" s="446"/>
      <c r="I79" s="490"/>
    </row>
    <row r="80" spans="1:9" ht="13.7" customHeight="1">
      <c r="A80" s="484"/>
      <c r="B80" s="485" t="s">
        <v>2761</v>
      </c>
      <c r="D80" s="1816" t="s">
        <v>1244</v>
      </c>
      <c r="E80" s="1816"/>
      <c r="F80" s="1816"/>
      <c r="I80" s="490"/>
    </row>
    <row r="81" spans="1:9" ht="14.25">
      <c r="A81" s="484"/>
      <c r="B81" s="484"/>
      <c r="D81" s="1816"/>
      <c r="E81" s="1816"/>
      <c r="F81" s="1816"/>
      <c r="I81" s="490"/>
    </row>
    <row r="82" spans="1:9" ht="14.25">
      <c r="A82" s="484"/>
      <c r="B82" s="484"/>
      <c r="D82" s="1816"/>
      <c r="E82" s="1816"/>
      <c r="F82" s="1816"/>
      <c r="I82" s="490"/>
    </row>
    <row r="83" spans="1:9" ht="14.25">
      <c r="A83" s="484"/>
      <c r="B83" s="484"/>
      <c r="D83" s="1816"/>
      <c r="E83" s="1816"/>
      <c r="F83" s="1816"/>
      <c r="I83" s="490"/>
    </row>
    <row r="84" spans="1:9" ht="14.25">
      <c r="A84" s="484"/>
      <c r="B84" s="484"/>
      <c r="D84" s="1816"/>
      <c r="E84" s="1816"/>
      <c r="F84" s="1816"/>
      <c r="I84" s="490"/>
    </row>
    <row r="85" spans="1:9" ht="14.25">
      <c r="A85" s="484"/>
      <c r="B85" s="484"/>
      <c r="D85" s="1816"/>
      <c r="E85" s="1816"/>
      <c r="F85" s="1816"/>
      <c r="I85" s="490"/>
    </row>
    <row r="86" spans="1:9" ht="14.25">
      <c r="A86" s="484"/>
      <c r="B86" s="484"/>
      <c r="D86" s="1816"/>
      <c r="E86" s="1816"/>
      <c r="F86" s="1816"/>
      <c r="I86" s="490"/>
    </row>
    <row r="87" spans="1:9" ht="14.25">
      <c r="A87" s="484"/>
      <c r="B87" s="484"/>
      <c r="D87" s="1816"/>
      <c r="E87" s="1816"/>
      <c r="F87" s="1816"/>
      <c r="I87" s="490"/>
    </row>
    <row r="88" spans="1:9" ht="14.25">
      <c r="A88" s="484"/>
      <c r="B88" s="484"/>
      <c r="D88" s="385"/>
      <c r="E88" s="385"/>
      <c r="F88" s="385"/>
      <c r="I88" s="490"/>
    </row>
    <row r="89" spans="1:9" ht="15" customHeight="1">
      <c r="A89" s="484"/>
      <c r="B89" s="485" t="s">
        <v>2761</v>
      </c>
      <c r="D89" s="1816" t="s">
        <v>1729</v>
      </c>
      <c r="E89" s="1816"/>
      <c r="F89" s="1816"/>
      <c r="I89" s="490"/>
    </row>
    <row r="90" spans="1:9" ht="14.25">
      <c r="A90" s="484"/>
      <c r="B90" s="484"/>
      <c r="D90" s="1816"/>
      <c r="E90" s="1816"/>
      <c r="F90" s="1816"/>
      <c r="I90" s="490"/>
    </row>
    <row r="91" spans="1:9" ht="14.25">
      <c r="A91" s="484"/>
      <c r="B91" s="484"/>
      <c r="D91" s="445"/>
      <c r="E91" s="445"/>
      <c r="F91" s="445"/>
      <c r="I91" s="490"/>
    </row>
    <row r="92" spans="1:9" ht="14.25">
      <c r="A92" s="484"/>
      <c r="B92" s="485" t="s">
        <v>2762</v>
      </c>
      <c r="D92" s="1816" t="s">
        <v>1732</v>
      </c>
      <c r="E92" s="1816"/>
      <c r="F92" s="1816"/>
      <c r="I92" s="490"/>
    </row>
    <row r="93" spans="1:9" ht="14.25">
      <c r="A93" s="484"/>
      <c r="B93" s="484"/>
      <c r="D93" s="1816"/>
      <c r="E93" s="1816"/>
      <c r="F93" s="1816"/>
      <c r="I93" s="490"/>
    </row>
    <row r="94" spans="1:9" ht="14.25">
      <c r="A94" s="484"/>
      <c r="B94" s="484"/>
      <c r="D94" s="1816"/>
      <c r="E94" s="1816"/>
      <c r="F94" s="1816"/>
      <c r="I94" s="490"/>
    </row>
    <row r="95" spans="1:9" ht="14.25">
      <c r="A95" s="484"/>
      <c r="B95" s="484"/>
      <c r="D95" s="445"/>
      <c r="E95" s="445"/>
      <c r="F95" s="445"/>
      <c r="I95" s="490"/>
    </row>
    <row r="96" spans="1:9" ht="14.25">
      <c r="A96" s="484"/>
      <c r="B96" s="485" t="s">
        <v>2761</v>
      </c>
      <c r="D96" s="1816" t="s">
        <v>1731</v>
      </c>
      <c r="E96" s="1816"/>
      <c r="F96" s="1816"/>
      <c r="I96" s="490"/>
    </row>
    <row r="97" spans="1:9" s="982" customFormat="1" ht="14.25">
      <c r="A97" s="980"/>
      <c r="B97" s="980"/>
      <c r="C97" s="981"/>
      <c r="D97" s="1816"/>
      <c r="E97" s="1816"/>
      <c r="F97" s="1816"/>
      <c r="I97" s="1147"/>
    </row>
    <row r="98" spans="1:9" ht="14.25">
      <c r="A98" s="484"/>
      <c r="B98" s="484"/>
      <c r="D98" s="392"/>
      <c r="E98" s="312" t="s">
        <v>1895</v>
      </c>
      <c r="F98" s="445"/>
      <c r="I98" s="490"/>
    </row>
    <row r="99" spans="1:9" ht="14.25">
      <c r="A99" s="484"/>
      <c r="B99" s="484"/>
      <c r="D99" s="385"/>
      <c r="E99" s="385"/>
      <c r="F99" s="385"/>
      <c r="I99" s="490"/>
    </row>
    <row r="100" spans="1:9" ht="14.25">
      <c r="A100" s="484"/>
      <c r="B100" s="485" t="s">
        <v>2762</v>
      </c>
      <c r="D100" s="1816" t="s">
        <v>1730</v>
      </c>
      <c r="E100" s="1816"/>
      <c r="F100" s="1816"/>
      <c r="I100" s="490"/>
    </row>
    <row r="101" spans="1:9" ht="14.25">
      <c r="A101" s="484"/>
      <c r="B101" s="484"/>
      <c r="D101" s="1816"/>
      <c r="E101" s="1816"/>
      <c r="F101" s="1816"/>
      <c r="I101" s="490"/>
    </row>
    <row r="102" spans="1:9" ht="14.25">
      <c r="A102" s="484"/>
      <c r="B102" s="484"/>
      <c r="D102" s="445"/>
      <c r="E102" s="445"/>
      <c r="F102" s="445"/>
      <c r="I102" s="490"/>
    </row>
    <row r="103" spans="1:9" ht="14.45" customHeight="1">
      <c r="A103" s="484"/>
      <c r="B103" s="485" t="s">
        <v>2762</v>
      </c>
      <c r="D103" s="1816" t="s">
        <v>1193</v>
      </c>
      <c r="E103" s="1816"/>
      <c r="F103" s="1816"/>
      <c r="I103" s="490"/>
    </row>
    <row r="104" spans="1:9" ht="14.25">
      <c r="A104" s="484"/>
      <c r="B104" s="484"/>
      <c r="D104" s="1816"/>
      <c r="E104" s="1816"/>
      <c r="F104" s="1816"/>
      <c r="I104" s="490"/>
    </row>
    <row r="105" spans="1:9" ht="14.25">
      <c r="A105" s="484"/>
      <c r="B105" s="484"/>
      <c r="D105" s="1816"/>
      <c r="E105" s="1816"/>
      <c r="F105" s="1816"/>
      <c r="I105" s="490"/>
    </row>
    <row r="106" spans="1:9" ht="14.25">
      <c r="A106" s="484"/>
      <c r="B106" s="484"/>
      <c r="D106" s="1816"/>
      <c r="E106" s="1816"/>
      <c r="F106" s="1816"/>
      <c r="I106" s="490"/>
    </row>
    <row r="107" spans="1:9" ht="14.25">
      <c r="A107" s="484"/>
      <c r="B107" s="484"/>
      <c r="D107" s="1816"/>
      <c r="E107" s="1816"/>
      <c r="F107" s="1816"/>
      <c r="I107" s="490"/>
    </row>
    <row r="108" spans="1:9" ht="14.25">
      <c r="A108" s="484"/>
      <c r="B108" s="484"/>
      <c r="D108" s="1816"/>
      <c r="E108" s="1816"/>
      <c r="F108" s="1816"/>
      <c r="I108" s="490"/>
    </row>
    <row r="109" spans="1:9" ht="14.25">
      <c r="A109" s="484"/>
      <c r="B109" s="484"/>
      <c r="D109" s="1816"/>
      <c r="E109" s="1816"/>
      <c r="F109" s="1816"/>
      <c r="I109" s="490"/>
    </row>
    <row r="110" spans="1:9" ht="14.25">
      <c r="A110" s="484"/>
      <c r="B110" s="484"/>
      <c r="D110" s="1816"/>
      <c r="E110" s="1816"/>
      <c r="F110" s="1816"/>
      <c r="I110" s="490"/>
    </row>
    <row r="111" spans="1:9" ht="14.25">
      <c r="A111" s="484"/>
      <c r="B111" s="484"/>
      <c r="D111" s="1816"/>
      <c r="E111" s="1816"/>
      <c r="F111" s="1816"/>
      <c r="I111" s="490"/>
    </row>
    <row r="112" spans="1:9" ht="14.25">
      <c r="A112" s="484"/>
      <c r="B112" s="484"/>
      <c r="D112" s="1816"/>
      <c r="E112" s="1816"/>
      <c r="F112" s="1816"/>
      <c r="I112" s="490"/>
    </row>
    <row r="113" spans="1:9" ht="14.25">
      <c r="A113" s="484"/>
      <c r="B113" s="484"/>
      <c r="D113" s="1816"/>
      <c r="E113" s="1816"/>
      <c r="F113" s="1816"/>
      <c r="I113" s="490"/>
    </row>
    <row r="114" spans="1:9" ht="14.25">
      <c r="A114" s="484"/>
      <c r="B114" s="484"/>
      <c r="D114" s="1816"/>
      <c r="E114" s="1816"/>
      <c r="F114" s="1816"/>
      <c r="I114" s="490"/>
    </row>
    <row r="115" spans="1:9" ht="14.25">
      <c r="A115" s="484"/>
      <c r="B115" s="484"/>
      <c r="D115" s="1816"/>
      <c r="E115" s="1816"/>
      <c r="F115" s="1816"/>
      <c r="I115" s="490"/>
    </row>
    <row r="116" spans="1:9" ht="14.25">
      <c r="A116" s="484"/>
      <c r="B116" s="484"/>
      <c r="D116" s="1816"/>
      <c r="E116" s="1816"/>
      <c r="F116" s="1816"/>
      <c r="I116" s="490"/>
    </row>
    <row r="117" spans="1:9" ht="14.25">
      <c r="A117" s="484"/>
      <c r="B117" s="484"/>
      <c r="D117" s="1816"/>
      <c r="E117" s="1816"/>
      <c r="F117" s="1816"/>
      <c r="I117" s="490"/>
    </row>
    <row r="118" spans="1:9" ht="14.25">
      <c r="A118" s="484"/>
      <c r="B118" s="484"/>
      <c r="D118" s="524"/>
      <c r="E118" s="524"/>
      <c r="F118" s="524"/>
      <c r="I118" s="490"/>
    </row>
    <row r="119" spans="1:9" ht="14.25" customHeight="1">
      <c r="A119" s="484"/>
      <c r="B119" s="485" t="s">
        <v>2762</v>
      </c>
      <c r="D119" s="1834" t="s">
        <v>1102</v>
      </c>
      <c r="E119" s="1834"/>
      <c r="F119" s="1834"/>
      <c r="I119" s="490"/>
    </row>
    <row r="120" spans="1:9" ht="14.25">
      <c r="A120" s="484"/>
      <c r="B120" s="484"/>
      <c r="D120" s="1834"/>
      <c r="E120" s="1834"/>
      <c r="F120" s="1834"/>
      <c r="I120" s="490"/>
    </row>
    <row r="121" spans="1:9" ht="14.25">
      <c r="A121" s="484"/>
      <c r="B121" s="484"/>
      <c r="D121" s="1834"/>
      <c r="E121" s="1834"/>
      <c r="F121" s="1834"/>
      <c r="I121" s="490"/>
    </row>
    <row r="122" spans="1:9" ht="14.25">
      <c r="A122" s="484"/>
      <c r="B122" s="484"/>
      <c r="D122" s="1834"/>
      <c r="E122" s="1834"/>
      <c r="F122" s="1834"/>
      <c r="I122" s="490"/>
    </row>
    <row r="123" spans="1:9" ht="14.25">
      <c r="A123" s="484"/>
      <c r="B123" s="484"/>
      <c r="D123" s="1834"/>
      <c r="E123" s="1834"/>
      <c r="F123" s="1834"/>
      <c r="I123" s="490"/>
    </row>
    <row r="124" spans="1:9" ht="14.25">
      <c r="A124" s="484"/>
      <c r="B124" s="484"/>
      <c r="D124" s="1834"/>
      <c r="E124" s="1834"/>
      <c r="F124" s="1834"/>
      <c r="I124" s="490"/>
    </row>
    <row r="125" spans="1:9" ht="14.25">
      <c r="A125" s="484"/>
      <c r="B125" s="484"/>
      <c r="D125" s="1834"/>
      <c r="E125" s="1834"/>
      <c r="F125" s="1834"/>
      <c r="I125" s="490"/>
    </row>
    <row r="126" spans="1:9" ht="14.25">
      <c r="A126" s="484"/>
      <c r="B126" s="484"/>
      <c r="D126" s="1834"/>
      <c r="E126" s="1834"/>
      <c r="F126" s="1834"/>
      <c r="I126" s="490"/>
    </row>
    <row r="127" spans="1:9">
      <c r="C127" s="402"/>
      <c r="D127" s="525"/>
      <c r="E127" s="525"/>
      <c r="F127" s="525"/>
      <c r="I127" s="490"/>
    </row>
    <row r="128" spans="1:9" ht="14.25">
      <c r="A128" s="484"/>
      <c r="B128" s="485" t="s">
        <v>2761</v>
      </c>
      <c r="C128" s="402"/>
      <c r="D128" s="1834" t="s">
        <v>2007</v>
      </c>
      <c r="E128" s="1834"/>
      <c r="F128" s="1834"/>
      <c r="I128" s="490"/>
    </row>
    <row r="129" spans="1:9" ht="14.25">
      <c r="A129" s="484"/>
      <c r="B129" s="484"/>
      <c r="C129" s="402"/>
      <c r="D129" s="1834"/>
      <c r="E129" s="1834"/>
      <c r="F129" s="1834"/>
      <c r="I129" s="490"/>
    </row>
    <row r="130" spans="1:9">
      <c r="I130" s="490"/>
    </row>
    <row r="131" spans="1:9" ht="14.25">
      <c r="A131" s="484"/>
      <c r="B131" s="485" t="s">
        <v>2761</v>
      </c>
      <c r="D131" s="1816" t="s">
        <v>1103</v>
      </c>
      <c r="E131" s="1816"/>
      <c r="F131" s="1816"/>
      <c r="I131" s="490"/>
    </row>
    <row r="132" spans="1:9">
      <c r="D132" s="1816"/>
      <c r="E132" s="1816"/>
      <c r="F132" s="1816"/>
      <c r="I132" s="490"/>
    </row>
    <row r="133" spans="1:9">
      <c r="D133" s="1816"/>
      <c r="E133" s="1816"/>
      <c r="F133" s="1816"/>
      <c r="I133" s="490"/>
    </row>
    <row r="134" spans="1:9">
      <c r="D134" s="1816"/>
      <c r="E134" s="1816"/>
      <c r="F134" s="1816"/>
      <c r="I134" s="490"/>
    </row>
    <row r="135" spans="1:9">
      <c r="D135" s="1816"/>
      <c r="E135" s="1816"/>
      <c r="F135" s="1816"/>
      <c r="I135" s="490"/>
    </row>
    <row r="136" spans="1:9">
      <c r="I136" s="490"/>
    </row>
    <row r="137" spans="1:9" ht="14.25">
      <c r="A137" s="484"/>
      <c r="B137" s="485" t="s">
        <v>2761</v>
      </c>
      <c r="D137" s="1816" t="s">
        <v>1104</v>
      </c>
      <c r="E137" s="1816"/>
      <c r="F137" s="1816"/>
      <c r="I137" s="490"/>
    </row>
    <row r="138" spans="1:9" s="417" customFormat="1" ht="13.7" customHeight="1">
      <c r="A138" s="488"/>
      <c r="B138" s="488"/>
      <c r="C138" s="488"/>
      <c r="D138" s="1816"/>
      <c r="E138" s="1816"/>
      <c r="F138" s="1816"/>
      <c r="I138" s="1148"/>
    </row>
    <row r="139" spans="1:9" ht="13.7" customHeight="1">
      <c r="D139" s="1816"/>
      <c r="E139" s="1816"/>
      <c r="F139" s="1816"/>
      <c r="I139" s="490"/>
    </row>
    <row r="140" spans="1:9" ht="13.7" customHeight="1">
      <c r="D140" s="1816"/>
      <c r="E140" s="1816"/>
      <c r="F140" s="1816"/>
      <c r="I140" s="490"/>
    </row>
    <row r="141" spans="1:9" ht="13.7" customHeight="1">
      <c r="D141" s="1816"/>
      <c r="E141" s="1816"/>
      <c r="F141" s="1816"/>
      <c r="I141" s="490"/>
    </row>
    <row r="142" spans="1:9" ht="13.7" customHeight="1">
      <c r="A142" s="489"/>
      <c r="B142" s="489"/>
      <c r="D142" s="1816"/>
      <c r="E142" s="1816"/>
      <c r="F142" s="1816"/>
      <c r="I142" s="490"/>
    </row>
    <row r="143" spans="1:9" ht="13.7" customHeight="1">
      <c r="D143" s="1816"/>
      <c r="E143" s="1816"/>
      <c r="F143" s="1816"/>
      <c r="I143" s="490"/>
    </row>
    <row r="144" spans="1:9" ht="13.7" customHeight="1">
      <c r="D144" s="1816"/>
      <c r="E144" s="1816"/>
      <c r="F144" s="1816"/>
      <c r="I144" s="490"/>
    </row>
    <row r="145" spans="2:9" ht="13.7" customHeight="1">
      <c r="D145" s="1816"/>
      <c r="E145" s="1816"/>
      <c r="F145" s="1816"/>
      <c r="I145" s="490"/>
    </row>
    <row r="146" spans="2:9" ht="13.7" customHeight="1">
      <c r="D146" s="1816"/>
      <c r="E146" s="1816"/>
      <c r="F146" s="1816"/>
      <c r="I146" s="490"/>
    </row>
    <row r="147" spans="2:9" ht="13.7" customHeight="1">
      <c r="D147" s="1816"/>
      <c r="E147" s="1816"/>
      <c r="F147" s="1816"/>
      <c r="I147" s="490"/>
    </row>
    <row r="148" spans="2:9" ht="13.7" customHeight="1">
      <c r="D148" s="1816"/>
      <c r="E148" s="1816"/>
      <c r="F148" s="1816"/>
      <c r="I148" s="490"/>
    </row>
    <row r="149" spans="2:9" ht="13.7" customHeight="1">
      <c r="D149" s="1816"/>
      <c r="E149" s="1816"/>
      <c r="F149" s="1816"/>
      <c r="I149" s="490"/>
    </row>
    <row r="150" spans="2:9" ht="13.7" customHeight="1">
      <c r="D150" s="476"/>
      <c r="E150" s="446"/>
      <c r="F150" s="446"/>
      <c r="I150" s="490"/>
    </row>
    <row r="151" spans="2:9" ht="13.7" customHeight="1">
      <c r="B151" s="485" t="s">
        <v>2762</v>
      </c>
      <c r="D151" s="1816" t="s">
        <v>1176</v>
      </c>
      <c r="E151" s="1816"/>
      <c r="F151" s="1816"/>
      <c r="I151" s="490"/>
    </row>
    <row r="152" spans="2:9" ht="13.7" customHeight="1">
      <c r="D152" s="1816"/>
      <c r="E152" s="1816"/>
      <c r="F152" s="1816"/>
      <c r="I152" s="490"/>
    </row>
    <row r="153" spans="2:9" ht="13.7" customHeight="1">
      <c r="D153" s="1816"/>
      <c r="E153" s="1816"/>
      <c r="F153" s="1816"/>
      <c r="I153" s="490"/>
    </row>
    <row r="154" spans="2:9" ht="13.7" customHeight="1">
      <c r="D154" s="1816"/>
      <c r="E154" s="1816"/>
      <c r="F154" s="1816"/>
      <c r="I154" s="490"/>
    </row>
    <row r="155" spans="2:9" ht="13.7" customHeight="1">
      <c r="D155" s="1816"/>
      <c r="E155" s="1816"/>
      <c r="F155" s="1816"/>
      <c r="I155" s="490"/>
    </row>
    <row r="156" spans="2:9" ht="13.7" customHeight="1">
      <c r="D156" s="1816"/>
      <c r="E156" s="1816"/>
      <c r="F156" s="1816"/>
      <c r="I156" s="490"/>
    </row>
    <row r="157" spans="2:9" ht="13.7" customHeight="1">
      <c r="D157" s="1816"/>
      <c r="E157" s="1816"/>
      <c r="F157" s="1816"/>
      <c r="I157" s="490"/>
    </row>
    <row r="158" spans="2:9" ht="13.7" customHeight="1">
      <c r="D158" s="1816"/>
      <c r="E158" s="1816"/>
      <c r="F158" s="1816"/>
      <c r="I158" s="490"/>
    </row>
    <row r="159" spans="2:9" ht="13.7" customHeight="1">
      <c r="D159" s="1816"/>
      <c r="E159" s="1816"/>
      <c r="F159" s="1816"/>
      <c r="I159" s="490"/>
    </row>
    <row r="160" spans="2:9" ht="13.7" customHeight="1">
      <c r="D160" s="1816"/>
      <c r="E160" s="1816"/>
      <c r="F160" s="1816"/>
      <c r="I160" s="490"/>
    </row>
    <row r="161" spans="1:9" ht="13.7" customHeight="1">
      <c r="D161" s="1816"/>
      <c r="E161" s="1816"/>
      <c r="F161" s="1816"/>
      <c r="I161" s="490"/>
    </row>
    <row r="162" spans="1:9" ht="13.7" customHeight="1">
      <c r="D162" s="1816"/>
      <c r="E162" s="1816"/>
      <c r="F162" s="1816"/>
      <c r="I162" s="490"/>
    </row>
    <row r="163" spans="1:9" ht="13.7" customHeight="1">
      <c r="D163" s="1816"/>
      <c r="E163" s="1816"/>
      <c r="F163" s="1816"/>
      <c r="I163" s="490"/>
    </row>
    <row r="164" spans="1:9" ht="13.7" customHeight="1">
      <c r="D164" s="1816"/>
      <c r="E164" s="1816"/>
      <c r="F164" s="1816"/>
      <c r="I164" s="490"/>
    </row>
    <row r="165" spans="1:9" ht="13.7" customHeight="1">
      <c r="D165" s="1816"/>
      <c r="E165" s="1816"/>
      <c r="F165" s="1816"/>
      <c r="I165" s="490"/>
    </row>
    <row r="166" spans="1:9" ht="13.7" customHeight="1">
      <c r="D166" s="1816"/>
      <c r="E166" s="1816"/>
      <c r="F166" s="1816"/>
      <c r="I166" s="490"/>
    </row>
    <row r="167" spans="1:9" ht="13.7" customHeight="1">
      <c r="D167" s="1816"/>
      <c r="E167" s="1816"/>
      <c r="F167" s="1816"/>
      <c r="I167" s="490"/>
    </row>
    <row r="168" spans="1:9" ht="13.7" customHeight="1">
      <c r="D168" s="1816"/>
      <c r="E168" s="1816"/>
      <c r="F168" s="1816"/>
      <c r="I168" s="490"/>
    </row>
    <row r="169" spans="1:9" ht="13.7" customHeight="1">
      <c r="D169" s="1835" t="s">
        <v>2029</v>
      </c>
      <c r="E169" s="1835"/>
      <c r="F169" s="1835"/>
      <c r="G169" s="507"/>
      <c r="I169" s="490"/>
    </row>
    <row r="170" spans="1:9" ht="13.7" customHeight="1">
      <c r="D170" s="1830"/>
      <c r="E170" s="1830"/>
      <c r="F170" s="1830"/>
      <c r="G170" s="1830"/>
      <c r="I170" s="490"/>
    </row>
    <row r="171" spans="1:9" ht="14.45" customHeight="1">
      <c r="A171" s="489"/>
      <c r="B171" s="485" t="s">
        <v>2761</v>
      </c>
      <c r="C171" s="476"/>
      <c r="D171" s="1797" t="s">
        <v>2165</v>
      </c>
      <c r="E171" s="1797"/>
      <c r="F171" s="1797"/>
      <c r="G171" s="476"/>
      <c r="I171" s="490"/>
    </row>
    <row r="172" spans="1:9" ht="14.45" customHeight="1">
      <c r="A172" s="489"/>
      <c r="B172" s="489"/>
      <c r="C172" s="476"/>
      <c r="D172" s="1797"/>
      <c r="E172" s="1797"/>
      <c r="F172" s="1797"/>
      <c r="G172" s="476"/>
      <c r="I172" s="490"/>
    </row>
    <row r="173" spans="1:9" ht="14.45" customHeight="1">
      <c r="A173" s="489"/>
      <c r="B173" s="489"/>
      <c r="C173" s="476"/>
      <c r="D173" s="1797"/>
      <c r="E173" s="1797"/>
      <c r="F173" s="1797"/>
      <c r="G173" s="476"/>
      <c r="I173" s="490"/>
    </row>
    <row r="174" spans="1:9" ht="14.45" customHeight="1">
      <c r="A174" s="489"/>
      <c r="B174" s="489"/>
      <c r="C174" s="476"/>
      <c r="D174" s="1797"/>
      <c r="E174" s="1797"/>
      <c r="F174" s="1797"/>
      <c r="G174" s="476"/>
      <c r="I174" s="490"/>
    </row>
    <row r="175" spans="1:9" ht="13.7" customHeight="1">
      <c r="A175" s="489"/>
      <c r="B175" s="489"/>
      <c r="C175" s="476"/>
      <c r="D175" s="1797"/>
      <c r="E175" s="1797"/>
      <c r="F175" s="1797"/>
      <c r="G175" s="476"/>
      <c r="I175" s="490"/>
    </row>
    <row r="176" spans="1:9" ht="13.7" customHeight="1">
      <c r="A176" s="489"/>
      <c r="B176" s="489"/>
      <c r="C176" s="476"/>
      <c r="D176" s="476"/>
      <c r="E176" s="476"/>
      <c r="F176" s="476"/>
      <c r="G176" s="476"/>
      <c r="I176" s="490"/>
    </row>
    <row r="177" spans="1:9" ht="13.7" customHeight="1">
      <c r="A177" s="489"/>
      <c r="B177" s="485" t="s">
        <v>2762</v>
      </c>
      <c r="C177" s="476"/>
      <c r="D177" s="1797" t="s">
        <v>1105</v>
      </c>
      <c r="E177" s="1797"/>
      <c r="F177" s="1797"/>
      <c r="G177" s="476"/>
      <c r="I177" s="490"/>
    </row>
    <row r="178" spans="1:9" ht="13.7" customHeight="1">
      <c r="A178" s="489"/>
      <c r="B178" s="489"/>
      <c r="C178" s="476"/>
      <c r="D178" s="1797"/>
      <c r="E178" s="1797"/>
      <c r="F178" s="1797"/>
      <c r="G178" s="476"/>
      <c r="I178" s="490"/>
    </row>
    <row r="179" spans="1:9" ht="13.7" customHeight="1">
      <c r="A179" s="489"/>
      <c r="B179" s="489"/>
      <c r="C179" s="476"/>
      <c r="D179" s="1797"/>
      <c r="E179" s="1797"/>
      <c r="F179" s="1797"/>
      <c r="G179" s="476"/>
      <c r="I179" s="490"/>
    </row>
    <row r="180" spans="1:9" ht="13.7" customHeight="1">
      <c r="A180" s="489"/>
      <c r="B180" s="489"/>
      <c r="C180" s="476"/>
      <c r="D180" s="1797"/>
      <c r="E180" s="1797"/>
      <c r="F180" s="1797"/>
      <c r="G180" s="476"/>
      <c r="I180" s="490"/>
    </row>
    <row r="181" spans="1:9" ht="13.7" customHeight="1">
      <c r="D181" s="446"/>
      <c r="E181" s="446"/>
      <c r="F181" s="446"/>
      <c r="I181" s="490"/>
    </row>
    <row r="182" spans="1:9" ht="13.7" hidden="1" customHeight="1">
      <c r="B182" s="485" t="s">
        <v>307</v>
      </c>
      <c r="D182" s="1820" t="s">
        <v>2008</v>
      </c>
      <c r="E182" s="1820"/>
      <c r="F182" s="1820"/>
      <c r="I182" s="490"/>
    </row>
    <row r="183" spans="1:9" ht="13.7" hidden="1" customHeight="1">
      <c r="D183" s="1820"/>
      <c r="E183" s="1820"/>
      <c r="F183" s="1820"/>
      <c r="I183" s="490"/>
    </row>
    <row r="184" spans="1:9" ht="13.7" hidden="1" customHeight="1">
      <c r="D184" s="1820"/>
      <c r="E184" s="1820"/>
      <c r="F184" s="1820"/>
      <c r="I184" s="490"/>
    </row>
    <row r="185" spans="1:9" ht="13.7" customHeight="1">
      <c r="A185" s="490"/>
      <c r="B185" s="490"/>
      <c r="E185" s="446"/>
      <c r="F185" s="446"/>
      <c r="I185" s="490"/>
    </row>
    <row r="186" spans="1:9">
      <c r="A186" s="1819" t="s">
        <v>2009</v>
      </c>
      <c r="B186" s="1819"/>
      <c r="C186" s="1819"/>
      <c r="D186" s="1819"/>
      <c r="E186" s="1819"/>
      <c r="F186" s="1819"/>
      <c r="G186" s="1819"/>
      <c r="H186" s="1023"/>
      <c r="I186" s="1146"/>
    </row>
    <row r="187" spans="1:9" ht="12" customHeight="1">
      <c r="D187" s="446"/>
      <c r="E187" s="446"/>
      <c r="F187" s="446"/>
      <c r="I187" s="490"/>
    </row>
    <row r="188" spans="1:9">
      <c r="B188" s="1823" t="s">
        <v>446</v>
      </c>
      <c r="C188" s="1823"/>
      <c r="D188" s="1823"/>
      <c r="E188" s="1823"/>
      <c r="F188" s="1823"/>
      <c r="I188" s="490"/>
    </row>
    <row r="189" spans="1:9">
      <c r="B189" s="392" t="s">
        <v>1847</v>
      </c>
      <c r="C189" s="392"/>
      <c r="D189" s="392"/>
      <c r="E189" s="392"/>
      <c r="F189" s="392"/>
      <c r="I189" s="490"/>
    </row>
    <row r="190" spans="1:9" ht="12" customHeight="1">
      <c r="A190" s="482"/>
      <c r="B190" s="482"/>
      <c r="C190" s="482"/>
      <c r="I190" s="490"/>
    </row>
    <row r="191" spans="1:9">
      <c r="A191" s="1819" t="s">
        <v>1044</v>
      </c>
      <c r="B191" s="1819"/>
      <c r="C191" s="1819"/>
      <c r="D191" s="1819"/>
      <c r="E191" s="1819"/>
      <c r="F191" s="1819"/>
      <c r="G191" s="1819"/>
      <c r="H191" s="1023"/>
      <c r="I191" s="1146"/>
    </row>
    <row r="192" spans="1:9" ht="12" customHeight="1">
      <c r="A192" s="404"/>
      <c r="B192" s="404"/>
      <c r="E192" s="404"/>
      <c r="I192" s="490"/>
    </row>
    <row r="193" spans="1:9" ht="13.7" customHeight="1">
      <c r="A193" s="404"/>
      <c r="B193" s="404"/>
      <c r="D193" s="1818" t="s">
        <v>1733</v>
      </c>
      <c r="E193" s="1818"/>
      <c r="F193" s="1818"/>
      <c r="I193" s="490"/>
    </row>
    <row r="194" spans="1:9">
      <c r="A194" s="404"/>
      <c r="B194" s="404"/>
      <c r="D194" s="1818"/>
      <c r="E194" s="1818"/>
      <c r="F194" s="1818"/>
      <c r="I194" s="490"/>
    </row>
    <row r="195" spans="1:9">
      <c r="A195" s="404"/>
      <c r="B195" s="404"/>
      <c r="D195" s="1823" t="s">
        <v>1194</v>
      </c>
      <c r="E195" s="1823"/>
      <c r="F195" s="1823"/>
      <c r="I195" s="490"/>
    </row>
    <row r="196" spans="1:9">
      <c r="A196" s="404"/>
      <c r="B196" s="404"/>
      <c r="D196" s="392"/>
      <c r="E196" s="392"/>
      <c r="F196" s="392"/>
      <c r="I196" s="490"/>
    </row>
    <row r="197" spans="1:9">
      <c r="A197" s="404"/>
      <c r="B197" s="485" t="s">
        <v>2762</v>
      </c>
      <c r="D197" s="1831" t="s">
        <v>1734</v>
      </c>
      <c r="E197" s="1831"/>
      <c r="F197" s="1831"/>
      <c r="I197" s="490"/>
    </row>
    <row r="198" spans="1:9">
      <c r="A198" s="404"/>
      <c r="B198" s="404"/>
      <c r="D198" s="1832" t="s">
        <v>1873</v>
      </c>
      <c r="E198" s="1832"/>
      <c r="F198" s="1832"/>
      <c r="I198" s="490"/>
    </row>
    <row r="199" spans="1:9">
      <c r="A199" s="404"/>
      <c r="B199" s="404"/>
      <c r="D199" s="96" t="s">
        <v>1735</v>
      </c>
      <c r="E199" s="1833" t="s">
        <v>1896</v>
      </c>
      <c r="F199" s="1833"/>
      <c r="I199" s="490"/>
    </row>
    <row r="200" spans="1:9">
      <c r="A200" s="404"/>
      <c r="B200" s="404"/>
      <c r="D200" s="3"/>
      <c r="E200" s="3"/>
      <c r="F200" s="3"/>
      <c r="I200" s="490"/>
    </row>
    <row r="201" spans="1:9">
      <c r="A201" s="404"/>
      <c r="B201" s="485" t="s">
        <v>2761</v>
      </c>
      <c r="D201" s="1832" t="s">
        <v>1736</v>
      </c>
      <c r="E201" s="1832"/>
      <c r="F201" s="1832"/>
      <c r="I201" s="490"/>
    </row>
    <row r="202" spans="1:9">
      <c r="A202" s="404"/>
      <c r="B202" s="404"/>
      <c r="D202" s="1831" t="s">
        <v>1873</v>
      </c>
      <c r="E202" s="1831"/>
      <c r="F202" s="1831"/>
      <c r="I202" s="490"/>
    </row>
    <row r="203" spans="1:9">
      <c r="A203" s="404"/>
      <c r="B203" s="404"/>
      <c r="D203" s="57" t="s">
        <v>1737</v>
      </c>
      <c r="E203" s="1833" t="s">
        <v>1897</v>
      </c>
      <c r="F203" s="1833"/>
      <c r="I203" s="490"/>
    </row>
    <row r="204" spans="1:9">
      <c r="A204" s="404"/>
      <c r="B204" s="404"/>
      <c r="D204" s="3"/>
      <c r="E204" s="3"/>
      <c r="F204" s="3"/>
      <c r="I204" s="490"/>
    </row>
    <row r="205" spans="1:9">
      <c r="A205" s="404"/>
      <c r="B205" s="485" t="s">
        <v>2762</v>
      </c>
      <c r="D205" s="1832" t="s">
        <v>1738</v>
      </c>
      <c r="E205" s="1832"/>
      <c r="F205" s="1832"/>
      <c r="I205" s="490"/>
    </row>
    <row r="206" spans="1:9">
      <c r="A206" s="404"/>
      <c r="B206" s="404"/>
      <c r="D206" s="1831" t="s">
        <v>1873</v>
      </c>
      <c r="E206" s="1831"/>
      <c r="F206" s="1831"/>
      <c r="I206" s="490"/>
    </row>
    <row r="207" spans="1:9">
      <c r="A207" s="404"/>
      <c r="B207" s="404"/>
      <c r="D207" s="57" t="s">
        <v>1735</v>
      </c>
      <c r="E207" s="1833" t="s">
        <v>1898</v>
      </c>
      <c r="F207" s="1833"/>
      <c r="I207" s="490"/>
    </row>
    <row r="208" spans="1:9">
      <c r="A208" s="404"/>
      <c r="B208" s="404"/>
      <c r="D208" s="392"/>
      <c r="E208" s="392"/>
      <c r="F208" s="392"/>
      <c r="I208" s="490"/>
    </row>
    <row r="209" spans="1:9" ht="14.25" customHeight="1">
      <c r="A209" s="484"/>
      <c r="B209" s="485" t="s">
        <v>2762</v>
      </c>
      <c r="D209" s="386" t="s">
        <v>1866</v>
      </c>
      <c r="E209" s="385"/>
      <c r="F209" s="385"/>
      <c r="I209" s="490"/>
    </row>
    <row r="210" spans="1:9" ht="14.25">
      <c r="A210" s="484"/>
      <c r="B210" s="484"/>
      <c r="D210" s="1831" t="s">
        <v>1873</v>
      </c>
      <c r="E210" s="1831"/>
      <c r="F210" s="1831"/>
      <c r="I210" s="490"/>
    </row>
    <row r="211" spans="1:9">
      <c r="D211" s="385"/>
      <c r="E211" s="1833" t="s">
        <v>1899</v>
      </c>
      <c r="F211" s="1833"/>
      <c r="I211" s="490"/>
    </row>
    <row r="212" spans="1:9">
      <c r="D212" s="447"/>
      <c r="I212" s="490"/>
    </row>
    <row r="213" spans="1:9">
      <c r="B213" s="485" t="s">
        <v>2762</v>
      </c>
      <c r="D213" s="1832" t="s">
        <v>1739</v>
      </c>
      <c r="E213" s="1832"/>
      <c r="F213" s="1832"/>
      <c r="I213" s="490"/>
    </row>
    <row r="214" spans="1:9">
      <c r="D214" s="1831" t="s">
        <v>1873</v>
      </c>
      <c r="E214" s="1831"/>
      <c r="F214" s="1831"/>
      <c r="I214" s="490"/>
    </row>
    <row r="215" spans="1:9">
      <c r="D215" s="57" t="s">
        <v>1735</v>
      </c>
      <c r="E215" s="1833" t="s">
        <v>1900</v>
      </c>
      <c r="F215" s="1833"/>
      <c r="I215" s="490"/>
    </row>
    <row r="216" spans="1:9">
      <c r="D216" s="451"/>
      <c r="E216" s="451"/>
      <c r="F216" s="451"/>
      <c r="I216" s="490"/>
    </row>
    <row r="217" spans="1:9" ht="14.25">
      <c r="A217" s="484"/>
      <c r="B217" s="485" t="s">
        <v>2762</v>
      </c>
      <c r="D217" s="1816" t="s">
        <v>1215</v>
      </c>
      <c r="E217" s="1816"/>
      <c r="F217" s="1816"/>
      <c r="I217" s="490"/>
    </row>
    <row r="218" spans="1:9" ht="14.45" customHeight="1">
      <c r="A218" s="484"/>
      <c r="B218" s="402"/>
      <c r="D218" s="1816"/>
      <c r="E218" s="1816"/>
      <c r="F218" s="1816"/>
      <c r="I218" s="490"/>
    </row>
    <row r="219" spans="1:9" ht="14.25">
      <c r="A219" s="484"/>
      <c r="D219" s="1816"/>
      <c r="E219" s="1816"/>
      <c r="F219" s="1816"/>
      <c r="I219" s="490"/>
    </row>
    <row r="220" spans="1:9" ht="14.25">
      <c r="A220" s="484"/>
      <c r="D220" s="1816"/>
      <c r="E220" s="1816"/>
      <c r="F220" s="1816"/>
      <c r="I220" s="490"/>
    </row>
    <row r="221" spans="1:9">
      <c r="D221" s="451"/>
      <c r="E221" s="451"/>
      <c r="F221" s="451"/>
      <c r="I221" s="490"/>
    </row>
    <row r="222" spans="1:9">
      <c r="A222" s="1819" t="s">
        <v>1045</v>
      </c>
      <c r="B222" s="1819"/>
      <c r="C222" s="1819"/>
      <c r="D222" s="1819"/>
      <c r="E222" s="1819"/>
      <c r="F222" s="1819"/>
      <c r="G222" s="1819"/>
      <c r="H222" s="1023"/>
      <c r="I222" s="1146"/>
    </row>
    <row r="223" spans="1:9" ht="12" customHeight="1">
      <c r="D223" s="446"/>
      <c r="E223" s="446"/>
      <c r="F223" s="446"/>
      <c r="I223" s="490"/>
    </row>
    <row r="224" spans="1:9">
      <c r="C224" s="486"/>
      <c r="D224" s="1825" t="s">
        <v>208</v>
      </c>
      <c r="E224" s="1825"/>
      <c r="F224" s="1825"/>
      <c r="I224" s="490"/>
    </row>
    <row r="225" spans="1:9">
      <c r="A225" s="482"/>
      <c r="B225" s="482"/>
      <c r="C225" s="482"/>
      <c r="D225" s="1817" t="s">
        <v>1119</v>
      </c>
      <c r="E225" s="1817"/>
      <c r="F225" s="1817"/>
      <c r="I225" s="490"/>
    </row>
    <row r="226" spans="1:9" ht="12" customHeight="1">
      <c r="A226" s="490"/>
      <c r="B226" s="490"/>
      <c r="C226" s="490"/>
      <c r="I226" s="490"/>
    </row>
    <row r="227" spans="1:9" ht="13.7" customHeight="1">
      <c r="A227" s="490"/>
      <c r="C227" s="490"/>
      <c r="D227" s="1825" t="s">
        <v>546</v>
      </c>
      <c r="E227" s="1825"/>
      <c r="F227" s="1825"/>
      <c r="I227" s="490"/>
    </row>
    <row r="228" spans="1:9" ht="14.25">
      <c r="A228" s="484"/>
      <c r="B228" s="485" t="s">
        <v>2761</v>
      </c>
      <c r="D228" s="1816" t="s">
        <v>1740</v>
      </c>
      <c r="E228" s="1816"/>
      <c r="F228" s="1816"/>
      <c r="I228" s="490"/>
    </row>
    <row r="229" spans="1:9" ht="14.25" customHeight="1">
      <c r="A229" s="484"/>
      <c r="B229" s="484"/>
      <c r="D229" s="1816"/>
      <c r="E229" s="1816"/>
      <c r="F229" s="1816"/>
      <c r="I229" s="490"/>
    </row>
    <row r="230" spans="1:9" ht="14.25" customHeight="1">
      <c r="A230" s="484"/>
      <c r="B230" s="484"/>
      <c r="D230" s="1816"/>
      <c r="E230" s="1816"/>
      <c r="F230" s="1816"/>
      <c r="I230" s="490"/>
    </row>
    <row r="231" spans="1:9" ht="14.25">
      <c r="A231" s="484"/>
      <c r="B231" s="484"/>
      <c r="D231" s="1816"/>
      <c r="E231" s="1816"/>
      <c r="F231" s="1816"/>
      <c r="I231" s="490"/>
    </row>
    <row r="232" spans="1:9" ht="14.25">
      <c r="A232" s="484"/>
      <c r="B232" s="484"/>
      <c r="D232" s="445"/>
      <c r="E232" s="445"/>
      <c r="F232" s="445"/>
      <c r="I232" s="490"/>
    </row>
    <row r="233" spans="1:9" ht="14.25">
      <c r="A233" s="484"/>
      <c r="B233" s="485" t="s">
        <v>2761</v>
      </c>
      <c r="D233" s="1816" t="s">
        <v>1741</v>
      </c>
      <c r="E233" s="1816"/>
      <c r="F233" s="1816"/>
      <c r="I233" s="490"/>
    </row>
    <row r="234" spans="1:9" ht="14.25">
      <c r="A234" s="484"/>
      <c r="B234" s="484"/>
      <c r="D234" s="1816"/>
      <c r="E234" s="1816"/>
      <c r="F234" s="1816"/>
      <c r="I234" s="490"/>
    </row>
    <row r="235" spans="1:9" ht="14.25">
      <c r="A235" s="484"/>
      <c r="B235" s="484"/>
      <c r="D235" s="1816"/>
      <c r="E235" s="1816"/>
      <c r="F235" s="1816"/>
      <c r="I235" s="490"/>
    </row>
    <row r="236" spans="1:9" ht="14.25">
      <c r="A236" s="484"/>
      <c r="B236" s="484"/>
      <c r="D236" s="1816"/>
      <c r="E236" s="1816"/>
      <c r="F236" s="1816"/>
      <c r="I236" s="490"/>
    </row>
    <row r="237" spans="1:9" ht="14.25" customHeight="1">
      <c r="A237" s="484"/>
      <c r="B237" s="484"/>
      <c r="D237" s="1816"/>
      <c r="E237" s="1816"/>
      <c r="F237" s="1816"/>
      <c r="I237" s="490"/>
    </row>
    <row r="238" spans="1:9" ht="14.25" customHeight="1">
      <c r="A238" s="484"/>
      <c r="B238" s="484"/>
      <c r="D238" s="445"/>
      <c r="E238" s="445"/>
      <c r="F238" s="445"/>
      <c r="I238" s="490"/>
    </row>
    <row r="239" spans="1:9" ht="14.25">
      <c r="A239" s="484"/>
      <c r="B239" s="484"/>
      <c r="D239" s="1816" t="s">
        <v>1117</v>
      </c>
      <c r="E239" s="1816"/>
      <c r="F239" s="1816"/>
      <c r="I239" s="490"/>
    </row>
    <row r="240" spans="1:9" ht="14.25">
      <c r="A240" s="484"/>
      <c r="B240" s="484"/>
      <c r="D240" s="1816"/>
      <c r="E240" s="1816"/>
      <c r="F240" s="1816"/>
      <c r="I240" s="490"/>
    </row>
    <row r="241" spans="1:9" ht="14.25">
      <c r="A241" s="484"/>
      <c r="B241" s="484"/>
      <c r="D241" s="1816"/>
      <c r="E241" s="1816"/>
      <c r="F241" s="1816"/>
      <c r="I241" s="490"/>
    </row>
    <row r="242" spans="1:9" ht="14.25">
      <c r="A242" s="484"/>
      <c r="B242" s="484"/>
      <c r="D242" s="1816"/>
      <c r="E242" s="1816"/>
      <c r="F242" s="1816"/>
      <c r="I242" s="490"/>
    </row>
    <row r="243" spans="1:9" ht="14.25">
      <c r="A243" s="484"/>
      <c r="B243" s="484"/>
      <c r="D243" s="1816"/>
      <c r="E243" s="1816"/>
      <c r="F243" s="1816"/>
      <c r="I243" s="490"/>
    </row>
    <row r="244" spans="1:9" ht="14.25">
      <c r="A244" s="484"/>
      <c r="B244" s="484"/>
      <c r="D244" s="446"/>
      <c r="E244" s="446"/>
      <c r="F244" s="446"/>
      <c r="I244" s="490"/>
    </row>
    <row r="245" spans="1:9" ht="14.25">
      <c r="A245" s="484"/>
      <c r="B245" s="485" t="s">
        <v>2761</v>
      </c>
      <c r="D245" s="1816" t="s">
        <v>2010</v>
      </c>
      <c r="E245" s="1816"/>
      <c r="F245" s="1816"/>
      <c r="I245" s="490"/>
    </row>
    <row r="246" spans="1:9" ht="14.25">
      <c r="A246" s="484"/>
      <c r="B246" s="484"/>
      <c r="D246" s="1816"/>
      <c r="E246" s="1816"/>
      <c r="F246" s="1816"/>
      <c r="I246" s="490"/>
    </row>
    <row r="247" spans="1:9" ht="14.25">
      <c r="A247" s="484"/>
      <c r="B247" s="484"/>
      <c r="D247" s="1816"/>
      <c r="E247" s="1816"/>
      <c r="F247" s="181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2762</v>
      </c>
      <c r="D250" s="1816" t="s">
        <v>2011</v>
      </c>
      <c r="E250" s="1816"/>
      <c r="F250" s="1816"/>
      <c r="I250" s="490"/>
    </row>
    <row r="251" spans="1:9" ht="14.25">
      <c r="A251" s="484"/>
      <c r="B251" s="484"/>
      <c r="D251" s="1816"/>
      <c r="E251" s="1816"/>
      <c r="F251" s="1816"/>
      <c r="I251" s="490"/>
    </row>
    <row r="252" spans="1:9" ht="14.25">
      <c r="A252" s="484"/>
      <c r="B252" s="484"/>
      <c r="D252" s="1816"/>
      <c r="E252" s="1816"/>
      <c r="F252" s="1816"/>
      <c r="I252" s="490"/>
    </row>
    <row r="253" spans="1:9" ht="14.25">
      <c r="A253" s="484"/>
      <c r="B253" s="484"/>
      <c r="D253" s="1816"/>
      <c r="E253" s="1816"/>
      <c r="F253" s="1816"/>
      <c r="I253" s="490"/>
    </row>
    <row r="254" spans="1:9" ht="14.25">
      <c r="A254" s="484"/>
      <c r="B254" s="484"/>
      <c r="D254" s="1816"/>
      <c r="E254" s="1816"/>
      <c r="F254" s="1816"/>
      <c r="I254" s="490"/>
    </row>
    <row r="255" spans="1:9" ht="14.25">
      <c r="A255" s="484"/>
      <c r="B255" s="484"/>
      <c r="D255" s="445"/>
      <c r="E255" s="445"/>
      <c r="F255" s="445"/>
      <c r="I255" s="490"/>
    </row>
    <row r="256" spans="1:9" ht="14.25">
      <c r="A256" s="484"/>
      <c r="B256" s="485" t="s">
        <v>2761</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2761</v>
      </c>
      <c r="D259" s="1816" t="s">
        <v>1118</v>
      </c>
      <c r="E259" s="1816"/>
      <c r="F259" s="1816"/>
      <c r="I259" s="490"/>
    </row>
    <row r="260" spans="1:9" ht="14.25">
      <c r="A260" s="484"/>
      <c r="B260" s="484"/>
      <c r="D260" s="1816"/>
      <c r="E260" s="1816"/>
      <c r="F260" s="1816"/>
      <c r="I260" s="490"/>
    </row>
    <row r="261" spans="1:9">
      <c r="D261" s="491"/>
      <c r="I261" s="490"/>
    </row>
    <row r="262" spans="1:9">
      <c r="A262" s="1819" t="s">
        <v>1046</v>
      </c>
      <c r="B262" s="1819"/>
      <c r="C262" s="1819"/>
      <c r="D262" s="1819"/>
      <c r="E262" s="1819"/>
      <c r="F262" s="1819"/>
      <c r="G262" s="1819"/>
      <c r="H262" s="1023"/>
      <c r="I262" s="1146"/>
    </row>
    <row r="263" spans="1:9">
      <c r="D263" s="491"/>
      <c r="I263" s="490"/>
    </row>
    <row r="264" spans="1:9">
      <c r="C264" s="486"/>
      <c r="D264" s="1825" t="s">
        <v>1120</v>
      </c>
      <c r="E264" s="1825"/>
      <c r="F264" s="1825"/>
      <c r="I264" s="490"/>
    </row>
    <row r="265" spans="1:9">
      <c r="A265" s="482"/>
      <c r="B265" s="482"/>
      <c r="C265" s="482"/>
      <c r="D265" s="446"/>
      <c r="E265" s="446"/>
      <c r="F265" s="446"/>
      <c r="I265" s="490"/>
    </row>
    <row r="266" spans="1:9">
      <c r="A266" s="483"/>
      <c r="B266" s="483"/>
      <c r="C266" s="483"/>
      <c r="D266" s="1825" t="s">
        <v>269</v>
      </c>
      <c r="E266" s="1825"/>
      <c r="F266" s="1825"/>
      <c r="I266" s="490"/>
    </row>
    <row r="267" spans="1:9" ht="14.45" customHeight="1">
      <c r="A267" s="484"/>
      <c r="B267" s="485" t="s">
        <v>2761</v>
      </c>
      <c r="D267" s="1816" t="s">
        <v>1195</v>
      </c>
      <c r="E267" s="1816"/>
      <c r="F267" s="1816"/>
      <c r="I267" s="490"/>
    </row>
    <row r="268" spans="1:9">
      <c r="D268" s="1816"/>
      <c r="E268" s="1816"/>
      <c r="F268" s="1816"/>
      <c r="I268" s="490"/>
    </row>
    <row r="269" spans="1:9">
      <c r="E269" s="1031" t="s">
        <v>1869</v>
      </c>
      <c r="I269" s="490"/>
    </row>
    <row r="270" spans="1:9">
      <c r="D270" s="446"/>
      <c r="E270" s="446"/>
      <c r="F270" s="446"/>
      <c r="I270" s="490"/>
    </row>
    <row r="271" spans="1:9" ht="14.45" customHeight="1">
      <c r="A271" s="484"/>
      <c r="B271" s="485" t="s">
        <v>2762</v>
      </c>
      <c r="D271" s="1816" t="s">
        <v>2013</v>
      </c>
      <c r="E271" s="1816"/>
      <c r="F271" s="1816"/>
      <c r="I271" s="490"/>
    </row>
    <row r="272" spans="1:9">
      <c r="D272" s="1816"/>
      <c r="E272" s="1816"/>
      <c r="F272" s="1816"/>
      <c r="I272" s="490"/>
    </row>
    <row r="273" spans="1:9">
      <c r="D273" s="1816"/>
      <c r="E273" s="1816"/>
      <c r="F273" s="1816"/>
      <c r="I273" s="490"/>
    </row>
    <row r="274" spans="1:9">
      <c r="D274" s="1816"/>
      <c r="E274" s="1816"/>
      <c r="F274" s="1816"/>
      <c r="I274" s="490"/>
    </row>
    <row r="275" spans="1:9">
      <c r="D275" s="1816"/>
      <c r="E275" s="1816"/>
      <c r="F275" s="1816"/>
      <c r="I275" s="490"/>
    </row>
    <row r="276" spans="1:9">
      <c r="D276" s="1816"/>
      <c r="E276" s="1816"/>
      <c r="F276" s="1816"/>
      <c r="I276" s="490"/>
    </row>
    <row r="277" spans="1:9">
      <c r="D277" s="446"/>
      <c r="E277" s="446"/>
      <c r="F277" s="446"/>
      <c r="I277" s="490"/>
    </row>
    <row r="278" spans="1:9" ht="14.25">
      <c r="A278" s="484"/>
      <c r="B278" s="485" t="s">
        <v>2762</v>
      </c>
      <c r="D278" s="1816" t="s">
        <v>1121</v>
      </c>
      <c r="E278" s="1816"/>
      <c r="F278" s="1816"/>
      <c r="I278" s="490"/>
    </row>
    <row r="279" spans="1:9">
      <c r="D279" s="1816"/>
      <c r="E279" s="1816"/>
      <c r="F279" s="1816"/>
      <c r="I279" s="490"/>
    </row>
    <row r="280" spans="1:9">
      <c r="D280" s="1816"/>
      <c r="E280" s="1816"/>
      <c r="F280" s="1816"/>
      <c r="I280" s="490"/>
    </row>
    <row r="281" spans="1:9">
      <c r="D281" s="492"/>
      <c r="E281" s="446"/>
      <c r="F281" s="446"/>
      <c r="I281" s="490"/>
    </row>
    <row r="282" spans="1:9">
      <c r="A282" s="1819" t="s">
        <v>1047</v>
      </c>
      <c r="B282" s="1819"/>
      <c r="C282" s="1819"/>
      <c r="D282" s="1819"/>
      <c r="E282" s="1819"/>
      <c r="F282" s="1819"/>
      <c r="G282" s="1819"/>
      <c r="H282" s="1023"/>
      <c r="I282" s="1146"/>
    </row>
    <row r="283" spans="1:9">
      <c r="D283" s="492"/>
      <c r="E283" s="446"/>
      <c r="F283" s="446"/>
      <c r="I283" s="490"/>
    </row>
    <row r="284" spans="1:9">
      <c r="C284" s="482"/>
      <c r="D284" s="1818" t="s">
        <v>1122</v>
      </c>
      <c r="E284" s="1818"/>
      <c r="F284" s="1818"/>
      <c r="I284" s="490"/>
    </row>
    <row r="285" spans="1:9">
      <c r="C285" s="482"/>
      <c r="D285" s="1818"/>
      <c r="E285" s="1818"/>
      <c r="F285" s="1818"/>
      <c r="I285" s="490"/>
    </row>
    <row r="286" spans="1:9">
      <c r="A286" s="483"/>
      <c r="B286" s="483"/>
      <c r="C286" s="483"/>
      <c r="D286" s="404"/>
      <c r="I286" s="490"/>
    </row>
    <row r="287" spans="1:9">
      <c r="C287" s="483"/>
      <c r="D287" s="1825" t="s">
        <v>209</v>
      </c>
      <c r="E287" s="1825"/>
      <c r="F287" s="1825"/>
      <c r="I287" s="490"/>
    </row>
    <row r="288" spans="1:9" ht="15.75" customHeight="1">
      <c r="A288" s="484"/>
      <c r="B288" s="484"/>
      <c r="D288" s="1828" t="s">
        <v>1123</v>
      </c>
      <c r="E288" s="1828"/>
      <c r="F288" s="1828"/>
      <c r="I288" s="490"/>
    </row>
    <row r="289" spans="1:9">
      <c r="E289" s="446"/>
      <c r="F289" s="446"/>
      <c r="I289" s="490"/>
    </row>
    <row r="290" spans="1:9" ht="14.25">
      <c r="A290" s="484"/>
      <c r="B290" s="485" t="s">
        <v>2762</v>
      </c>
      <c r="D290" s="1816" t="s">
        <v>1124</v>
      </c>
      <c r="E290" s="1816"/>
      <c r="F290" s="1816"/>
      <c r="I290" s="490"/>
    </row>
    <row r="291" spans="1:9" ht="14.25">
      <c r="A291" s="484"/>
      <c r="B291" s="484"/>
      <c r="D291" s="1816"/>
      <c r="E291" s="1816"/>
      <c r="F291" s="1816"/>
      <c r="I291" s="490"/>
    </row>
    <row r="292" spans="1:9">
      <c r="D292" s="446"/>
      <c r="E292" s="446"/>
      <c r="F292" s="446"/>
      <c r="I292" s="490"/>
    </row>
    <row r="293" spans="1:9" ht="14.25">
      <c r="A293" s="484"/>
      <c r="B293" s="485" t="s">
        <v>2762</v>
      </c>
      <c r="D293" s="1816" t="s">
        <v>1125</v>
      </c>
      <c r="E293" s="1816"/>
      <c r="F293" s="1816"/>
      <c r="I293" s="490"/>
    </row>
    <row r="294" spans="1:9" ht="14.25">
      <c r="A294" s="484"/>
      <c r="B294" s="484"/>
      <c r="D294" s="1816"/>
      <c r="E294" s="1816"/>
      <c r="F294" s="1816"/>
      <c r="I294" s="490"/>
    </row>
    <row r="295" spans="1:9" ht="14.25">
      <c r="A295" s="484"/>
      <c r="B295" s="484"/>
      <c r="D295" s="1816"/>
      <c r="E295" s="1816"/>
      <c r="F295" s="1816"/>
      <c r="I295" s="490"/>
    </row>
    <row r="296" spans="1:9">
      <c r="D296" s="446"/>
      <c r="E296" s="446"/>
      <c r="F296" s="446"/>
      <c r="I296" s="490"/>
    </row>
    <row r="297" spans="1:9" ht="14.25">
      <c r="A297" s="484"/>
      <c r="B297" s="485" t="s">
        <v>2762</v>
      </c>
      <c r="D297" s="1816" t="s">
        <v>1126</v>
      </c>
      <c r="E297" s="1816"/>
      <c r="F297" s="1816"/>
      <c r="I297" s="490"/>
    </row>
    <row r="298" spans="1:9" ht="14.25">
      <c r="A298" s="484"/>
      <c r="B298" s="484"/>
      <c r="D298" s="1816"/>
      <c r="E298" s="1816"/>
      <c r="F298" s="1816"/>
      <c r="I298" s="490"/>
    </row>
    <row r="299" spans="1:9">
      <c r="A299" s="490"/>
      <c r="B299" s="490"/>
      <c r="E299" s="446"/>
      <c r="F299" s="446"/>
      <c r="I299" s="490"/>
    </row>
    <row r="300" spans="1:9">
      <c r="A300" s="1819" t="s">
        <v>1048</v>
      </c>
      <c r="B300" s="1819"/>
      <c r="C300" s="1819"/>
      <c r="D300" s="1819"/>
      <c r="E300" s="1819"/>
      <c r="F300" s="1819"/>
      <c r="G300" s="1819"/>
      <c r="H300" s="1023"/>
      <c r="I300" s="1146"/>
    </row>
    <row r="301" spans="1:9">
      <c r="A301" s="490"/>
      <c r="B301" s="490"/>
      <c r="D301" s="446"/>
      <c r="E301" s="446"/>
      <c r="F301" s="446"/>
      <c r="I301" s="490"/>
    </row>
    <row r="302" spans="1:9">
      <c r="C302" s="490"/>
      <c r="D302" s="1825" t="s">
        <v>682</v>
      </c>
      <c r="E302" s="1825"/>
      <c r="F302" s="1825"/>
      <c r="I302" s="490"/>
    </row>
    <row r="303" spans="1:9">
      <c r="C303" s="490"/>
      <c r="D303" s="1817" t="s">
        <v>1127</v>
      </c>
      <c r="E303" s="1817"/>
      <c r="F303" s="1817"/>
      <c r="I303" s="490"/>
    </row>
    <row r="304" spans="1:9">
      <c r="C304" s="490"/>
      <c r="D304" s="493"/>
      <c r="I304" s="490"/>
    </row>
    <row r="305" spans="1:9">
      <c r="B305" s="485" t="s">
        <v>2762</v>
      </c>
      <c r="D305" s="1817" t="s">
        <v>1128</v>
      </c>
      <c r="E305" s="1817"/>
      <c r="F305" s="1817"/>
      <c r="I305" s="490"/>
    </row>
    <row r="306" spans="1:9" ht="14.25">
      <c r="A306" s="484"/>
      <c r="B306" s="484"/>
      <c r="D306" s="494"/>
      <c r="E306" s="495"/>
      <c r="F306" s="495"/>
      <c r="I306" s="490"/>
    </row>
    <row r="307" spans="1:9" ht="13.7" customHeight="1">
      <c r="B307" s="485" t="s">
        <v>2762</v>
      </c>
      <c r="D307" s="1840" t="s">
        <v>1218</v>
      </c>
      <c r="E307" s="1840"/>
      <c r="F307" s="1840"/>
      <c r="I307" s="490"/>
    </row>
    <row r="308" spans="1:9" ht="14.25">
      <c r="A308" s="484"/>
      <c r="B308" s="484"/>
      <c r="D308" s="1840"/>
      <c r="E308" s="1840"/>
      <c r="F308" s="1840"/>
      <c r="I308" s="490"/>
    </row>
    <row r="309" spans="1:9" ht="14.25">
      <c r="A309" s="484"/>
      <c r="B309" s="484"/>
      <c r="D309" s="1840"/>
      <c r="E309" s="1840"/>
      <c r="F309" s="1840"/>
      <c r="I309" s="490"/>
    </row>
    <row r="310" spans="1:9" ht="14.25">
      <c r="A310" s="484"/>
      <c r="B310" s="484"/>
      <c r="D310" s="1840"/>
      <c r="E310" s="1840"/>
      <c r="F310" s="1840"/>
      <c r="I310" s="490"/>
    </row>
    <row r="311" spans="1:9" ht="14.25">
      <c r="A311" s="484"/>
      <c r="B311" s="484"/>
      <c r="D311" s="1840"/>
      <c r="E311" s="1840"/>
      <c r="F311" s="1840"/>
      <c r="I311" s="490"/>
    </row>
    <row r="312" spans="1:9" ht="14.25">
      <c r="A312" s="484"/>
      <c r="B312" s="484"/>
      <c r="D312" s="494"/>
      <c r="E312" s="495"/>
      <c r="F312" s="495"/>
      <c r="I312" s="490"/>
    </row>
    <row r="313" spans="1:9" ht="13.7" customHeight="1">
      <c r="B313" s="485" t="s">
        <v>2762</v>
      </c>
      <c r="D313" s="1840" t="s">
        <v>1129</v>
      </c>
      <c r="E313" s="1840"/>
      <c r="F313" s="1840"/>
      <c r="I313" s="490"/>
    </row>
    <row r="314" spans="1:9">
      <c r="D314" s="1840"/>
      <c r="E314" s="1840"/>
      <c r="F314" s="1840"/>
      <c r="I314" s="490"/>
    </row>
    <row r="315" spans="1:9" ht="14.25">
      <c r="A315" s="484"/>
      <c r="B315" s="484"/>
      <c r="D315" s="494"/>
      <c r="E315" s="495"/>
      <c r="F315" s="495"/>
      <c r="I315" s="490"/>
    </row>
    <row r="316" spans="1:9">
      <c r="B316" s="485" t="s">
        <v>2762</v>
      </c>
      <c r="D316" s="1817" t="s">
        <v>1130</v>
      </c>
      <c r="E316" s="1817"/>
      <c r="F316" s="1817"/>
      <c r="I316" s="490"/>
    </row>
    <row r="317" spans="1:9">
      <c r="E317" s="446"/>
      <c r="F317" s="446"/>
      <c r="I317" s="490"/>
    </row>
    <row r="318" spans="1:9" ht="14.25">
      <c r="A318" s="484"/>
      <c r="B318" s="485" t="s">
        <v>2762</v>
      </c>
      <c r="D318" s="1816" t="s">
        <v>2195</v>
      </c>
      <c r="E318" s="1816"/>
      <c r="F318" s="1816"/>
      <c r="I318" s="490"/>
    </row>
    <row r="319" spans="1:9" ht="14.25">
      <c r="A319" s="484"/>
      <c r="B319" s="484"/>
      <c r="D319" s="1816"/>
      <c r="E319" s="1816"/>
      <c r="F319" s="1816"/>
      <c r="I319" s="490"/>
    </row>
    <row r="320" spans="1:9" ht="14.25">
      <c r="A320" s="484"/>
      <c r="B320" s="484"/>
      <c r="D320" s="1816"/>
      <c r="E320" s="1816"/>
      <c r="F320" s="1816"/>
      <c r="I320" s="490"/>
    </row>
    <row r="321" spans="1:9" ht="14.25">
      <c r="A321" s="484"/>
      <c r="B321" s="484"/>
      <c r="D321" s="1816"/>
      <c r="E321" s="1816"/>
      <c r="F321" s="1816"/>
      <c r="I321" s="490"/>
    </row>
    <row r="322" spans="1:9" ht="14.25">
      <c r="A322" s="484"/>
      <c r="B322" s="484"/>
      <c r="D322" s="1816"/>
      <c r="E322" s="1816"/>
      <c r="F322" s="1816"/>
      <c r="I322" s="490"/>
    </row>
    <row r="323" spans="1:9" ht="14.25">
      <c r="A323" s="484"/>
      <c r="B323" s="484"/>
      <c r="D323" s="1816"/>
      <c r="E323" s="1816"/>
      <c r="F323" s="1816"/>
      <c r="I323" s="490"/>
    </row>
    <row r="324" spans="1:9" ht="14.25">
      <c r="A324" s="484"/>
      <c r="B324" s="484"/>
      <c r="D324" s="1816"/>
      <c r="E324" s="1816"/>
      <c r="F324" s="1816"/>
      <c r="I324" s="490"/>
    </row>
    <row r="325" spans="1:9" ht="14.25">
      <c r="A325" s="484"/>
      <c r="B325" s="484"/>
      <c r="D325" s="1816"/>
      <c r="E325" s="1816"/>
      <c r="F325" s="1816"/>
      <c r="I325" s="490"/>
    </row>
    <row r="326" spans="1:9" ht="14.25">
      <c r="A326" s="484"/>
      <c r="B326" s="484"/>
      <c r="D326" s="1816"/>
      <c r="E326" s="1816"/>
      <c r="F326" s="1816"/>
      <c r="I326" s="490"/>
    </row>
    <row r="327" spans="1:9" ht="14.25">
      <c r="A327" s="484"/>
      <c r="B327" s="484"/>
      <c r="D327" s="1816"/>
      <c r="E327" s="1816"/>
      <c r="F327" s="1816"/>
      <c r="I327" s="490"/>
    </row>
    <row r="328" spans="1:9" ht="14.25">
      <c r="A328" s="484"/>
      <c r="B328" s="484"/>
      <c r="D328" s="1816"/>
      <c r="E328" s="1816"/>
      <c r="F328" s="1816"/>
      <c r="I328" s="490"/>
    </row>
    <row r="329" spans="1:9" ht="14.25">
      <c r="A329" s="484"/>
      <c r="B329" s="484"/>
      <c r="D329" s="1816"/>
      <c r="E329" s="1816"/>
      <c r="F329" s="1816"/>
      <c r="I329" s="490"/>
    </row>
    <row r="330" spans="1:9" ht="14.25">
      <c r="A330" s="484"/>
      <c r="B330" s="484"/>
      <c r="D330" s="1816"/>
      <c r="E330" s="1816"/>
      <c r="F330" s="1816"/>
      <c r="I330" s="490"/>
    </row>
    <row r="331" spans="1:9" ht="14.25">
      <c r="A331" s="484"/>
      <c r="B331" s="484"/>
      <c r="D331" s="1816"/>
      <c r="E331" s="1816"/>
      <c r="F331" s="1816"/>
      <c r="I331" s="490"/>
    </row>
    <row r="332" spans="1:9" ht="14.25">
      <c r="A332" s="484"/>
      <c r="B332" s="484"/>
      <c r="D332" s="1816"/>
      <c r="E332" s="1816"/>
      <c r="F332" s="1816"/>
      <c r="I332" s="490"/>
    </row>
    <row r="333" spans="1:9">
      <c r="D333" s="446"/>
      <c r="E333" s="446"/>
      <c r="F333" s="446"/>
      <c r="I333" s="490"/>
    </row>
    <row r="334" spans="1:9" ht="14.25">
      <c r="A334" s="484"/>
      <c r="B334" s="485" t="s">
        <v>2762</v>
      </c>
      <c r="D334" s="1816" t="s">
        <v>1131</v>
      </c>
      <c r="E334" s="1816"/>
      <c r="F334" s="1816"/>
      <c r="I334" s="490"/>
    </row>
    <row r="335" spans="1:9">
      <c r="D335" s="1816"/>
      <c r="E335" s="1816"/>
      <c r="F335" s="1816"/>
      <c r="I335" s="490"/>
    </row>
    <row r="336" spans="1:9">
      <c r="D336" s="1816"/>
      <c r="E336" s="1816"/>
      <c r="F336" s="1816"/>
      <c r="I336" s="490"/>
    </row>
    <row r="337" spans="1:9">
      <c r="D337" s="1816"/>
      <c r="E337" s="1816"/>
      <c r="F337" s="1816"/>
      <c r="I337" s="490"/>
    </row>
    <row r="338" spans="1:9">
      <c r="D338" s="1816"/>
      <c r="E338" s="1816"/>
      <c r="F338" s="1816"/>
      <c r="I338" s="490"/>
    </row>
    <row r="339" spans="1:9">
      <c r="D339" s="1816"/>
      <c r="E339" s="1816"/>
      <c r="F339" s="1816"/>
      <c r="I339" s="490"/>
    </row>
    <row r="340" spans="1:9">
      <c r="D340" s="1816"/>
      <c r="E340" s="1816"/>
      <c r="F340" s="1816"/>
      <c r="I340" s="490"/>
    </row>
    <row r="341" spans="1:9">
      <c r="D341" s="1816"/>
      <c r="E341" s="1816"/>
      <c r="F341" s="1816"/>
      <c r="I341" s="490"/>
    </row>
    <row r="342" spans="1:9">
      <c r="D342" s="1816"/>
      <c r="E342" s="1816"/>
      <c r="F342" s="1816"/>
      <c r="I342" s="490"/>
    </row>
    <row r="343" spans="1:9">
      <c r="D343" s="446"/>
      <c r="E343" s="446"/>
      <c r="F343" s="446"/>
      <c r="I343" s="490"/>
    </row>
    <row r="344" spans="1:9" ht="14.25" customHeight="1">
      <c r="A344" s="484"/>
      <c r="B344" s="485" t="s">
        <v>2762</v>
      </c>
      <c r="D344" s="1816" t="s">
        <v>1874</v>
      </c>
      <c r="E344" s="1816"/>
      <c r="F344" s="1816"/>
      <c r="I344" s="490"/>
    </row>
    <row r="345" spans="1:9">
      <c r="D345" s="1816"/>
      <c r="E345" s="1816"/>
      <c r="F345" s="1816"/>
      <c r="I345" s="490"/>
    </row>
    <row r="346" spans="1:9">
      <c r="D346" s="1816"/>
      <c r="E346" s="1816"/>
      <c r="F346" s="1816"/>
      <c r="I346" s="490"/>
    </row>
    <row r="347" spans="1:9">
      <c r="D347" s="1816"/>
      <c r="E347" s="1816"/>
      <c r="F347" s="181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49" t="s">
        <v>978</v>
      </c>
      <c r="E351" s="1849"/>
      <c r="F351" s="1849"/>
      <c r="G351" s="1022"/>
      <c r="H351" s="1022"/>
      <c r="I351" s="1149"/>
    </row>
    <row r="352" spans="1:9" ht="13.5" thickTop="1">
      <c r="D352" s="1848" t="s">
        <v>2196</v>
      </c>
      <c r="E352" s="1848"/>
      <c r="F352" s="1848"/>
      <c r="I352" s="490"/>
    </row>
    <row r="353" spans="1:9">
      <c r="D353" s="446"/>
      <c r="E353" s="446"/>
      <c r="F353" s="446"/>
      <c r="I353" s="490"/>
    </row>
    <row r="354" spans="1:9">
      <c r="A354" s="476"/>
      <c r="B354" s="476"/>
      <c r="C354" s="476"/>
      <c r="D354" s="447"/>
      <c r="E354" s="447"/>
      <c r="F354" s="446"/>
      <c r="I354" s="490"/>
    </row>
    <row r="355" spans="1:9" ht="14.25">
      <c r="A355" s="484"/>
      <c r="B355" s="485" t="s">
        <v>2762</v>
      </c>
      <c r="C355" s="487"/>
      <c r="D355" s="1817" t="s">
        <v>1872</v>
      </c>
      <c r="E355" s="1817"/>
      <c r="F355" s="1817"/>
      <c r="I355" s="490"/>
    </row>
    <row r="356" spans="1:9" ht="12.75" customHeight="1">
      <c r="D356" s="1032"/>
      <c r="E356" s="96" t="s">
        <v>1871</v>
      </c>
      <c r="F356" s="1032"/>
      <c r="I356" s="490"/>
    </row>
    <row r="357" spans="1:9">
      <c r="D357" s="1816" t="s">
        <v>1238</v>
      </c>
      <c r="E357" s="1816"/>
      <c r="F357" s="1816"/>
      <c r="I357" s="490"/>
    </row>
    <row r="358" spans="1:9">
      <c r="D358" s="1816"/>
      <c r="E358" s="1816"/>
      <c r="F358" s="1816"/>
      <c r="I358" s="490"/>
    </row>
    <row r="359" spans="1:9">
      <c r="D359" s="1816"/>
      <c r="E359" s="1816"/>
      <c r="F359" s="1816"/>
      <c r="I359" s="490"/>
    </row>
    <row r="360" spans="1:9" ht="14.25">
      <c r="A360" s="484"/>
      <c r="B360" s="485" t="s">
        <v>2762</v>
      </c>
      <c r="C360" s="476"/>
      <c r="D360" s="1830" t="s">
        <v>2014</v>
      </c>
      <c r="E360" s="1830"/>
      <c r="F360" s="1830"/>
      <c r="I360" s="480"/>
    </row>
    <row r="361" spans="1:9">
      <c r="A361" s="476"/>
      <c r="B361" s="476"/>
      <c r="C361" s="476"/>
      <c r="D361" s="447"/>
      <c r="E361" s="447"/>
      <c r="F361" s="446"/>
      <c r="I361" s="490"/>
    </row>
    <row r="362" spans="1:9">
      <c r="A362" s="476"/>
      <c r="B362" s="485" t="s">
        <v>2762</v>
      </c>
      <c r="C362" s="476"/>
      <c r="D362" s="1797" t="s">
        <v>2015</v>
      </c>
      <c r="E362" s="1797"/>
      <c r="F362" s="1797"/>
      <c r="I362" s="490"/>
    </row>
    <row r="363" spans="1:9">
      <c r="A363" s="476"/>
      <c r="B363" s="476"/>
      <c r="C363" s="476"/>
      <c r="D363" s="1797"/>
      <c r="E363" s="1797"/>
      <c r="F363" s="1797"/>
      <c r="I363" s="490"/>
    </row>
    <row r="364" spans="1:9">
      <c r="A364" s="476"/>
      <c r="B364" s="476"/>
      <c r="C364" s="476"/>
      <c r="D364" s="1797"/>
      <c r="E364" s="1797"/>
      <c r="F364" s="1797"/>
      <c r="I364" s="490"/>
    </row>
    <row r="365" spans="1:9">
      <c r="A365" s="476"/>
      <c r="B365" s="476"/>
      <c r="C365" s="476"/>
      <c r="D365" s="1797"/>
      <c r="E365" s="1797"/>
      <c r="F365" s="1797"/>
      <c r="I365" s="490"/>
    </row>
    <row r="366" spans="1:9">
      <c r="A366" s="476"/>
      <c r="B366" s="476"/>
      <c r="C366" s="476"/>
      <c r="D366" s="1797"/>
      <c r="E366" s="1797"/>
      <c r="F366" s="1797"/>
      <c r="I366" s="490"/>
    </row>
    <row r="367" spans="1:9">
      <c r="A367" s="476"/>
      <c r="B367" s="476"/>
      <c r="C367" s="476"/>
      <c r="D367" s="1797"/>
      <c r="E367" s="1797"/>
      <c r="F367" s="1797"/>
      <c r="I367" s="490"/>
    </row>
    <row r="368" spans="1:9">
      <c r="A368" s="476"/>
      <c r="B368" s="476"/>
      <c r="C368" s="476"/>
      <c r="D368" s="1797"/>
      <c r="E368" s="1797"/>
      <c r="F368" s="1797"/>
      <c r="I368" s="490"/>
    </row>
    <row r="369" spans="1:9">
      <c r="A369" s="476"/>
      <c r="B369" s="476"/>
      <c r="C369" s="476"/>
      <c r="D369" s="1797"/>
      <c r="E369" s="1797"/>
      <c r="F369" s="1797"/>
      <c r="I369" s="490"/>
    </row>
    <row r="370" spans="1:9">
      <c r="A370" s="476"/>
      <c r="B370" s="476"/>
      <c r="C370" s="476"/>
      <c r="D370" s="1797"/>
      <c r="E370" s="1797"/>
      <c r="F370" s="1797"/>
      <c r="I370" s="490"/>
    </row>
    <row r="371" spans="1:9">
      <c r="A371" s="476"/>
      <c r="B371" s="476"/>
      <c r="C371" s="476"/>
      <c r="D371" s="1797"/>
      <c r="E371" s="1797"/>
      <c r="F371" s="1797"/>
      <c r="I371" s="490"/>
    </row>
    <row r="372" spans="1:9">
      <c r="A372" s="476"/>
      <c r="B372" s="476"/>
      <c r="C372" s="476"/>
      <c r="D372" s="1797"/>
      <c r="E372" s="1797"/>
      <c r="F372" s="1797"/>
      <c r="I372" s="490"/>
    </row>
    <row r="373" spans="1:9">
      <c r="A373" s="476"/>
      <c r="B373" s="476"/>
      <c r="C373" s="476"/>
      <c r="D373" s="1797"/>
      <c r="E373" s="1797"/>
      <c r="F373" s="1797"/>
      <c r="I373" s="490"/>
    </row>
    <row r="374" spans="1:9">
      <c r="A374" s="476"/>
      <c r="B374" s="476"/>
      <c r="C374" s="476"/>
      <c r="D374" s="451"/>
      <c r="E374" s="451"/>
      <c r="F374" s="451"/>
      <c r="I374" s="490"/>
    </row>
    <row r="375" spans="1:9" ht="12.4" customHeight="1">
      <c r="A375" s="476"/>
      <c r="B375" s="485" t="s">
        <v>2762</v>
      </c>
      <c r="C375" s="476"/>
      <c r="D375" s="1812" t="s">
        <v>1220</v>
      </c>
      <c r="E375" s="1812"/>
      <c r="F375" s="1812"/>
      <c r="I375" s="490"/>
    </row>
    <row r="376" spans="1:9">
      <c r="A376" s="476"/>
      <c r="B376" s="476"/>
      <c r="C376" s="476"/>
      <c r="D376" s="1812"/>
      <c r="E376" s="1812"/>
      <c r="F376" s="1812"/>
      <c r="I376" s="490"/>
    </row>
    <row r="377" spans="1:9">
      <c r="A377" s="476"/>
      <c r="B377" s="476"/>
      <c r="C377" s="476"/>
      <c r="D377" s="1812"/>
      <c r="E377" s="1812"/>
      <c r="F377" s="1812"/>
      <c r="I377" s="490"/>
    </row>
    <row r="378" spans="1:9">
      <c r="A378" s="476"/>
      <c r="B378" s="476"/>
      <c r="C378" s="476"/>
      <c r="D378" s="1812"/>
      <c r="E378" s="1812"/>
      <c r="F378" s="1812"/>
      <c r="I378" s="490"/>
    </row>
    <row r="379" spans="1:9">
      <c r="A379" s="476"/>
      <c r="B379" s="476"/>
      <c r="C379" s="476"/>
      <c r="D379" s="524"/>
      <c r="E379" s="524"/>
      <c r="F379" s="524"/>
      <c r="I379" s="490"/>
    </row>
    <row r="380" spans="1:9">
      <c r="A380" s="476"/>
      <c r="B380" s="485" t="s">
        <v>2762</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2762</v>
      </c>
      <c r="C387" s="476"/>
      <c r="D387" s="1797" t="s">
        <v>1132</v>
      </c>
      <c r="E387" s="1797"/>
      <c r="F387" s="1797"/>
      <c r="I387" s="490"/>
    </row>
    <row r="388" spans="1:9">
      <c r="A388" s="476"/>
      <c r="B388" s="476"/>
      <c r="C388" s="476"/>
      <c r="D388" s="1797"/>
      <c r="E388" s="1797"/>
      <c r="F388" s="1797"/>
      <c r="I388" s="490"/>
    </row>
    <row r="389" spans="1:9">
      <c r="A389" s="476"/>
      <c r="B389" s="476"/>
      <c r="C389" s="476"/>
      <c r="D389" s="1797"/>
      <c r="E389" s="1797"/>
      <c r="F389" s="1797"/>
      <c r="I389" s="490"/>
    </row>
    <row r="390" spans="1:9">
      <c r="A390" s="476"/>
      <c r="B390" s="476"/>
      <c r="C390" s="476"/>
      <c r="D390" s="1797"/>
      <c r="E390" s="1797"/>
      <c r="F390" s="1797"/>
      <c r="I390" s="490"/>
    </row>
    <row r="391" spans="1:9">
      <c r="A391" s="476"/>
      <c r="B391" s="476"/>
      <c r="C391" s="476"/>
      <c r="D391" s="447"/>
      <c r="E391" s="447"/>
      <c r="F391" s="446"/>
      <c r="I391" s="490"/>
    </row>
    <row r="392" spans="1:9">
      <c r="A392" s="476"/>
      <c r="B392" s="476"/>
      <c r="C392" s="476"/>
      <c r="D392" s="1797" t="s">
        <v>1133</v>
      </c>
      <c r="E392" s="1797"/>
      <c r="F392" s="1797"/>
      <c r="I392" s="490"/>
    </row>
    <row r="393" spans="1:9">
      <c r="A393" s="476"/>
      <c r="B393" s="476"/>
      <c r="C393" s="476"/>
      <c r="D393" s="1797"/>
      <c r="E393" s="1797"/>
      <c r="F393" s="1797"/>
      <c r="I393" s="490"/>
    </row>
    <row r="394" spans="1:9">
      <c r="A394" s="476"/>
      <c r="B394" s="476"/>
      <c r="C394" s="476"/>
      <c r="D394" s="1797"/>
      <c r="E394" s="1797"/>
      <c r="F394" s="1797"/>
      <c r="I394" s="490"/>
    </row>
    <row r="395" spans="1:9">
      <c r="A395" s="476"/>
      <c r="B395" s="476"/>
      <c r="C395" s="476"/>
      <c r="D395" s="1797"/>
      <c r="E395" s="1797"/>
      <c r="F395" s="1797"/>
      <c r="I395" s="490"/>
    </row>
    <row r="396" spans="1:9" ht="18" customHeight="1">
      <c r="A396" s="476"/>
      <c r="B396" s="476"/>
      <c r="C396" s="476"/>
      <c r="D396" s="1797"/>
      <c r="E396" s="1797"/>
      <c r="F396" s="1797"/>
      <c r="I396" s="490"/>
    </row>
    <row r="397" spans="1:9">
      <c r="A397" s="476"/>
      <c r="B397" s="476"/>
      <c r="C397" s="476"/>
      <c r="D397" s="1797"/>
      <c r="E397" s="1797"/>
      <c r="F397" s="1797"/>
      <c r="I397" s="490"/>
    </row>
    <row r="398" spans="1:9">
      <c r="A398" s="476"/>
      <c r="B398" s="476"/>
      <c r="C398" s="476"/>
      <c r="D398" s="1797"/>
      <c r="E398" s="1797"/>
      <c r="F398" s="1797"/>
      <c r="I398" s="490"/>
    </row>
    <row r="399" spans="1:9">
      <c r="A399" s="476"/>
      <c r="B399" s="476"/>
      <c r="C399" s="476"/>
      <c r="D399" s="1797"/>
      <c r="E399" s="1797"/>
      <c r="F399" s="1797"/>
      <c r="I399" s="490"/>
    </row>
    <row r="400" spans="1:9" ht="8.25" customHeight="1">
      <c r="A400" s="476"/>
      <c r="B400" s="476"/>
      <c r="C400" s="476"/>
      <c r="D400" s="1797"/>
      <c r="E400" s="1797"/>
      <c r="F400" s="1797"/>
      <c r="I400" s="490"/>
    </row>
    <row r="401" spans="1:9" ht="13.7" customHeight="1">
      <c r="A401" s="476"/>
      <c r="B401" s="476"/>
      <c r="C401" s="476"/>
      <c r="D401" s="1797" t="s">
        <v>1134</v>
      </c>
      <c r="E401" s="1797"/>
      <c r="F401" s="1797"/>
      <c r="I401" s="490"/>
    </row>
    <row r="402" spans="1:9">
      <c r="A402" s="476"/>
      <c r="B402" s="476"/>
      <c r="C402" s="476"/>
      <c r="D402" s="1797"/>
      <c r="E402" s="1797"/>
      <c r="F402" s="1797"/>
      <c r="I402" s="490"/>
    </row>
    <row r="403" spans="1:9">
      <c r="A403" s="476"/>
      <c r="B403" s="476"/>
      <c r="C403" s="476"/>
      <c r="D403" s="1797"/>
      <c r="E403" s="1797"/>
      <c r="F403" s="1797"/>
      <c r="I403" s="490"/>
    </row>
    <row r="404" spans="1:9">
      <c r="A404" s="476"/>
      <c r="B404" s="476"/>
      <c r="C404" s="476"/>
      <c r="D404" s="1797"/>
      <c r="E404" s="1797"/>
      <c r="F404" s="1797"/>
      <c r="I404" s="490"/>
    </row>
    <row r="405" spans="1:9">
      <c r="A405" s="476"/>
      <c r="B405" s="476"/>
      <c r="C405" s="476"/>
      <c r="D405" s="1797"/>
      <c r="E405" s="1797"/>
      <c r="F405" s="1797"/>
      <c r="I405" s="490"/>
    </row>
    <row r="406" spans="1:9">
      <c r="A406" s="476"/>
      <c r="B406" s="476"/>
      <c r="C406" s="476"/>
      <c r="D406" s="1797"/>
      <c r="E406" s="1797"/>
      <c r="F406" s="1797"/>
      <c r="I406" s="490"/>
    </row>
    <row r="407" spans="1:9">
      <c r="A407" s="476"/>
      <c r="B407" s="476"/>
      <c r="C407" s="476"/>
      <c r="D407" s="1797"/>
      <c r="E407" s="1797"/>
      <c r="F407" s="1797"/>
      <c r="I407" s="490"/>
    </row>
    <row r="408" spans="1:9">
      <c r="A408" s="476"/>
      <c r="B408" s="476"/>
      <c r="C408" s="476"/>
      <c r="D408" s="1797"/>
      <c r="E408" s="1797"/>
      <c r="F408" s="1797"/>
      <c r="I408" s="490"/>
    </row>
    <row r="409" spans="1:9">
      <c r="A409" s="476"/>
      <c r="B409" s="476"/>
      <c r="C409" s="476"/>
      <c r="D409" s="1797"/>
      <c r="E409" s="1797"/>
      <c r="F409" s="1797"/>
      <c r="I409" s="490"/>
    </row>
    <row r="410" spans="1:9">
      <c r="A410" s="476"/>
      <c r="B410" s="476"/>
      <c r="C410" s="476"/>
      <c r="D410" s="1797"/>
      <c r="E410" s="1797"/>
      <c r="F410" s="1797"/>
      <c r="I410" s="490"/>
    </row>
    <row r="411" spans="1:9">
      <c r="A411" s="476"/>
      <c r="B411" s="476"/>
      <c r="C411" s="476"/>
      <c r="D411" s="1797"/>
      <c r="E411" s="1797"/>
      <c r="F411" s="1797"/>
      <c r="I411" s="490"/>
    </row>
    <row r="412" spans="1:9">
      <c r="A412" s="476"/>
      <c r="B412" s="476"/>
      <c r="C412" s="476"/>
      <c r="D412" s="1797"/>
      <c r="E412" s="1797"/>
      <c r="F412" s="1797"/>
      <c r="I412" s="490"/>
    </row>
    <row r="413" spans="1:9">
      <c r="A413" s="476"/>
      <c r="B413" s="476"/>
      <c r="C413" s="496"/>
      <c r="D413" s="1797"/>
      <c r="E413" s="1797"/>
      <c r="F413" s="1797"/>
      <c r="I413" s="490"/>
    </row>
    <row r="414" spans="1:9">
      <c r="A414" s="476"/>
      <c r="B414" s="476"/>
      <c r="C414" s="496"/>
      <c r="D414" s="1797"/>
      <c r="E414" s="1797"/>
      <c r="F414" s="1797"/>
      <c r="I414" s="490"/>
    </row>
    <row r="415" spans="1:9">
      <c r="A415" s="476"/>
      <c r="B415" s="476"/>
      <c r="C415" s="476"/>
      <c r="D415" s="1797"/>
      <c r="E415" s="1797"/>
      <c r="F415" s="1797"/>
      <c r="I415" s="490"/>
    </row>
    <row r="416" spans="1:9">
      <c r="A416" s="476"/>
      <c r="B416" s="476"/>
      <c r="C416" s="496"/>
      <c r="D416" s="1797"/>
      <c r="E416" s="1797"/>
      <c r="F416" s="1797"/>
      <c r="I416" s="490"/>
    </row>
    <row r="417" spans="1:9">
      <c r="A417" s="476"/>
      <c r="B417" s="476"/>
      <c r="C417" s="496"/>
      <c r="D417" s="1797"/>
      <c r="E417" s="1797"/>
      <c r="F417" s="1797"/>
      <c r="I417" s="490"/>
    </row>
    <row r="418" spans="1:9">
      <c r="A418" s="476"/>
      <c r="B418" s="476"/>
      <c r="C418" s="496"/>
      <c r="D418" s="1797"/>
      <c r="E418" s="1797"/>
      <c r="F418" s="1797"/>
      <c r="I418" s="490"/>
    </row>
    <row r="419" spans="1:9">
      <c r="A419" s="476"/>
      <c r="B419" s="476"/>
      <c r="C419" s="476"/>
      <c r="D419" s="447"/>
      <c r="E419" s="447"/>
      <c r="F419" s="446"/>
      <c r="I419" s="490"/>
    </row>
    <row r="420" spans="1:9">
      <c r="A420" s="476"/>
      <c r="B420" s="485" t="s">
        <v>2762</v>
      </c>
      <c r="C420" s="476"/>
      <c r="D420" s="1797" t="s">
        <v>1135</v>
      </c>
      <c r="E420" s="1797"/>
      <c r="F420" s="1797"/>
      <c r="I420" s="490"/>
    </row>
    <row r="421" spans="1:9">
      <c r="A421" s="476"/>
      <c r="B421" s="476"/>
      <c r="C421" s="476"/>
      <c r="D421" s="1797"/>
      <c r="E421" s="1797"/>
      <c r="F421" s="1797"/>
      <c r="I421" s="490"/>
    </row>
    <row r="422" spans="1:9">
      <c r="A422" s="476"/>
      <c r="B422" s="476"/>
      <c r="C422" s="476"/>
      <c r="D422" s="451"/>
      <c r="E422" s="451"/>
      <c r="F422" s="451"/>
      <c r="I422" s="490"/>
    </row>
    <row r="423" spans="1:9" ht="14.45" customHeight="1">
      <c r="A423" s="484"/>
      <c r="B423" s="485" t="s">
        <v>2762</v>
      </c>
      <c r="D423" s="1797" t="s">
        <v>1854</v>
      </c>
      <c r="E423" s="1797"/>
      <c r="F423" s="1797"/>
      <c r="I423" s="490"/>
    </row>
    <row r="424" spans="1:9" ht="14.45" customHeight="1">
      <c r="A424" s="484"/>
      <c r="D424" s="1797"/>
      <c r="E424" s="1797"/>
      <c r="F424" s="1797"/>
      <c r="I424" s="490"/>
    </row>
    <row r="425" spans="1:9" ht="14.45" customHeight="1">
      <c r="A425" s="484"/>
      <c r="D425" s="1797"/>
      <c r="E425" s="1797"/>
      <c r="F425" s="1797"/>
      <c r="I425" s="490"/>
    </row>
    <row r="426" spans="1:9" ht="14.45" customHeight="1">
      <c r="A426" s="484"/>
      <c r="D426" s="1797"/>
      <c r="E426" s="1797"/>
      <c r="F426" s="1797"/>
      <c r="I426" s="490"/>
    </row>
    <row r="427" spans="1:9" ht="14.45" customHeight="1">
      <c r="A427" s="484"/>
      <c r="D427" s="1797"/>
      <c r="E427" s="1797"/>
      <c r="F427" s="1797"/>
      <c r="I427" s="490"/>
    </row>
    <row r="428" spans="1:9" ht="14.45" customHeight="1">
      <c r="A428" s="484"/>
      <c r="D428" s="385"/>
      <c r="E428" s="385"/>
      <c r="F428" s="385"/>
      <c r="I428" s="490"/>
    </row>
    <row r="429" spans="1:9" ht="13.7" customHeight="1">
      <c r="A429" s="484"/>
      <c r="B429" s="485" t="s">
        <v>2762</v>
      </c>
      <c r="C429" s="476"/>
      <c r="D429" s="1797" t="s">
        <v>1239</v>
      </c>
      <c r="E429" s="1797"/>
      <c r="F429" s="1797"/>
      <c r="I429" s="490"/>
    </row>
    <row r="430" spans="1:9" ht="14.25">
      <c r="A430" s="497"/>
      <c r="B430" s="497"/>
      <c r="C430" s="476"/>
      <c r="D430" s="1797"/>
      <c r="E430" s="1797"/>
      <c r="F430" s="1797"/>
      <c r="I430" s="490"/>
    </row>
    <row r="431" spans="1:9" ht="14.25">
      <c r="A431" s="497"/>
      <c r="B431" s="497"/>
      <c r="C431" s="476"/>
      <c r="D431" s="1797"/>
      <c r="E431" s="1797"/>
      <c r="F431" s="1797"/>
      <c r="I431" s="490"/>
    </row>
    <row r="432" spans="1:9" ht="14.25">
      <c r="A432" s="497"/>
      <c r="B432" s="497"/>
      <c r="C432" s="476"/>
      <c r="D432" s="1797"/>
      <c r="E432" s="1797"/>
      <c r="F432" s="1797"/>
      <c r="I432" s="490"/>
    </row>
    <row r="433" spans="1:9" ht="15.75" customHeight="1">
      <c r="A433" s="497"/>
      <c r="B433" s="497"/>
      <c r="C433" s="476"/>
      <c r="D433" s="1822" t="s">
        <v>2605</v>
      </c>
      <c r="E433" s="1797"/>
      <c r="F433" s="1797"/>
      <c r="I433" s="490"/>
    </row>
    <row r="434" spans="1:9">
      <c r="D434" s="446"/>
      <c r="E434" s="446"/>
      <c r="F434" s="446"/>
      <c r="I434" s="490"/>
    </row>
    <row r="435" spans="1:9" ht="14.25">
      <c r="A435" s="484"/>
      <c r="B435" s="485" t="s">
        <v>2762</v>
      </c>
      <c r="C435" s="487"/>
      <c r="D435" s="1816" t="s">
        <v>2016</v>
      </c>
      <c r="E435" s="1816"/>
      <c r="F435" s="1816"/>
      <c r="I435" s="490"/>
    </row>
    <row r="436" spans="1:9" ht="14.25">
      <c r="A436" s="484"/>
      <c r="B436" s="484"/>
      <c r="D436" s="1816"/>
      <c r="E436" s="1816"/>
      <c r="F436" s="1816"/>
      <c r="I436" s="490"/>
    </row>
    <row r="437" spans="1:9">
      <c r="D437" s="1816"/>
      <c r="E437" s="1816"/>
      <c r="F437" s="1816"/>
      <c r="I437" s="490"/>
    </row>
    <row r="438" spans="1:9">
      <c r="D438" s="1816"/>
      <c r="E438" s="1816"/>
      <c r="F438" s="1816"/>
      <c r="I438" s="490"/>
    </row>
    <row r="439" spans="1:9">
      <c r="D439" s="1816"/>
      <c r="E439" s="1816"/>
      <c r="F439" s="1816"/>
      <c r="I439" s="490"/>
    </row>
    <row r="440" spans="1:9">
      <c r="D440" s="1816"/>
      <c r="E440" s="1816"/>
      <c r="F440" s="1816"/>
      <c r="I440" s="490"/>
    </row>
    <row r="441" spans="1:9">
      <c r="D441" s="1816"/>
      <c r="E441" s="1816"/>
      <c r="F441" s="1816"/>
      <c r="I441" s="490"/>
    </row>
    <row r="442" spans="1:9">
      <c r="D442" s="1816"/>
      <c r="E442" s="1816"/>
      <c r="F442" s="1816"/>
      <c r="I442" s="490"/>
    </row>
    <row r="443" spans="1:9">
      <c r="D443" s="1816"/>
      <c r="E443" s="1816"/>
      <c r="F443" s="1816"/>
      <c r="I443" s="490"/>
    </row>
    <row r="444" spans="1:9">
      <c r="D444" s="1816"/>
      <c r="E444" s="1816"/>
      <c r="F444" s="1816"/>
      <c r="I444" s="490"/>
    </row>
    <row r="445" spans="1:9">
      <c r="D445" s="1816"/>
      <c r="E445" s="1816"/>
      <c r="F445" s="1816"/>
      <c r="I445" s="490"/>
    </row>
    <row r="446" spans="1:9">
      <c r="D446" s="1816"/>
      <c r="E446" s="1816"/>
      <c r="F446" s="1816"/>
      <c r="I446" s="490"/>
    </row>
    <row r="447" spans="1:9">
      <c r="D447" s="1816"/>
      <c r="E447" s="1816"/>
      <c r="F447" s="1816"/>
      <c r="I447" s="490"/>
    </row>
    <row r="448" spans="1:9">
      <c r="A448" s="402"/>
      <c r="B448" s="402"/>
      <c r="C448" s="402"/>
      <c r="D448" s="1816"/>
      <c r="E448" s="1816"/>
      <c r="F448" s="1816"/>
      <c r="I448" s="490"/>
    </row>
    <row r="449" spans="1:9">
      <c r="A449" s="402"/>
      <c r="B449" s="402"/>
      <c r="C449" s="402"/>
      <c r="D449" s="1816"/>
      <c r="E449" s="1816"/>
      <c r="F449" s="1816"/>
      <c r="I449" s="490"/>
    </row>
    <row r="450" spans="1:9">
      <c r="A450" s="402"/>
      <c r="B450" s="402"/>
      <c r="C450" s="402"/>
      <c r="D450" s="1816"/>
      <c r="E450" s="1816"/>
      <c r="F450" s="1816"/>
      <c r="I450" s="490"/>
    </row>
    <row r="451" spans="1:9">
      <c r="A451" s="402"/>
      <c r="B451" s="402"/>
      <c r="C451" s="402"/>
      <c r="D451" s="1816"/>
      <c r="E451" s="1816"/>
      <c r="F451" s="1816"/>
      <c r="I451" s="490"/>
    </row>
    <row r="452" spans="1:9">
      <c r="A452" s="402"/>
      <c r="B452" s="402"/>
      <c r="C452" s="402"/>
      <c r="D452" s="1816"/>
      <c r="E452" s="1816"/>
      <c r="F452" s="1816"/>
      <c r="I452" s="490"/>
    </row>
    <row r="453" spans="1:9">
      <c r="A453" s="402"/>
      <c r="B453" s="402"/>
      <c r="C453" s="402"/>
      <c r="D453" s="1816"/>
      <c r="E453" s="1816"/>
      <c r="F453" s="1816"/>
      <c r="I453" s="490"/>
    </row>
    <row r="454" spans="1:9">
      <c r="A454" s="402"/>
      <c r="B454" s="402"/>
      <c r="C454" s="402"/>
      <c r="D454" s="1816"/>
      <c r="E454" s="1816"/>
      <c r="F454" s="1816"/>
      <c r="I454" s="490"/>
    </row>
    <row r="455" spans="1:9">
      <c r="A455" s="402"/>
      <c r="B455" s="402"/>
      <c r="C455" s="402"/>
      <c r="D455" s="1816"/>
      <c r="E455" s="1816"/>
      <c r="F455" s="1816"/>
      <c r="I455" s="490"/>
    </row>
    <row r="456" spans="1:9">
      <c r="A456" s="402"/>
      <c r="B456" s="402"/>
      <c r="C456" s="402"/>
      <c r="D456" s="1816"/>
      <c r="E456" s="1816"/>
      <c r="F456" s="1816"/>
      <c r="I456" s="490"/>
    </row>
    <row r="457" spans="1:9">
      <c r="A457" s="402"/>
      <c r="B457" s="402"/>
      <c r="C457" s="402"/>
      <c r="D457" s="1816"/>
      <c r="E457" s="1816"/>
      <c r="F457" s="1816"/>
      <c r="I457" s="490"/>
    </row>
    <row r="458" spans="1:9">
      <c r="A458" s="402"/>
      <c r="B458" s="402"/>
      <c r="C458" s="402"/>
      <c r="D458" s="1816"/>
      <c r="E458" s="1816"/>
      <c r="F458" s="1816"/>
      <c r="I458" s="490"/>
    </row>
    <row r="459" spans="1:9">
      <c r="A459" s="402"/>
      <c r="B459" s="402"/>
      <c r="C459" s="402"/>
      <c r="D459" s="1816"/>
      <c r="E459" s="1816"/>
      <c r="F459" s="1816"/>
      <c r="I459" s="490"/>
    </row>
    <row r="460" spans="1:9">
      <c r="A460" s="402"/>
      <c r="B460" s="402"/>
      <c r="C460" s="402"/>
      <c r="D460" s="1816"/>
      <c r="E460" s="1816"/>
      <c r="F460" s="1816"/>
      <c r="I460" s="490"/>
    </row>
    <row r="461" spans="1:9">
      <c r="A461" s="402"/>
      <c r="B461" s="402"/>
      <c r="C461" s="402"/>
      <c r="D461" s="1816"/>
      <c r="E461" s="1816"/>
      <c r="F461" s="1816"/>
      <c r="I461" s="490"/>
    </row>
    <row r="462" spans="1:9">
      <c r="A462" s="402"/>
      <c r="B462" s="402"/>
      <c r="C462" s="402"/>
      <c r="D462" s="1816"/>
      <c r="E462" s="1816"/>
      <c r="F462" s="1816"/>
      <c r="I462" s="490"/>
    </row>
    <row r="463" spans="1:9">
      <c r="A463" s="402"/>
      <c r="B463" s="402"/>
      <c r="C463" s="402"/>
      <c r="D463" s="1816"/>
      <c r="E463" s="1816"/>
      <c r="F463" s="1816"/>
      <c r="I463" s="490"/>
    </row>
    <row r="464" spans="1:9">
      <c r="D464" s="1816"/>
      <c r="E464" s="1816"/>
      <c r="F464" s="1816"/>
      <c r="I464" s="490"/>
    </row>
    <row r="465" spans="1:9" ht="40.700000000000003" customHeight="1">
      <c r="D465" s="1816"/>
      <c r="E465" s="1816"/>
      <c r="F465" s="1816"/>
      <c r="I465" s="490"/>
    </row>
    <row r="466" spans="1:9">
      <c r="D466" s="446"/>
      <c r="E466" s="446"/>
      <c r="F466" s="446"/>
      <c r="I466" s="490"/>
    </row>
    <row r="467" spans="1:9" ht="14.25">
      <c r="A467" s="484"/>
      <c r="B467" s="485" t="s">
        <v>2762</v>
      </c>
      <c r="C467" s="487"/>
      <c r="D467" s="1816" t="s">
        <v>1136</v>
      </c>
      <c r="E467" s="1816"/>
      <c r="F467" s="1816"/>
      <c r="I467" s="490"/>
    </row>
    <row r="468" spans="1:9">
      <c r="D468" s="1816"/>
      <c r="E468" s="1816"/>
      <c r="F468" s="1816"/>
      <c r="I468" s="490"/>
    </row>
    <row r="469" spans="1:9">
      <c r="D469" s="1816"/>
      <c r="E469" s="1816"/>
      <c r="F469" s="1816"/>
      <c r="I469" s="490"/>
    </row>
    <row r="470" spans="1:9">
      <c r="D470" s="445"/>
      <c r="E470" s="445"/>
      <c r="F470" s="445"/>
      <c r="I470" s="490"/>
    </row>
    <row r="471" spans="1:9" ht="14.25">
      <c r="B471" s="485" t="s">
        <v>2762</v>
      </c>
      <c r="C471" s="484"/>
      <c r="D471" s="1816" t="s">
        <v>1196</v>
      </c>
      <c r="E471" s="1816"/>
      <c r="F471" s="1816"/>
      <c r="I471" s="490"/>
    </row>
    <row r="472" spans="1:9">
      <c r="D472" s="1816"/>
      <c r="E472" s="1816"/>
      <c r="F472" s="1816"/>
      <c r="I472" s="490"/>
    </row>
    <row r="473" spans="1:9">
      <c r="D473" s="446"/>
      <c r="E473" s="446"/>
      <c r="F473" s="446"/>
      <c r="I473" s="490"/>
    </row>
    <row r="474" spans="1:9" ht="14.25">
      <c r="B474" s="485" t="s">
        <v>2762</v>
      </c>
      <c r="C474" s="484"/>
      <c r="D474" s="1816" t="s">
        <v>1137</v>
      </c>
      <c r="E474" s="1816"/>
      <c r="F474" s="1816"/>
      <c r="I474" s="490"/>
    </row>
    <row r="475" spans="1:9">
      <c r="D475" s="1816"/>
      <c r="E475" s="1816"/>
      <c r="F475" s="1816"/>
      <c r="I475" s="490"/>
    </row>
    <row r="476" spans="1:9">
      <c r="D476" s="1816"/>
      <c r="E476" s="1816"/>
      <c r="F476" s="1816"/>
      <c r="I476" s="490"/>
    </row>
    <row r="477" spans="1:9">
      <c r="D477" s="1816"/>
      <c r="E477" s="1816"/>
      <c r="F477" s="1816"/>
      <c r="I477" s="490"/>
    </row>
    <row r="478" spans="1:9">
      <c r="B478" s="485" t="s">
        <v>2762</v>
      </c>
      <c r="D478" s="1816"/>
      <c r="E478" s="1816"/>
      <c r="F478" s="1816"/>
      <c r="I478" s="490"/>
    </row>
    <row r="479" spans="1:9">
      <c r="A479" s="402"/>
      <c r="B479" s="402"/>
      <c r="C479" s="402"/>
      <c r="D479" s="1816"/>
      <c r="E479" s="1816"/>
      <c r="F479" s="1816"/>
      <c r="I479" s="490"/>
    </row>
    <row r="480" spans="1:9">
      <c r="A480" s="402"/>
      <c r="C480" s="402"/>
      <c r="D480" s="1816"/>
      <c r="E480" s="1816"/>
      <c r="F480" s="1816"/>
      <c r="I480" s="490"/>
    </row>
    <row r="481" spans="1:9">
      <c r="A481" s="402"/>
      <c r="B481" s="485" t="s">
        <v>2762</v>
      </c>
      <c r="C481" s="402"/>
      <c r="D481" s="1816"/>
      <c r="E481" s="1816"/>
      <c r="F481" s="1816"/>
      <c r="I481" s="490"/>
    </row>
    <row r="482" spans="1:9">
      <c r="A482" s="402"/>
      <c r="B482" s="402"/>
      <c r="C482" s="402"/>
      <c r="D482" s="1816"/>
      <c r="E482" s="1816"/>
      <c r="F482" s="1816"/>
      <c r="I482" s="490"/>
    </row>
    <row r="483" spans="1:9">
      <c r="A483" s="402"/>
      <c r="C483" s="402"/>
      <c r="D483" s="1816"/>
      <c r="E483" s="1816"/>
      <c r="F483" s="1816"/>
      <c r="I483" s="490"/>
    </row>
    <row r="484" spans="1:9">
      <c r="A484" s="402"/>
      <c r="C484" s="402"/>
      <c r="D484" s="1816"/>
      <c r="E484" s="1816"/>
      <c r="F484" s="1816"/>
      <c r="I484" s="490"/>
    </row>
    <row r="485" spans="1:9">
      <c r="A485" s="402"/>
      <c r="C485" s="402"/>
      <c r="D485" s="1816"/>
      <c r="E485" s="1816"/>
      <c r="F485" s="1816"/>
      <c r="I485" s="490"/>
    </row>
    <row r="486" spans="1:9">
      <c r="A486" s="402"/>
      <c r="B486" s="485" t="s">
        <v>2762</v>
      </c>
      <c r="C486" s="402"/>
      <c r="D486" s="1816"/>
      <c r="E486" s="1816"/>
      <c r="F486" s="1816"/>
      <c r="I486" s="490"/>
    </row>
    <row r="487" spans="1:9">
      <c r="A487" s="402"/>
      <c r="C487" s="402"/>
      <c r="D487" s="1816"/>
      <c r="E487" s="1816"/>
      <c r="F487" s="1816"/>
      <c r="I487" s="490"/>
    </row>
    <row r="488" spans="1:9">
      <c r="A488" s="402"/>
      <c r="B488" s="485" t="s">
        <v>2762</v>
      </c>
      <c r="C488" s="402"/>
      <c r="D488" s="1816" t="s">
        <v>1138</v>
      </c>
      <c r="E488" s="1816"/>
      <c r="F488" s="1816"/>
      <c r="I488" s="490"/>
    </row>
    <row r="489" spans="1:9">
      <c r="A489" s="402"/>
      <c r="B489" s="402"/>
      <c r="C489" s="402"/>
      <c r="D489" s="1816"/>
      <c r="E489" s="1816"/>
      <c r="F489" s="1816"/>
      <c r="I489" s="490"/>
    </row>
    <row r="490" spans="1:9">
      <c r="A490" s="402"/>
      <c r="B490" s="402"/>
      <c r="C490" s="402"/>
      <c r="D490" s="1816"/>
      <c r="E490" s="1816"/>
      <c r="F490" s="1816"/>
      <c r="I490" s="490"/>
    </row>
    <row r="491" spans="1:9">
      <c r="A491" s="402"/>
      <c r="B491" s="402"/>
      <c r="C491" s="402"/>
      <c r="D491" s="1816"/>
      <c r="E491" s="1816"/>
      <c r="F491" s="1816"/>
      <c r="I491" s="490"/>
    </row>
    <row r="492" spans="1:9">
      <c r="D492" s="1816"/>
      <c r="E492" s="1816"/>
      <c r="F492" s="1816"/>
      <c r="I492" s="490"/>
    </row>
    <row r="493" spans="1:9">
      <c r="D493" s="446"/>
      <c r="E493" s="446"/>
      <c r="F493" s="446"/>
      <c r="I493" s="490"/>
    </row>
    <row r="494" spans="1:9">
      <c r="B494" s="485" t="s">
        <v>2762</v>
      </c>
      <c r="D494" s="1817" t="s">
        <v>1139</v>
      </c>
      <c r="E494" s="1817"/>
      <c r="F494" s="1817"/>
      <c r="I494" s="490"/>
    </row>
    <row r="495" spans="1:9">
      <c r="A495" s="446"/>
      <c r="B495" s="446"/>
      <c r="I495" s="490"/>
    </row>
    <row r="496" spans="1:9">
      <c r="A496" s="1819" t="s">
        <v>1049</v>
      </c>
      <c r="B496" s="1819"/>
      <c r="C496" s="1819"/>
      <c r="D496" s="1819"/>
      <c r="E496" s="1819"/>
      <c r="F496" s="1819"/>
      <c r="G496" s="1819"/>
      <c r="H496" s="1023"/>
      <c r="I496" s="1146"/>
    </row>
    <row r="497" spans="1:9">
      <c r="A497" s="446"/>
      <c r="B497" s="446"/>
      <c r="I497" s="490"/>
    </row>
    <row r="498" spans="1:9">
      <c r="D498" s="1829" t="s">
        <v>883</v>
      </c>
      <c r="E498" s="1829"/>
      <c r="F498" s="1829"/>
      <c r="I498" s="490"/>
    </row>
    <row r="499" spans="1:9" ht="14.25">
      <c r="A499" s="484"/>
      <c r="B499" s="484"/>
      <c r="D499" s="1830" t="s">
        <v>1140</v>
      </c>
      <c r="E499" s="1830"/>
      <c r="F499" s="1830"/>
      <c r="I499" s="490"/>
    </row>
    <row r="500" spans="1:9" ht="14.25">
      <c r="A500" s="484"/>
      <c r="B500" s="484"/>
      <c r="D500" s="447"/>
      <c r="I500" s="490"/>
    </row>
    <row r="501" spans="1:9" ht="14.25">
      <c r="A501" s="484"/>
      <c r="B501" s="485" t="s">
        <v>2762</v>
      </c>
      <c r="D501" s="1797" t="s">
        <v>1141</v>
      </c>
      <c r="E501" s="1797"/>
      <c r="F501" s="1797"/>
      <c r="I501" s="490"/>
    </row>
    <row r="502" spans="1:9" ht="14.25">
      <c r="A502" s="484"/>
      <c r="B502" s="484"/>
      <c r="D502" s="1797"/>
      <c r="E502" s="1797"/>
      <c r="F502" s="1797"/>
      <c r="I502" s="490"/>
    </row>
    <row r="503" spans="1:9" ht="14.25">
      <c r="A503" s="484"/>
      <c r="B503" s="484"/>
      <c r="D503" s="446"/>
      <c r="I503" s="490"/>
    </row>
    <row r="504" spans="1:9" ht="12.75" customHeight="1">
      <c r="B504" s="485" t="s">
        <v>2762</v>
      </c>
      <c r="D504" s="1820" t="s">
        <v>1272</v>
      </c>
      <c r="E504" s="1820"/>
      <c r="F504" s="1820"/>
      <c r="I504" s="490"/>
    </row>
    <row r="505" spans="1:9" ht="14.25">
      <c r="A505" s="484"/>
      <c r="D505" s="1820"/>
      <c r="E505" s="1820"/>
      <c r="F505" s="1820"/>
      <c r="I505" s="490"/>
    </row>
    <row r="506" spans="1:9" ht="14.25">
      <c r="A506" s="484"/>
      <c r="B506" s="484"/>
      <c r="D506" s="1820"/>
      <c r="E506" s="1820"/>
      <c r="F506" s="1820"/>
      <c r="I506" s="490"/>
    </row>
    <row r="507" spans="1:9" ht="14.25">
      <c r="A507" s="484"/>
      <c r="B507" s="484"/>
      <c r="D507" s="1820"/>
      <c r="E507" s="1820"/>
      <c r="F507" s="1820"/>
      <c r="I507" s="490"/>
    </row>
    <row r="508" spans="1:9" ht="14.25">
      <c r="A508" s="484"/>
      <c r="D508" s="520"/>
      <c r="E508" s="520"/>
      <c r="F508" s="520"/>
      <c r="I508" s="490"/>
    </row>
    <row r="509" spans="1:9" ht="14.25">
      <c r="A509" s="484"/>
      <c r="B509" s="485" t="s">
        <v>2762</v>
      </c>
      <c r="D509" s="1817" t="s">
        <v>1142</v>
      </c>
      <c r="E509" s="1817"/>
      <c r="F509" s="1817"/>
      <c r="I509" s="490"/>
    </row>
    <row r="510" spans="1:9" ht="14.25">
      <c r="A510" s="484"/>
      <c r="B510" s="484"/>
      <c r="D510" s="446"/>
      <c r="I510" s="490"/>
    </row>
    <row r="511" spans="1:9" ht="14.25">
      <c r="A511" s="484"/>
      <c r="B511" s="485" t="s">
        <v>2762</v>
      </c>
      <c r="D511" s="1816" t="s">
        <v>1143</v>
      </c>
      <c r="E511" s="1816"/>
      <c r="F511" s="1816"/>
      <c r="I511" s="490"/>
    </row>
    <row r="512" spans="1:9" ht="14.25">
      <c r="A512" s="484"/>
      <c r="D512" s="1816"/>
      <c r="E512" s="1816"/>
      <c r="F512" s="1816"/>
      <c r="I512" s="490"/>
    </row>
    <row r="513" spans="1:9">
      <c r="A513" s="490"/>
      <c r="B513" s="490"/>
      <c r="D513" s="447"/>
      <c r="I513" s="490"/>
    </row>
    <row r="514" spans="1:9">
      <c r="A514" s="490"/>
      <c r="B514" s="485" t="s">
        <v>2762</v>
      </c>
      <c r="D514" s="1817" t="s">
        <v>1144</v>
      </c>
      <c r="E514" s="1817"/>
      <c r="F514" s="1817"/>
      <c r="I514" s="490"/>
    </row>
    <row r="515" spans="1:9">
      <c r="D515" s="446"/>
      <c r="E515" s="446"/>
      <c r="F515" s="446"/>
      <c r="I515" s="490"/>
    </row>
    <row r="516" spans="1:9">
      <c r="B516" s="485" t="s">
        <v>2762</v>
      </c>
      <c r="D516" s="1816" t="s">
        <v>2218</v>
      </c>
      <c r="E516" s="1816"/>
      <c r="F516" s="1816"/>
      <c r="I516" s="490"/>
    </row>
    <row r="517" spans="1:9">
      <c r="D517" s="1816"/>
      <c r="E517" s="1816"/>
      <c r="F517" s="1816"/>
      <c r="I517" s="490"/>
    </row>
    <row r="518" spans="1:9">
      <c r="D518" s="1816"/>
      <c r="E518" s="1816"/>
      <c r="F518" s="1816"/>
      <c r="I518" s="490"/>
    </row>
    <row r="519" spans="1:9">
      <c r="D519" s="446"/>
      <c r="E519" s="446"/>
      <c r="F519" s="446"/>
      <c r="I519" s="490"/>
    </row>
    <row r="520" spans="1:9" ht="14.25">
      <c r="A520" s="484"/>
      <c r="B520" s="484"/>
      <c r="D520" s="446"/>
      <c r="I520" s="490"/>
    </row>
    <row r="521" spans="1:9">
      <c r="A521" s="1819" t="s">
        <v>1050</v>
      </c>
      <c r="B521" s="1819"/>
      <c r="C521" s="1819"/>
      <c r="D521" s="1819"/>
      <c r="E521" s="1819"/>
      <c r="F521" s="1819"/>
      <c r="G521" s="1819"/>
      <c r="H521" s="1023"/>
      <c r="I521" s="1146"/>
    </row>
    <row r="522" spans="1:9" ht="12" customHeight="1">
      <c r="A522" s="484"/>
      <c r="B522" s="484"/>
      <c r="D522" s="446"/>
      <c r="I522" s="490"/>
    </row>
    <row r="523" spans="1:9">
      <c r="C523" s="482"/>
      <c r="D523" s="1825" t="s">
        <v>793</v>
      </c>
      <c r="E523" s="1825"/>
      <c r="F523" s="1825"/>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2761</v>
      </c>
      <c r="C527" s="483"/>
      <c r="D527" s="1797" t="s">
        <v>2017</v>
      </c>
      <c r="E527" s="1797"/>
      <c r="F527" s="1797"/>
      <c r="I527" s="490"/>
    </row>
    <row r="528" spans="1:9">
      <c r="A528" s="483"/>
      <c r="B528" s="483"/>
      <c r="C528" s="483"/>
      <c r="D528" s="1797"/>
      <c r="E528" s="1797"/>
      <c r="F528" s="1797"/>
      <c r="I528" s="490"/>
    </row>
    <row r="529" spans="1:9">
      <c r="A529" s="483"/>
      <c r="B529" s="483"/>
      <c r="C529" s="483"/>
      <c r="D529" s="451"/>
      <c r="E529" s="451"/>
      <c r="F529" s="451"/>
      <c r="I529" s="480"/>
    </row>
    <row r="530" spans="1:9" ht="12.75" customHeight="1">
      <c r="A530" s="483"/>
      <c r="B530" s="485" t="s">
        <v>2761</v>
      </c>
      <c r="D530" s="386" t="s">
        <v>1875</v>
      </c>
      <c r="E530" s="385"/>
      <c r="F530" s="385"/>
      <c r="I530" s="490"/>
    </row>
    <row r="531" spans="1:9">
      <c r="A531" s="483"/>
      <c r="B531" s="483"/>
      <c r="C531" s="483"/>
      <c r="D531" s="385"/>
      <c r="E531" s="96" t="s">
        <v>1876</v>
      </c>
      <c r="I531" s="490"/>
    </row>
    <row r="532" spans="1:9">
      <c r="A532" s="483"/>
      <c r="B532" s="483"/>
      <c r="D532" s="1812" t="s">
        <v>2018</v>
      </c>
      <c r="E532" s="1812"/>
      <c r="F532" s="1812"/>
      <c r="I532" s="490"/>
    </row>
    <row r="533" spans="1:9">
      <c r="A533" s="483"/>
      <c r="B533" s="483"/>
      <c r="D533" s="1812"/>
      <c r="E533" s="1812"/>
      <c r="F533" s="1812"/>
      <c r="I533" s="490"/>
    </row>
    <row r="534" spans="1:9">
      <c r="A534" s="483"/>
      <c r="B534" s="483"/>
      <c r="C534" s="483"/>
      <c r="D534" s="1812"/>
      <c r="E534" s="1812"/>
      <c r="F534" s="1812"/>
      <c r="I534" s="490"/>
    </row>
    <row r="535" spans="1:9">
      <c r="A535" s="483"/>
      <c r="B535" s="483"/>
      <c r="C535" s="483"/>
      <c r="D535" s="498"/>
      <c r="F535" s="446"/>
      <c r="I535" s="490"/>
    </row>
    <row r="536" spans="1:9" ht="13.15" customHeight="1">
      <c r="A536" s="483"/>
      <c r="B536" s="485" t="s">
        <v>2762</v>
      </c>
      <c r="C536" s="483"/>
      <c r="D536" s="1816" t="s">
        <v>2629</v>
      </c>
      <c r="E536" s="1816"/>
      <c r="F536" s="1816"/>
      <c r="I536" s="490"/>
    </row>
    <row r="537" spans="1:9" ht="13.15" customHeight="1">
      <c r="A537" s="483"/>
      <c r="B537" s="483"/>
      <c r="C537" s="483"/>
      <c r="D537" s="1816"/>
      <c r="E537" s="1816"/>
      <c r="F537" s="1816"/>
      <c r="I537" s="490"/>
    </row>
    <row r="538" spans="1:9">
      <c r="A538" s="483"/>
      <c r="B538" s="483"/>
      <c r="C538" s="483"/>
      <c r="D538" s="1816"/>
      <c r="E538" s="1816"/>
      <c r="F538" s="1816"/>
      <c r="I538" s="490"/>
    </row>
    <row r="539" spans="1:9" ht="12" customHeight="1">
      <c r="A539" s="446"/>
      <c r="B539" s="446"/>
      <c r="C539" s="487"/>
      <c r="D539" s="446"/>
      <c r="F539" s="448"/>
      <c r="I539" s="490"/>
    </row>
    <row r="540" spans="1:9">
      <c r="A540" s="1819" t="s">
        <v>1051</v>
      </c>
      <c r="B540" s="1819"/>
      <c r="C540" s="1819"/>
      <c r="D540" s="1819"/>
      <c r="E540" s="1819"/>
      <c r="F540" s="1819"/>
      <c r="G540" s="1819"/>
      <c r="H540" s="1023"/>
      <c r="I540" s="1146"/>
    </row>
    <row r="541" spans="1:9">
      <c r="A541" s="446"/>
      <c r="B541" s="446"/>
      <c r="C541" s="487"/>
      <c r="F541" s="448"/>
      <c r="I541" s="490"/>
    </row>
    <row r="542" spans="1:9">
      <c r="B542" s="1823" t="s">
        <v>446</v>
      </c>
      <c r="C542" s="1823"/>
      <c r="D542" s="1823"/>
      <c r="E542" s="1823"/>
      <c r="F542" s="1823"/>
      <c r="I542" s="490"/>
    </row>
    <row r="543" spans="1:9">
      <c r="A543" s="446"/>
      <c r="B543" s="446"/>
      <c r="C543" s="487"/>
      <c r="D543" s="446"/>
      <c r="F543" s="446"/>
      <c r="I543" s="490"/>
    </row>
    <row r="544" spans="1:9">
      <c r="A544" s="1824" t="s">
        <v>1052</v>
      </c>
      <c r="B544" s="1824"/>
      <c r="C544" s="1824"/>
      <c r="D544" s="1824"/>
      <c r="E544" s="1824"/>
      <c r="F544" s="1824"/>
      <c r="G544" s="1824"/>
      <c r="H544" s="1023"/>
      <c r="I544" s="1146"/>
    </row>
    <row r="545" spans="1:9">
      <c r="A545" s="446"/>
      <c r="B545" s="446"/>
      <c r="C545" s="487"/>
      <c r="D545" s="446"/>
      <c r="F545" s="446"/>
      <c r="I545" s="490"/>
    </row>
    <row r="546" spans="1:9">
      <c r="C546" s="487"/>
      <c r="D546" s="1825" t="s">
        <v>683</v>
      </c>
      <c r="E546" s="1825"/>
      <c r="F546" s="1825"/>
      <c r="I546" s="490"/>
    </row>
    <row r="547" spans="1:9">
      <c r="C547" s="487"/>
      <c r="D547" s="1817" t="s">
        <v>1080</v>
      </c>
      <c r="E547" s="1817"/>
      <c r="F547" s="1817"/>
      <c r="I547" s="490"/>
    </row>
    <row r="548" spans="1:9">
      <c r="C548" s="487"/>
      <c r="D548" s="446"/>
      <c r="E548" s="446"/>
      <c r="F548" s="446"/>
      <c r="I548" s="490"/>
    </row>
    <row r="549" spans="1:9" ht="13.7" customHeight="1">
      <c r="A549" s="484"/>
      <c r="B549" s="485" t="s">
        <v>2761</v>
      </c>
      <c r="C549" s="487"/>
      <c r="D549" s="1817" t="s">
        <v>884</v>
      </c>
      <c r="E549" s="1817"/>
      <c r="F549" s="1817"/>
      <c r="I549" s="490"/>
    </row>
    <row r="550" spans="1:9" ht="13.7" customHeight="1">
      <c r="A550" s="487"/>
      <c r="B550" s="487"/>
      <c r="C550" s="487"/>
      <c r="D550" s="446"/>
      <c r="I550" s="490"/>
    </row>
    <row r="551" spans="1:9" ht="14.25">
      <c r="A551" s="484"/>
      <c r="B551" s="485" t="s">
        <v>2761</v>
      </c>
      <c r="C551" s="487"/>
      <c r="D551" s="1816" t="s">
        <v>1081</v>
      </c>
      <c r="E551" s="1816"/>
      <c r="F551" s="1816"/>
      <c r="I551" s="490"/>
    </row>
    <row r="552" spans="1:9">
      <c r="A552" s="487"/>
      <c r="B552" s="487"/>
      <c r="C552" s="487"/>
      <c r="D552" s="1816"/>
      <c r="E552" s="1816"/>
      <c r="F552" s="1816"/>
      <c r="I552" s="490"/>
    </row>
    <row r="553" spans="1:9">
      <c r="A553" s="487"/>
      <c r="B553" s="487"/>
      <c r="C553" s="487"/>
      <c r="D553" s="446"/>
      <c r="E553" s="446"/>
      <c r="F553" s="446"/>
      <c r="I553" s="490"/>
    </row>
    <row r="554" spans="1:9" ht="14.25">
      <c r="A554" s="484"/>
      <c r="B554" s="485" t="s">
        <v>2761</v>
      </c>
      <c r="C554" s="487"/>
      <c r="D554" s="1816" t="s">
        <v>1082</v>
      </c>
      <c r="E554" s="1816"/>
      <c r="F554" s="1816"/>
      <c r="I554" s="490"/>
    </row>
    <row r="555" spans="1:9">
      <c r="A555" s="487"/>
      <c r="B555" s="487"/>
      <c r="C555" s="487"/>
      <c r="D555" s="1816"/>
      <c r="E555" s="1816"/>
      <c r="F555" s="1816"/>
      <c r="I555" s="490"/>
    </row>
    <row r="556" spans="1:9">
      <c r="A556" s="487"/>
      <c r="B556" s="487"/>
      <c r="C556" s="487"/>
      <c r="D556" s="446"/>
      <c r="E556" s="446"/>
      <c r="F556" s="446"/>
      <c r="I556" s="490"/>
    </row>
    <row r="557" spans="1:9" ht="14.25">
      <c r="A557" s="484"/>
      <c r="B557" s="485" t="s">
        <v>2761</v>
      </c>
      <c r="C557" s="487"/>
      <c r="D557" s="1816" t="s">
        <v>1083</v>
      </c>
      <c r="E557" s="1816"/>
      <c r="F557" s="1816"/>
      <c r="I557" s="490"/>
    </row>
    <row r="558" spans="1:9">
      <c r="A558" s="487"/>
      <c r="B558" s="487"/>
      <c r="C558" s="487"/>
      <c r="D558" s="1816"/>
      <c r="E558" s="1816"/>
      <c r="F558" s="1816"/>
      <c r="I558" s="490"/>
    </row>
    <row r="559" spans="1:9">
      <c r="A559" s="487"/>
      <c r="B559" s="487"/>
      <c r="C559" s="487"/>
      <c r="D559" s="446"/>
      <c r="E559" s="446"/>
      <c r="F559" s="446"/>
      <c r="I559" s="490"/>
    </row>
    <row r="560" spans="1:9" ht="14.25">
      <c r="A560" s="484"/>
      <c r="B560" s="485" t="s">
        <v>2761</v>
      </c>
      <c r="C560" s="487"/>
      <c r="D560" s="1816" t="s">
        <v>1084</v>
      </c>
      <c r="E560" s="1816"/>
      <c r="F560" s="1816"/>
      <c r="I560" s="490"/>
    </row>
    <row r="561" spans="1:9">
      <c r="A561" s="487"/>
      <c r="B561" s="487"/>
      <c r="C561" s="487"/>
      <c r="D561" s="1816"/>
      <c r="E561" s="1816"/>
      <c r="F561" s="1816"/>
      <c r="I561" s="490"/>
    </row>
    <row r="562" spans="1:9">
      <c r="A562" s="487"/>
      <c r="B562" s="487"/>
      <c r="C562" s="487"/>
      <c r="D562" s="1816"/>
      <c r="E562" s="1816"/>
      <c r="F562" s="1816"/>
      <c r="I562" s="490"/>
    </row>
    <row r="563" spans="1:9">
      <c r="A563" s="487"/>
      <c r="B563" s="487"/>
      <c r="C563" s="487"/>
      <c r="D563" s="446"/>
      <c r="E563" s="446"/>
      <c r="F563" s="446"/>
      <c r="I563" s="490"/>
    </row>
    <row r="564" spans="1:9" ht="14.25">
      <c r="A564" s="484"/>
      <c r="B564" s="485" t="s">
        <v>2762</v>
      </c>
      <c r="C564" s="487"/>
      <c r="D564" s="1816" t="s">
        <v>2197</v>
      </c>
      <c r="E564" s="1816"/>
      <c r="F564" s="1816"/>
      <c r="I564" s="490"/>
    </row>
    <row r="565" spans="1:9">
      <c r="A565" s="487"/>
      <c r="B565" s="487"/>
      <c r="C565" s="487"/>
      <c r="D565" s="1816"/>
      <c r="E565" s="1816"/>
      <c r="F565" s="1816"/>
      <c r="I565" s="490"/>
    </row>
    <row r="566" spans="1:9">
      <c r="A566" s="487"/>
      <c r="B566" s="487"/>
      <c r="C566" s="487"/>
      <c r="D566" s="446"/>
      <c r="E566" s="446"/>
      <c r="F566" s="446"/>
      <c r="I566" s="490"/>
    </row>
    <row r="567" spans="1:9" ht="14.25">
      <c r="A567" s="484"/>
      <c r="B567" s="485" t="s">
        <v>2761</v>
      </c>
      <c r="C567" s="487"/>
      <c r="D567" s="1816" t="s">
        <v>1085</v>
      </c>
      <c r="E567" s="1816"/>
      <c r="F567" s="1816"/>
      <c r="I567" s="490"/>
    </row>
    <row r="568" spans="1:9">
      <c r="A568" s="487"/>
      <c r="B568" s="487"/>
      <c r="C568" s="487"/>
      <c r="D568" s="1816"/>
      <c r="E568" s="1816"/>
      <c r="F568" s="1816"/>
      <c r="I568" s="490"/>
    </row>
    <row r="569" spans="1:9">
      <c r="A569" s="487"/>
      <c r="B569" s="487"/>
      <c r="C569" s="487"/>
      <c r="D569" s="446"/>
      <c r="E569" s="446"/>
      <c r="F569" s="446"/>
      <c r="I569" s="490"/>
    </row>
    <row r="570" spans="1:9" ht="14.25">
      <c r="A570" s="484"/>
      <c r="B570" s="485" t="s">
        <v>2761</v>
      </c>
      <c r="C570" s="487"/>
      <c r="D570" s="1817" t="s">
        <v>1086</v>
      </c>
      <c r="E570" s="1817"/>
      <c r="F570" s="1817"/>
      <c r="I570" s="490"/>
    </row>
    <row r="571" spans="1:9">
      <c r="A571" s="490"/>
      <c r="B571" s="490"/>
      <c r="C571" s="487"/>
      <c r="D571" s="1817" t="s">
        <v>1878</v>
      </c>
      <c r="E571" s="1817"/>
      <c r="F571" s="1817"/>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2761</v>
      </c>
      <c r="C574" s="487"/>
      <c r="D574" s="1817" t="s">
        <v>1087</v>
      </c>
      <c r="E574" s="1817"/>
      <c r="F574" s="1817"/>
      <c r="I574" s="490"/>
    </row>
    <row r="575" spans="1:9">
      <c r="C575" s="487"/>
      <c r="D575" s="1816" t="s">
        <v>1088</v>
      </c>
      <c r="E575" s="1816"/>
      <c r="F575" s="1816"/>
      <c r="I575" s="490"/>
    </row>
    <row r="576" spans="1:9">
      <c r="A576" s="487"/>
      <c r="B576" s="487"/>
      <c r="C576" s="487"/>
      <c r="D576" s="1816"/>
      <c r="E576" s="1816"/>
      <c r="F576" s="1816"/>
      <c r="I576" s="490"/>
    </row>
    <row r="577" spans="1:9">
      <c r="A577" s="487"/>
      <c r="B577" s="487"/>
      <c r="C577" s="487"/>
      <c r="D577" s="1816"/>
      <c r="E577" s="1816"/>
      <c r="F577" s="1816"/>
      <c r="I577" s="490"/>
    </row>
    <row r="578" spans="1:9">
      <c r="A578" s="487"/>
      <c r="B578" s="487"/>
      <c r="C578" s="487"/>
      <c r="D578" s="446"/>
      <c r="E578" s="446"/>
      <c r="F578" s="446"/>
      <c r="I578" s="490"/>
    </row>
    <row r="579" spans="1:9" ht="14.25">
      <c r="A579" s="484"/>
      <c r="B579" s="485" t="s">
        <v>2761</v>
      </c>
      <c r="C579" s="487"/>
      <c r="D579" s="1816" t="s">
        <v>2019</v>
      </c>
      <c r="E579" s="1816"/>
      <c r="F579" s="1816"/>
      <c r="I579" s="490"/>
    </row>
    <row r="580" spans="1:9" ht="14.25">
      <c r="A580" s="484"/>
      <c r="B580" s="484"/>
      <c r="C580" s="487"/>
      <c r="D580" s="1816"/>
      <c r="E580" s="1816"/>
      <c r="F580" s="1816"/>
      <c r="I580" s="490"/>
    </row>
    <row r="581" spans="1:9" ht="14.25">
      <c r="A581" s="484"/>
      <c r="B581" s="484"/>
      <c r="C581" s="487"/>
      <c r="D581" s="1816"/>
      <c r="E581" s="1816"/>
      <c r="F581" s="1816"/>
      <c r="I581" s="490"/>
    </row>
    <row r="582" spans="1:9" ht="14.25">
      <c r="A582" s="484"/>
      <c r="B582" s="484"/>
      <c r="C582" s="487"/>
      <c r="D582" s="1816"/>
      <c r="E582" s="1816"/>
      <c r="F582" s="1816"/>
      <c r="I582" s="490"/>
    </row>
    <row r="583" spans="1:9" ht="14.25">
      <c r="A583" s="484"/>
      <c r="B583" s="484"/>
      <c r="C583" s="487"/>
      <c r="D583" s="446"/>
      <c r="E583" s="446"/>
      <c r="F583" s="446"/>
      <c r="I583" s="490"/>
    </row>
    <row r="584" spans="1:9">
      <c r="A584" s="1819" t="s">
        <v>1053</v>
      </c>
      <c r="B584" s="1819"/>
      <c r="C584" s="1819"/>
      <c r="D584" s="1819"/>
      <c r="E584" s="1819"/>
      <c r="F584" s="1819"/>
      <c r="G584" s="1819"/>
      <c r="H584" s="1023"/>
      <c r="I584" s="1146"/>
    </row>
    <row r="585" spans="1:9">
      <c r="A585" s="487"/>
      <c r="B585" s="487"/>
      <c r="C585" s="487"/>
      <c r="E585" s="446"/>
      <c r="F585" s="446"/>
      <c r="I585" s="490"/>
    </row>
    <row r="586" spans="1:9" ht="12.75" customHeight="1">
      <c r="C586" s="482"/>
      <c r="D586" s="1818" t="s">
        <v>210</v>
      </c>
      <c r="E586" s="1818"/>
      <c r="F586" s="1818"/>
      <c r="I586" s="490"/>
    </row>
    <row r="587" spans="1:9">
      <c r="A587" s="483"/>
      <c r="B587" s="483"/>
      <c r="C587" s="483"/>
      <c r="D587" s="1820" t="s">
        <v>1066</v>
      </c>
      <c r="E587" s="1820"/>
      <c r="F587" s="1820"/>
      <c r="I587" s="490"/>
    </row>
    <row r="588" spans="1:9">
      <c r="A588" s="402"/>
      <c r="B588" s="402"/>
      <c r="C588" s="483"/>
      <c r="D588" s="499"/>
      <c r="I588" s="490"/>
    </row>
    <row r="589" spans="1:9">
      <c r="A589" s="483"/>
      <c r="B589" s="485" t="s">
        <v>2761</v>
      </c>
      <c r="D589" s="1820" t="s">
        <v>888</v>
      </c>
      <c r="E589" s="1820"/>
      <c r="F589" s="1820"/>
      <c r="I589" s="490"/>
    </row>
    <row r="590" spans="1:9">
      <c r="A590" s="490"/>
      <c r="B590" s="490"/>
      <c r="D590" s="476"/>
      <c r="I590" s="490"/>
    </row>
    <row r="591" spans="1:9">
      <c r="A591" s="490"/>
      <c r="B591" s="485" t="s">
        <v>2761</v>
      </c>
      <c r="D591" s="1820" t="s">
        <v>2020</v>
      </c>
      <c r="E591" s="1820"/>
      <c r="F591" s="1820"/>
      <c r="I591" s="490"/>
    </row>
    <row r="592" spans="1:9">
      <c r="A592" s="490"/>
      <c r="B592" s="490"/>
      <c r="D592" s="1820"/>
      <c r="E592" s="1820"/>
      <c r="F592" s="1820"/>
      <c r="I592" s="490"/>
    </row>
    <row r="593" spans="1:9">
      <c r="A593" s="490"/>
      <c r="B593" s="490"/>
      <c r="D593" s="1820"/>
      <c r="E593" s="1820"/>
      <c r="F593" s="1820"/>
      <c r="I593" s="490"/>
    </row>
    <row r="594" spans="1:9">
      <c r="A594" s="490"/>
      <c r="B594" s="490"/>
      <c r="D594" s="1820"/>
      <c r="E594" s="1820"/>
      <c r="F594" s="1820"/>
      <c r="I594" s="490"/>
    </row>
    <row r="595" spans="1:9">
      <c r="A595" s="490"/>
      <c r="B595" s="485" t="s">
        <v>2762</v>
      </c>
      <c r="D595" s="1820" t="s">
        <v>1067</v>
      </c>
      <c r="E595" s="1820"/>
      <c r="F595" s="1820"/>
      <c r="I595" s="490"/>
    </row>
    <row r="596" spans="1:9">
      <c r="A596" s="490"/>
      <c r="B596" s="490"/>
      <c r="D596" s="1820"/>
      <c r="E596" s="1820"/>
      <c r="F596" s="1820"/>
      <c r="I596" s="490"/>
    </row>
    <row r="597" spans="1:9">
      <c r="A597" s="490"/>
      <c r="B597" s="490"/>
      <c r="D597" s="1820"/>
      <c r="E597" s="1820"/>
      <c r="F597" s="1820"/>
      <c r="I597" s="490"/>
    </row>
    <row r="598" spans="1:9">
      <c r="A598" s="490"/>
      <c r="B598" s="490"/>
      <c r="D598" s="1820"/>
      <c r="E598" s="1820"/>
      <c r="F598" s="1820"/>
      <c r="I598" s="490"/>
    </row>
    <row r="599" spans="1:9">
      <c r="A599" s="490"/>
      <c r="B599" s="490"/>
      <c r="D599" s="440"/>
      <c r="E599" s="440"/>
      <c r="F599" s="440"/>
      <c r="I599" s="490"/>
    </row>
    <row r="600" spans="1:9">
      <c r="A600" s="490"/>
      <c r="B600" s="485" t="s">
        <v>2761</v>
      </c>
      <c r="D600" s="1820" t="s">
        <v>2021</v>
      </c>
      <c r="E600" s="1820"/>
      <c r="F600" s="1820"/>
      <c r="I600" s="490"/>
    </row>
    <row r="601" spans="1:9">
      <c r="A601" s="490"/>
      <c r="B601" s="490"/>
      <c r="D601" s="1820"/>
      <c r="E601" s="1820"/>
      <c r="F601" s="1820"/>
      <c r="I601" s="490"/>
    </row>
    <row r="602" spans="1:9">
      <c r="A602" s="490"/>
      <c r="B602" s="490"/>
      <c r="D602" s="499"/>
      <c r="I602" s="490"/>
    </row>
    <row r="603" spans="1:9">
      <c r="A603" s="490"/>
      <c r="B603" s="485" t="s">
        <v>2762</v>
      </c>
      <c r="D603" s="1820" t="s">
        <v>1068</v>
      </c>
      <c r="E603" s="1820"/>
      <c r="F603" s="1820"/>
      <c r="I603" s="490"/>
    </row>
    <row r="604" spans="1:9">
      <c r="A604" s="490"/>
      <c r="B604" s="490"/>
      <c r="D604" s="1820"/>
      <c r="E604" s="1820"/>
      <c r="F604" s="1820"/>
      <c r="I604" s="490"/>
    </row>
    <row r="605" spans="1:9" ht="14.25">
      <c r="A605" s="484"/>
      <c r="B605" s="484"/>
      <c r="D605" s="499"/>
      <c r="I605" s="490"/>
    </row>
    <row r="606" spans="1:9">
      <c r="A606" s="1819" t="s">
        <v>1054</v>
      </c>
      <c r="B606" s="1819"/>
      <c r="C606" s="1819"/>
      <c r="D606" s="1819"/>
      <c r="E606" s="1819"/>
      <c r="F606" s="1819"/>
      <c r="G606" s="1819"/>
      <c r="H606" s="1023"/>
      <c r="I606" s="1146"/>
    </row>
    <row r="607" spans="1:9">
      <c r="I607" s="490"/>
    </row>
    <row r="608" spans="1:9">
      <c r="D608" s="1825" t="s">
        <v>1106</v>
      </c>
      <c r="E608" s="1825"/>
      <c r="F608" s="1825"/>
      <c r="I608" s="490"/>
    </row>
    <row r="609" spans="1:9">
      <c r="D609" s="1826" t="s">
        <v>1107</v>
      </c>
      <c r="E609" s="1826"/>
      <c r="F609" s="1826"/>
      <c r="I609" s="490"/>
    </row>
    <row r="610" spans="1:9">
      <c r="D610" s="444"/>
      <c r="I610" s="490"/>
    </row>
    <row r="611" spans="1:9" ht="14.25" customHeight="1">
      <c r="A611" s="484"/>
      <c r="B611" s="485" t="s">
        <v>2761</v>
      </c>
      <c r="D611" s="1843" t="s">
        <v>1879</v>
      </c>
      <c r="E611" s="1843"/>
      <c r="F611" s="1843"/>
      <c r="I611" s="490"/>
    </row>
    <row r="612" spans="1:9">
      <c r="D612" s="1843"/>
      <c r="E612" s="1843"/>
      <c r="F612" s="1843"/>
      <c r="I612" s="490"/>
    </row>
    <row r="613" spans="1:9">
      <c r="D613" s="385"/>
      <c r="E613" s="1031" t="s">
        <v>1880</v>
      </c>
      <c r="F613" s="385"/>
      <c r="I613" s="490"/>
    </row>
    <row r="614" spans="1:9">
      <c r="I614" s="490"/>
    </row>
    <row r="615" spans="1:9">
      <c r="A615" s="1819" t="s">
        <v>1055</v>
      </c>
      <c r="B615" s="1819"/>
      <c r="C615" s="1819"/>
      <c r="D615" s="1819"/>
      <c r="E615" s="1819"/>
      <c r="F615" s="1819"/>
      <c r="G615" s="1819"/>
      <c r="H615" s="1023"/>
      <c r="I615" s="1146"/>
    </row>
    <row r="616" spans="1:9">
      <c r="A616" s="446"/>
      <c r="B616" s="446"/>
      <c r="I616" s="490"/>
    </row>
    <row r="617" spans="1:9">
      <c r="A617" s="482"/>
      <c r="B617" s="482"/>
      <c r="C617" s="482"/>
      <c r="D617" s="1850" t="s">
        <v>1108</v>
      </c>
      <c r="E617" s="1850"/>
      <c r="F617" s="1850"/>
      <c r="I617" s="490"/>
    </row>
    <row r="618" spans="1:9">
      <c r="A618" s="482"/>
      <c r="B618" s="482"/>
      <c r="C618" s="482"/>
      <c r="D618" s="1850"/>
      <c r="E618" s="1850"/>
      <c r="F618" s="1850"/>
      <c r="I618" s="490"/>
    </row>
    <row r="619" spans="1:9">
      <c r="C619" s="483"/>
      <c r="D619" s="1826" t="s">
        <v>1109</v>
      </c>
      <c r="E619" s="1826"/>
      <c r="F619" s="1826"/>
      <c r="I619" s="490"/>
    </row>
    <row r="620" spans="1:9">
      <c r="C620" s="483"/>
      <c r="D620" s="444"/>
      <c r="E620" s="444"/>
      <c r="F620" s="444"/>
      <c r="I620" s="490"/>
    </row>
    <row r="621" spans="1:9">
      <c r="B621" s="485" t="s">
        <v>2761</v>
      </c>
      <c r="C621" s="483"/>
      <c r="D621" s="1832" t="s">
        <v>2596</v>
      </c>
      <c r="E621" s="1832"/>
      <c r="F621" s="1832"/>
      <c r="I621" s="490"/>
    </row>
    <row r="622" spans="1:9">
      <c r="C622" s="483"/>
      <c r="D622" s="444"/>
      <c r="E622" s="444"/>
      <c r="F622" s="444"/>
      <c r="I622" s="490"/>
    </row>
    <row r="623" spans="1:9" ht="12.75" customHeight="1">
      <c r="A623" s="490"/>
      <c r="B623" s="485" t="s">
        <v>2761</v>
      </c>
      <c r="D623" s="1827" t="s">
        <v>1110</v>
      </c>
      <c r="E623" s="1827"/>
      <c r="F623" s="1827"/>
      <c r="I623" s="490"/>
    </row>
    <row r="624" spans="1:9">
      <c r="D624" s="1827"/>
      <c r="E624" s="1827"/>
      <c r="F624" s="1827"/>
      <c r="I624" s="490"/>
    </row>
    <row r="625" spans="1:9">
      <c r="I625" s="490"/>
    </row>
    <row r="626" spans="1:9">
      <c r="B626" s="485" t="s">
        <v>2761</v>
      </c>
      <c r="D626" s="1827" t="s">
        <v>1111</v>
      </c>
      <c r="E626" s="1827"/>
      <c r="F626" s="1827"/>
      <c r="I626" s="490"/>
    </row>
    <row r="627" spans="1:9">
      <c r="C627" s="500"/>
      <c r="D627" s="1827"/>
      <c r="E627" s="1827"/>
      <c r="F627" s="1827"/>
      <c r="I627" s="490"/>
    </row>
    <row r="628" spans="1:9">
      <c r="C628" s="500"/>
      <c r="I628" s="490"/>
    </row>
    <row r="629" spans="1:9">
      <c r="B629" s="485" t="s">
        <v>2762</v>
      </c>
      <c r="C629" s="500"/>
      <c r="D629" s="1827" t="s">
        <v>1112</v>
      </c>
      <c r="E629" s="1827"/>
      <c r="F629" s="1827"/>
      <c r="I629" s="490"/>
    </row>
    <row r="630" spans="1:9">
      <c r="C630" s="500"/>
      <c r="D630" s="1827"/>
      <c r="E630" s="1827"/>
      <c r="F630" s="1827"/>
      <c r="I630" s="500"/>
    </row>
    <row r="631" spans="1:9">
      <c r="C631" s="500"/>
      <c r="I631" s="490"/>
    </row>
    <row r="632" spans="1:9">
      <c r="B632" s="485" t="s">
        <v>2762</v>
      </c>
      <c r="C632" s="500"/>
      <c r="D632" s="1832" t="s">
        <v>2545</v>
      </c>
      <c r="E632" s="1832"/>
      <c r="F632" s="1832"/>
      <c r="I632" s="490"/>
    </row>
    <row r="633" spans="1:9">
      <c r="C633" s="500"/>
      <c r="I633" s="490"/>
    </row>
    <row r="634" spans="1:9">
      <c r="A634" s="1819" t="s">
        <v>1056</v>
      </c>
      <c r="B634" s="1819"/>
      <c r="C634" s="1819"/>
      <c r="D634" s="1819"/>
      <c r="E634" s="1819"/>
      <c r="F634" s="1819"/>
      <c r="G634" s="1819"/>
      <c r="H634" s="1023"/>
      <c r="I634" s="1146"/>
    </row>
    <row r="635" spans="1:9">
      <c r="A635" s="482"/>
      <c r="B635" s="482"/>
      <c r="C635" s="482"/>
      <c r="I635" s="490"/>
    </row>
    <row r="636" spans="1:9">
      <c r="C636" s="490"/>
      <c r="D636" s="1825" t="s">
        <v>1113</v>
      </c>
      <c r="E636" s="1825"/>
      <c r="F636" s="1825"/>
      <c r="I636" s="490"/>
    </row>
    <row r="637" spans="1:9">
      <c r="A637" s="490"/>
      <c r="B637" s="490"/>
      <c r="D637" s="404"/>
      <c r="I637" s="490"/>
    </row>
    <row r="638" spans="1:9" ht="14.25" customHeight="1">
      <c r="A638" s="484"/>
      <c r="B638" s="485" t="s">
        <v>2761</v>
      </c>
      <c r="D638" s="1843" t="s">
        <v>2022</v>
      </c>
      <c r="E638" s="1843"/>
      <c r="F638" s="1843"/>
      <c r="I638" s="490"/>
    </row>
    <row r="639" spans="1:9">
      <c r="D639" s="1843"/>
      <c r="E639" s="1843"/>
      <c r="F639" s="1843"/>
      <c r="I639" s="490"/>
    </row>
    <row r="640" spans="1:9">
      <c r="D640" s="385"/>
      <c r="E640" s="1031" t="s">
        <v>1882</v>
      </c>
      <c r="F640" s="385"/>
      <c r="I640" s="490"/>
    </row>
    <row r="641" spans="1:9">
      <c r="D641" s="1816" t="s">
        <v>1881</v>
      </c>
      <c r="E641" s="1816"/>
      <c r="F641" s="1816"/>
      <c r="I641" s="490"/>
    </row>
    <row r="642" spans="1:9">
      <c r="D642" s="1816"/>
      <c r="E642" s="1816"/>
      <c r="F642" s="1816"/>
      <c r="I642" s="490"/>
    </row>
    <row r="643" spans="1:9">
      <c r="D643" s="1816"/>
      <c r="E643" s="1816"/>
      <c r="F643" s="1816"/>
      <c r="I643" s="490"/>
    </row>
    <row r="644" spans="1:9">
      <c r="D644" s="445"/>
      <c r="E644" s="445"/>
      <c r="F644" s="445"/>
      <c r="I644" s="490"/>
    </row>
    <row r="645" spans="1:9" ht="14.25">
      <c r="A645" s="484"/>
      <c r="B645" s="485" t="s">
        <v>2762</v>
      </c>
      <c r="D645" s="1816" t="s">
        <v>1114</v>
      </c>
      <c r="E645" s="1816"/>
      <c r="F645" s="1816"/>
      <c r="I645" s="490"/>
    </row>
    <row r="646" spans="1:9">
      <c r="A646" s="487"/>
      <c r="B646" s="487"/>
      <c r="C646" s="487"/>
      <c r="D646" s="1816"/>
      <c r="E646" s="1816"/>
      <c r="F646" s="1816"/>
      <c r="I646" s="490"/>
    </row>
    <row r="647" spans="1:9">
      <c r="A647" s="487"/>
      <c r="B647" s="487"/>
      <c r="C647" s="487"/>
      <c r="D647" s="446"/>
      <c r="E647" s="446"/>
      <c r="F647" s="446"/>
      <c r="I647" s="490"/>
    </row>
    <row r="648" spans="1:9" ht="14.25">
      <c r="A648" s="484"/>
      <c r="B648" s="485" t="s">
        <v>2762</v>
      </c>
      <c r="C648" s="487"/>
      <c r="D648" s="1816" t="s">
        <v>1224</v>
      </c>
      <c r="E648" s="1816"/>
      <c r="F648" s="1816"/>
      <c r="I648" s="490"/>
    </row>
    <row r="649" spans="1:9" ht="14.25">
      <c r="A649" s="484"/>
      <c r="B649" s="484"/>
      <c r="C649" s="487"/>
      <c r="D649" s="1816"/>
      <c r="E649" s="1816"/>
      <c r="F649" s="1816"/>
      <c r="I649" s="490"/>
    </row>
    <row r="650" spans="1:9" ht="14.25">
      <c r="A650" s="484"/>
      <c r="B650" s="484"/>
      <c r="C650" s="487"/>
      <c r="D650" s="1816"/>
      <c r="E650" s="1816"/>
      <c r="F650" s="1816"/>
      <c r="I650" s="490"/>
    </row>
    <row r="651" spans="1:9">
      <c r="A651" s="487"/>
      <c r="B651" s="485" t="s">
        <v>2762</v>
      </c>
      <c r="C651" s="487"/>
      <c r="D651" s="1817" t="s">
        <v>1115</v>
      </c>
      <c r="E651" s="1817"/>
      <c r="F651" s="1817"/>
      <c r="I651" s="490"/>
    </row>
    <row r="652" spans="1:9">
      <c r="A652" s="487"/>
      <c r="B652" s="487"/>
      <c r="C652" s="487"/>
      <c r="D652" s="446"/>
      <c r="E652" s="446"/>
      <c r="F652" s="446"/>
      <c r="I652" s="490"/>
    </row>
    <row r="653" spans="1:9">
      <c r="A653" s="1819" t="s">
        <v>1057</v>
      </c>
      <c r="B653" s="1819"/>
      <c r="C653" s="1819"/>
      <c r="D653" s="1819"/>
      <c r="E653" s="1819"/>
      <c r="F653" s="1819"/>
      <c r="G653" s="1819"/>
      <c r="H653" s="1023"/>
      <c r="I653" s="1146"/>
    </row>
    <row r="654" spans="1:9">
      <c r="A654" s="446"/>
      <c r="B654" s="446"/>
      <c r="C654" s="487"/>
      <c r="D654" s="446"/>
      <c r="E654" s="446"/>
      <c r="F654" s="446"/>
      <c r="I654" s="490"/>
    </row>
    <row r="655" spans="1:9">
      <c r="C655" s="482"/>
      <c r="D655" s="1825" t="s">
        <v>1145</v>
      </c>
      <c r="E655" s="1825"/>
      <c r="F655" s="1825"/>
      <c r="I655" s="490"/>
    </row>
    <row r="656" spans="1:9">
      <c r="A656" s="483"/>
      <c r="B656" s="483"/>
      <c r="C656" s="483"/>
      <c r="D656" s="1817" t="s">
        <v>1146</v>
      </c>
      <c r="E656" s="1817"/>
      <c r="F656" s="1817"/>
      <c r="I656" s="490"/>
    </row>
    <row r="657" spans="1:9">
      <c r="A657" s="483"/>
      <c r="B657" s="483"/>
      <c r="C657" s="483"/>
      <c r="D657" s="446"/>
      <c r="E657" s="446"/>
      <c r="F657" s="446"/>
      <c r="I657" s="490"/>
    </row>
    <row r="658" spans="1:9" ht="12.75" customHeight="1">
      <c r="B658" s="485" t="s">
        <v>2761</v>
      </c>
      <c r="C658" s="487"/>
      <c r="D658" s="1816" t="s">
        <v>1280</v>
      </c>
      <c r="E658" s="1816"/>
      <c r="F658" s="1816"/>
      <c r="I658" s="490"/>
    </row>
    <row r="659" spans="1:9">
      <c r="D659" s="1816"/>
      <c r="E659" s="1816"/>
      <c r="F659" s="1816"/>
      <c r="I659" s="490"/>
    </row>
    <row r="660" spans="1:9">
      <c r="D660" s="1816"/>
      <c r="E660" s="1816"/>
      <c r="F660" s="1816"/>
      <c r="I660" s="490"/>
    </row>
    <row r="661" spans="1:9">
      <c r="D661" s="1816"/>
      <c r="E661" s="1816"/>
      <c r="F661" s="1816"/>
      <c r="I661" s="490"/>
    </row>
    <row r="662" spans="1:9" ht="14.45" customHeight="1">
      <c r="A662" s="484"/>
      <c r="B662" s="484"/>
      <c r="C662" s="487"/>
      <c r="D662" s="385"/>
      <c r="E662" s="385"/>
      <c r="F662" s="385"/>
      <c r="I662" s="490"/>
    </row>
    <row r="663" spans="1:9" ht="12.75" customHeight="1">
      <c r="A663" s="483"/>
      <c r="B663" s="485" t="s">
        <v>2761</v>
      </c>
      <c r="C663" s="487"/>
      <c r="D663" s="1816" t="s">
        <v>1282</v>
      </c>
      <c r="E663" s="1816"/>
      <c r="F663" s="1816"/>
      <c r="I663" s="490"/>
    </row>
    <row r="664" spans="1:9" ht="14.25">
      <c r="A664" s="483"/>
      <c r="B664" s="484"/>
      <c r="C664" s="487"/>
      <c r="D664" s="1816"/>
      <c r="E664" s="1816"/>
      <c r="F664" s="1816"/>
      <c r="I664" s="490"/>
    </row>
    <row r="665" spans="1:9" ht="14.25">
      <c r="A665" s="483"/>
      <c r="B665" s="484"/>
      <c r="C665" s="487"/>
      <c r="D665" s="1816"/>
      <c r="E665" s="1816"/>
      <c r="F665" s="1816"/>
      <c r="I665" s="490"/>
    </row>
    <row r="666" spans="1:9" ht="14.25">
      <c r="A666" s="483"/>
      <c r="B666" s="484"/>
      <c r="C666" s="487"/>
      <c r="D666" s="1816"/>
      <c r="E666" s="1816"/>
      <c r="F666" s="1816"/>
      <c r="I666" s="490"/>
    </row>
    <row r="667" spans="1:9" ht="14.25">
      <c r="A667" s="483"/>
      <c r="B667" s="484"/>
      <c r="C667" s="487"/>
      <c r="D667" s="1816"/>
      <c r="E667" s="1816"/>
      <c r="F667" s="1816"/>
      <c r="I667" s="490"/>
    </row>
    <row r="668" spans="1:9" ht="14.25" customHeight="1">
      <c r="A668" s="483"/>
      <c r="B668" s="484"/>
      <c r="C668" s="487"/>
      <c r="F668" s="386"/>
      <c r="I668" s="490"/>
    </row>
    <row r="669" spans="1:9" ht="12.75" customHeight="1">
      <c r="A669" s="483"/>
      <c r="B669" s="485" t="s">
        <v>2762</v>
      </c>
      <c r="C669" s="487"/>
      <c r="D669" s="1816" t="s">
        <v>1281</v>
      </c>
      <c r="E669" s="1816"/>
      <c r="F669" s="1816"/>
      <c r="I669" s="490"/>
    </row>
    <row r="670" spans="1:9" ht="14.25">
      <c r="A670" s="483"/>
      <c r="B670" s="484"/>
      <c r="C670" s="487"/>
      <c r="D670" s="1816"/>
      <c r="E670" s="1816"/>
      <c r="F670" s="1816"/>
      <c r="I670" s="490"/>
    </row>
    <row r="671" spans="1:9" ht="14.25">
      <c r="A671" s="484"/>
      <c r="B671" s="484"/>
      <c r="C671" s="487"/>
      <c r="D671" s="1816"/>
      <c r="E671" s="1816"/>
      <c r="F671" s="1816"/>
      <c r="I671" s="490"/>
    </row>
    <row r="672" spans="1:9" ht="14.25">
      <c r="A672" s="484"/>
      <c r="B672" s="484"/>
      <c r="C672" s="487"/>
      <c r="D672" s="1816"/>
      <c r="E672" s="1816"/>
      <c r="F672" s="1816"/>
      <c r="I672" s="490"/>
    </row>
    <row r="673" spans="1:11" ht="14.25">
      <c r="A673" s="484"/>
      <c r="B673" s="484"/>
      <c r="C673" s="487"/>
      <c r="D673" s="445"/>
      <c r="E673" s="445"/>
      <c r="F673" s="445"/>
      <c r="I673" s="490"/>
    </row>
    <row r="674" spans="1:11" ht="12.75" customHeight="1">
      <c r="A674" s="483"/>
      <c r="B674" s="485" t="s">
        <v>2762</v>
      </c>
      <c r="C674" s="487"/>
      <c r="D674" s="1816" t="s">
        <v>2023</v>
      </c>
      <c r="E674" s="1816"/>
      <c r="F674" s="1816"/>
      <c r="I674" s="490"/>
    </row>
    <row r="675" spans="1:11" ht="12.75" customHeight="1">
      <c r="A675" s="483"/>
      <c r="B675" s="484"/>
      <c r="C675" s="487"/>
      <c r="D675" s="1816"/>
      <c r="E675" s="1816"/>
      <c r="F675" s="1816"/>
      <c r="I675" s="490"/>
    </row>
    <row r="676" spans="1:11" ht="12.75" customHeight="1">
      <c r="A676" s="483"/>
      <c r="B676" s="484"/>
      <c r="C676" s="487"/>
      <c r="D676" s="1816"/>
      <c r="E676" s="1816"/>
      <c r="F676" s="1816"/>
      <c r="I676" s="490"/>
    </row>
    <row r="677" spans="1:11" ht="12.75" customHeight="1">
      <c r="A677" s="483"/>
      <c r="B677" s="484"/>
      <c r="C677" s="487"/>
      <c r="D677" s="1816"/>
      <c r="E677" s="1816"/>
      <c r="F677" s="1816"/>
      <c r="I677" s="490"/>
    </row>
    <row r="678" spans="1:11" ht="12.75" customHeight="1">
      <c r="A678" s="483"/>
      <c r="B678" s="484"/>
      <c r="C678" s="487"/>
      <c r="D678" s="1816"/>
      <c r="E678" s="1816"/>
      <c r="F678" s="1816"/>
      <c r="I678" s="490"/>
    </row>
    <row r="679" spans="1:11" ht="12.75" customHeight="1">
      <c r="A679" s="483"/>
      <c r="B679" s="484"/>
      <c r="C679" s="487"/>
      <c r="D679" s="1816"/>
      <c r="E679" s="1816"/>
      <c r="F679" s="1816"/>
      <c r="I679" s="490"/>
    </row>
    <row r="680" spans="1:11" ht="12.75" customHeight="1">
      <c r="A680" s="483"/>
      <c r="B680" s="484"/>
      <c r="C680" s="487"/>
      <c r="D680" s="1816"/>
      <c r="E680" s="1816"/>
      <c r="F680" s="1816"/>
      <c r="I680" s="490"/>
    </row>
    <row r="681" spans="1:11" ht="12.75" customHeight="1">
      <c r="A681" s="483"/>
      <c r="B681" s="484"/>
      <c r="C681" s="487"/>
      <c r="D681" s="1816"/>
      <c r="E681" s="1816"/>
      <c r="F681" s="1816"/>
      <c r="I681" s="490"/>
    </row>
    <row r="682" spans="1:11" ht="12.75" customHeight="1">
      <c r="A682" s="483"/>
      <c r="B682" s="484"/>
      <c r="C682" s="487"/>
      <c r="D682" s="1816"/>
      <c r="E682" s="1816"/>
      <c r="F682" s="1816"/>
      <c r="I682" s="490"/>
    </row>
    <row r="683" spans="1:11">
      <c r="A683" s="487"/>
      <c r="B683" s="487"/>
      <c r="C683" s="487"/>
      <c r="D683" s="446"/>
      <c r="E683" s="446"/>
      <c r="F683" s="446"/>
      <c r="I683" s="490"/>
    </row>
    <row r="684" spans="1:11">
      <c r="A684" s="1819" t="s">
        <v>1058</v>
      </c>
      <c r="B684" s="1819"/>
      <c r="C684" s="1819"/>
      <c r="D684" s="1819"/>
      <c r="E684" s="1819"/>
      <c r="F684" s="1819"/>
      <c r="G684" s="1819"/>
      <c r="H684" s="1025"/>
      <c r="I684" s="1150"/>
      <c r="J684" s="501"/>
      <c r="K684" s="501"/>
    </row>
    <row r="685" spans="1:11">
      <c r="A685" s="448"/>
      <c r="B685" s="448"/>
      <c r="C685" s="448"/>
      <c r="D685" s="448"/>
      <c r="E685" s="448"/>
      <c r="F685" s="448"/>
      <c r="G685" s="448"/>
      <c r="H685" s="501"/>
      <c r="I685" s="483"/>
      <c r="J685" s="501"/>
      <c r="K685" s="501"/>
    </row>
    <row r="686" spans="1:11">
      <c r="C686" s="482"/>
      <c r="D686" s="1825" t="s">
        <v>99</v>
      </c>
      <c r="E686" s="1825"/>
      <c r="F686" s="1825"/>
      <c r="H686" s="501"/>
      <c r="I686" s="483"/>
      <c r="J686" s="501"/>
      <c r="K686" s="501"/>
    </row>
    <row r="687" spans="1:11">
      <c r="A687" s="482"/>
      <c r="B687" s="482"/>
      <c r="C687" s="482"/>
      <c r="D687" s="1825" t="s">
        <v>123</v>
      </c>
      <c r="E687" s="1825"/>
      <c r="F687" s="1825"/>
      <c r="H687" s="501"/>
      <c r="I687" s="483"/>
      <c r="J687" s="501"/>
      <c r="K687" s="501"/>
    </row>
    <row r="688" spans="1:11">
      <c r="A688" s="483"/>
      <c r="B688" s="483"/>
      <c r="C688" s="483"/>
      <c r="D688" s="1817" t="s">
        <v>1075</v>
      </c>
      <c r="E688" s="1817"/>
      <c r="F688" s="1817"/>
      <c r="H688" s="501"/>
      <c r="I688" s="483"/>
      <c r="J688" s="501"/>
      <c r="K688" s="501"/>
    </row>
    <row r="689" spans="1:11">
      <c r="A689" s="483"/>
      <c r="B689" s="483"/>
      <c r="C689" s="483"/>
      <c r="H689" s="501"/>
      <c r="I689" s="483"/>
      <c r="J689" s="501"/>
      <c r="K689" s="501"/>
    </row>
    <row r="690" spans="1:11" ht="14.25">
      <c r="A690" s="484"/>
      <c r="B690" s="485" t="s">
        <v>2761</v>
      </c>
      <c r="C690" s="483"/>
      <c r="D690" s="1817" t="s">
        <v>885</v>
      </c>
      <c r="E690" s="1817"/>
      <c r="F690" s="1817"/>
      <c r="H690" s="501"/>
      <c r="I690" s="483"/>
      <c r="J690" s="501"/>
      <c r="K690" s="501"/>
    </row>
    <row r="691" spans="1:11">
      <c r="A691" s="483"/>
      <c r="B691" s="483"/>
      <c r="C691" s="483"/>
      <c r="D691" s="1817" t="s">
        <v>894</v>
      </c>
      <c r="E691" s="1817"/>
      <c r="F691" s="1817"/>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2762</v>
      </c>
      <c r="C695" s="483"/>
      <c r="D695" s="1816" t="s">
        <v>2024</v>
      </c>
      <c r="E695" s="1816"/>
      <c r="F695" s="1816"/>
      <c r="H695" s="501"/>
      <c r="I695" s="483"/>
      <c r="J695" s="501"/>
      <c r="K695" s="501"/>
    </row>
    <row r="696" spans="1:11">
      <c r="A696" s="490"/>
      <c r="B696" s="490"/>
      <c r="C696" s="483"/>
      <c r="D696" s="1816"/>
      <c r="E696" s="1816"/>
      <c r="F696" s="1816"/>
      <c r="H696" s="501"/>
      <c r="I696" s="483"/>
      <c r="J696" s="501"/>
      <c r="K696" s="501"/>
    </row>
    <row r="697" spans="1:11">
      <c r="A697" s="483"/>
      <c r="B697" s="483"/>
      <c r="C697" s="483"/>
      <c r="D697" s="1816"/>
      <c r="E697" s="1816"/>
      <c r="F697" s="1816"/>
      <c r="H697" s="501"/>
      <c r="I697" s="483"/>
      <c r="J697" s="501"/>
      <c r="K697" s="501"/>
    </row>
    <row r="698" spans="1:11">
      <c r="A698" s="483"/>
      <c r="B698" s="483"/>
      <c r="C698" s="483"/>
      <c r="H698" s="501"/>
      <c r="J698" s="501"/>
      <c r="K698" s="501"/>
    </row>
    <row r="699" spans="1:11" ht="14.25">
      <c r="A699" s="484"/>
      <c r="B699" s="485" t="s">
        <v>2761</v>
      </c>
      <c r="C699" s="483"/>
      <c r="D699" s="1817" t="s">
        <v>917</v>
      </c>
      <c r="E699" s="1817"/>
      <c r="F699" s="1817"/>
      <c r="H699" s="501"/>
      <c r="I699" s="483"/>
      <c r="J699" s="501"/>
      <c r="K699" s="501"/>
    </row>
    <row r="700" spans="1:11" ht="14.25">
      <c r="A700" s="484"/>
      <c r="B700" s="484"/>
      <c r="C700" s="483"/>
      <c r="D700" s="1817" t="s">
        <v>894</v>
      </c>
      <c r="E700" s="1817"/>
      <c r="F700" s="1817"/>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2762</v>
      </c>
      <c r="C703" s="483"/>
      <c r="D703" s="1817" t="s">
        <v>2396</v>
      </c>
      <c r="E703" s="1817"/>
      <c r="F703" s="1817"/>
      <c r="H703" s="501"/>
      <c r="I703" s="483"/>
      <c r="J703" s="501"/>
      <c r="K703" s="501"/>
    </row>
    <row r="704" spans="1:11" ht="14.25">
      <c r="A704" s="484"/>
      <c r="B704" s="484"/>
      <c r="C704" s="483"/>
      <c r="D704" s="1817" t="s">
        <v>894</v>
      </c>
      <c r="E704" s="1817"/>
      <c r="F704" s="1817"/>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2761</v>
      </c>
      <c r="C707" s="483"/>
      <c r="D707" s="1816" t="s">
        <v>2194</v>
      </c>
      <c r="E707" s="1816"/>
      <c r="F707" s="1816"/>
      <c r="H707" s="501"/>
      <c r="I707" s="483"/>
      <c r="J707" s="501"/>
      <c r="K707" s="501"/>
    </row>
    <row r="708" spans="1:11">
      <c r="A708" s="483"/>
      <c r="B708" s="483"/>
      <c r="C708" s="483"/>
      <c r="D708" s="1816"/>
      <c r="E708" s="1816"/>
      <c r="F708" s="1816"/>
      <c r="H708" s="501"/>
      <c r="I708" s="483"/>
      <c r="J708" s="501"/>
      <c r="K708" s="501"/>
    </row>
    <row r="709" spans="1:11">
      <c r="A709" s="483"/>
      <c r="B709" s="483"/>
      <c r="C709" s="483"/>
      <c r="D709" s="1816"/>
      <c r="E709" s="1816"/>
      <c r="F709" s="1816"/>
      <c r="H709" s="501"/>
      <c r="I709" s="483"/>
      <c r="J709" s="501"/>
      <c r="K709" s="501"/>
    </row>
    <row r="710" spans="1:11">
      <c r="A710" s="483"/>
      <c r="B710" s="483"/>
      <c r="C710" s="483"/>
      <c r="D710" s="1816"/>
      <c r="E710" s="1816"/>
      <c r="F710" s="1816"/>
      <c r="H710" s="501"/>
      <c r="I710" s="483"/>
      <c r="J710" s="501"/>
      <c r="K710" s="501"/>
    </row>
    <row r="711" spans="1:11">
      <c r="A711" s="483"/>
      <c r="B711" s="483"/>
      <c r="C711" s="483"/>
      <c r="D711" s="1816"/>
      <c r="E711" s="1816"/>
      <c r="F711" s="1816"/>
      <c r="H711" s="501"/>
      <c r="I711" s="483"/>
      <c r="J711" s="501"/>
      <c r="K711" s="501"/>
    </row>
    <row r="712" spans="1:11">
      <c r="A712" s="483"/>
      <c r="B712" s="483"/>
      <c r="C712" s="483"/>
      <c r="D712" s="1816"/>
      <c r="E712" s="1816"/>
      <c r="F712" s="1816"/>
      <c r="H712" s="501"/>
      <c r="I712" s="483"/>
      <c r="J712" s="501"/>
      <c r="K712" s="501"/>
    </row>
    <row r="713" spans="1:11">
      <c r="A713" s="483"/>
      <c r="B713" s="483"/>
      <c r="C713" s="483"/>
      <c r="D713" s="445"/>
      <c r="E713" s="445"/>
      <c r="F713" s="445"/>
      <c r="H713" s="501"/>
      <c r="I713" s="483"/>
      <c r="J713" s="501"/>
      <c r="K713" s="501"/>
    </row>
    <row r="714" spans="1:11">
      <c r="A714" s="483"/>
      <c r="B714" s="485" t="s">
        <v>2761</v>
      </c>
      <c r="C714" s="483"/>
      <c r="D714" s="1816" t="s">
        <v>1200</v>
      </c>
      <c r="E714" s="1816"/>
      <c r="F714" s="1816"/>
      <c r="H714" s="501"/>
      <c r="I714" s="483"/>
      <c r="J714" s="501"/>
      <c r="K714" s="501"/>
    </row>
    <row r="715" spans="1:11">
      <c r="A715" s="483"/>
      <c r="B715" s="483"/>
      <c r="C715" s="483"/>
      <c r="D715" s="1816"/>
      <c r="E715" s="1816"/>
      <c r="F715" s="1816"/>
      <c r="H715" s="501"/>
      <c r="I715" s="483"/>
      <c r="J715" s="501"/>
      <c r="K715" s="501"/>
    </row>
    <row r="716" spans="1:11">
      <c r="A716" s="483"/>
      <c r="B716" s="483"/>
      <c r="C716" s="483"/>
      <c r="D716" s="445"/>
      <c r="E716" s="445"/>
      <c r="F716" s="445"/>
      <c r="H716" s="501"/>
      <c r="I716" s="483"/>
      <c r="J716" s="501"/>
      <c r="K716" s="501"/>
    </row>
    <row r="717" spans="1:11" ht="14.25">
      <c r="A717" s="484"/>
      <c r="B717" s="485" t="s">
        <v>2762</v>
      </c>
      <c r="C717" s="483"/>
      <c r="D717" s="1816" t="s">
        <v>1076</v>
      </c>
      <c r="E717" s="1816"/>
      <c r="F717" s="1816"/>
      <c r="H717" s="501"/>
      <c r="I717" s="483"/>
      <c r="J717" s="501"/>
      <c r="K717" s="501"/>
    </row>
    <row r="718" spans="1:11">
      <c r="A718" s="483"/>
      <c r="B718" s="483"/>
      <c r="C718" s="483"/>
      <c r="D718" s="1816"/>
      <c r="E718" s="1816"/>
      <c r="F718" s="1816"/>
      <c r="H718" s="501"/>
      <c r="I718" s="483"/>
      <c r="J718" s="501"/>
      <c r="K718" s="501"/>
    </row>
    <row r="719" spans="1:11">
      <c r="A719" s="483"/>
      <c r="B719" s="483"/>
      <c r="C719" s="483"/>
      <c r="D719" s="1816"/>
      <c r="E719" s="1816"/>
      <c r="F719" s="1816"/>
      <c r="H719" s="501"/>
      <c r="I719" s="483"/>
      <c r="J719" s="501"/>
      <c r="K719" s="501"/>
    </row>
    <row r="720" spans="1:11" ht="15" customHeight="1">
      <c r="A720" s="483"/>
      <c r="B720" s="483"/>
      <c r="C720" s="483"/>
      <c r="D720" s="1816"/>
      <c r="E720" s="1816"/>
      <c r="F720" s="1816"/>
      <c r="H720" s="501"/>
      <c r="I720" s="483"/>
      <c r="J720" s="501"/>
      <c r="K720" s="501"/>
    </row>
    <row r="721" spans="1:11" ht="15" customHeight="1">
      <c r="A721" s="483"/>
      <c r="B721" s="483"/>
      <c r="C721" s="483"/>
      <c r="D721" s="1816"/>
      <c r="E721" s="1816"/>
      <c r="F721" s="1816"/>
      <c r="H721" s="501"/>
      <c r="I721" s="483"/>
      <c r="J721" s="501"/>
      <c r="K721" s="501"/>
    </row>
    <row r="722" spans="1:11">
      <c r="A722" s="483"/>
      <c r="B722" s="483"/>
      <c r="C722" s="483"/>
      <c r="D722" s="1816"/>
      <c r="E722" s="1816"/>
      <c r="F722" s="1816"/>
      <c r="H722" s="501"/>
      <c r="I722" s="483"/>
      <c r="J722" s="501"/>
      <c r="K722" s="501"/>
    </row>
    <row r="723" spans="1:11">
      <c r="A723" s="483"/>
      <c r="B723" s="483"/>
      <c r="C723" s="483"/>
      <c r="D723" s="1816"/>
      <c r="E723" s="1816"/>
      <c r="F723" s="1816"/>
      <c r="H723" s="501"/>
      <c r="I723" s="483"/>
      <c r="J723" s="501"/>
      <c r="K723" s="501"/>
    </row>
    <row r="724" spans="1:11">
      <c r="A724" s="483"/>
      <c r="B724" s="483"/>
      <c r="C724" s="483"/>
      <c r="D724" s="1816"/>
      <c r="E724" s="1816"/>
      <c r="F724" s="1816"/>
      <c r="H724" s="501"/>
      <c r="I724" s="483"/>
      <c r="J724" s="501"/>
      <c r="K724" s="501"/>
    </row>
    <row r="725" spans="1:11" ht="15" customHeight="1">
      <c r="A725" s="483"/>
      <c r="B725" s="483"/>
      <c r="C725" s="483"/>
      <c r="D725" s="1816"/>
      <c r="E725" s="1816"/>
      <c r="F725" s="1816"/>
      <c r="H725" s="501"/>
      <c r="I725" s="483"/>
      <c r="J725" s="501"/>
      <c r="K725" s="501"/>
    </row>
    <row r="726" spans="1:11">
      <c r="A726" s="483"/>
      <c r="B726" s="483"/>
      <c r="C726" s="483"/>
      <c r="D726" s="1816"/>
      <c r="E726" s="1816"/>
      <c r="F726" s="1816"/>
      <c r="H726" s="501"/>
      <c r="I726" s="483"/>
      <c r="J726" s="501"/>
      <c r="K726" s="501"/>
    </row>
    <row r="727" spans="1:11">
      <c r="A727" s="483"/>
      <c r="B727" s="483"/>
      <c r="C727" s="483"/>
      <c r="D727" s="1816"/>
      <c r="E727" s="1816"/>
      <c r="F727" s="1816"/>
      <c r="H727" s="501"/>
      <c r="I727" s="483"/>
      <c r="J727" s="501"/>
      <c r="K727" s="501"/>
    </row>
    <row r="728" spans="1:11">
      <c r="A728" s="483"/>
      <c r="B728" s="483"/>
      <c r="C728" s="483"/>
      <c r="D728" s="1816"/>
      <c r="E728" s="1816"/>
      <c r="F728" s="1816"/>
      <c r="H728" s="501"/>
      <c r="I728" s="483"/>
      <c r="J728" s="501"/>
      <c r="K728" s="501"/>
    </row>
    <row r="729" spans="1:11">
      <c r="A729" s="483"/>
      <c r="B729" s="483"/>
      <c r="C729" s="483"/>
      <c r="D729" s="1816"/>
      <c r="E729" s="1816"/>
      <c r="F729" s="1816"/>
      <c r="H729" s="501"/>
      <c r="I729" s="483"/>
      <c r="J729" s="501"/>
      <c r="K729" s="501"/>
    </row>
    <row r="730" spans="1:11">
      <c r="A730" s="483"/>
      <c r="B730" s="485" t="s">
        <v>2762</v>
      </c>
      <c r="C730" s="483"/>
      <c r="D730" s="1816" t="s">
        <v>2389</v>
      </c>
      <c r="E730" s="1816"/>
      <c r="F730" s="1816"/>
      <c r="H730" s="501"/>
      <c r="I730" s="483"/>
      <c r="J730" s="501"/>
      <c r="K730" s="501"/>
    </row>
    <row r="731" spans="1:11">
      <c r="A731" s="483"/>
      <c r="B731" s="483"/>
      <c r="C731" s="483"/>
      <c r="D731" s="1816"/>
      <c r="E731" s="1816"/>
      <c r="F731" s="1816"/>
      <c r="H731" s="501"/>
      <c r="I731" s="483"/>
      <c r="J731" s="501"/>
      <c r="K731" s="501"/>
    </row>
    <row r="732" spans="1:11">
      <c r="A732" s="483"/>
      <c r="B732" s="483"/>
      <c r="C732" s="483"/>
      <c r="D732" s="1816"/>
      <c r="E732" s="1816"/>
      <c r="F732" s="1816"/>
      <c r="H732" s="501"/>
      <c r="I732" s="483"/>
      <c r="J732" s="501"/>
      <c r="K732" s="501"/>
    </row>
    <row r="733" spans="1:11">
      <c r="A733" s="483"/>
      <c r="B733" s="483"/>
      <c r="C733" s="483"/>
      <c r="D733" s="445"/>
      <c r="E733" s="445"/>
      <c r="F733" s="445"/>
      <c r="H733" s="501"/>
      <c r="I733" s="483"/>
      <c r="J733" s="501"/>
      <c r="K733" s="501"/>
    </row>
    <row r="734" spans="1:11">
      <c r="A734" s="483"/>
      <c r="B734" s="485" t="s">
        <v>2762</v>
      </c>
      <c r="C734" s="483"/>
      <c r="D734" s="1816" t="s">
        <v>2388</v>
      </c>
      <c r="E734" s="1816"/>
      <c r="F734" s="1816"/>
      <c r="H734" s="501"/>
      <c r="I734" s="483"/>
      <c r="J734" s="501"/>
      <c r="K734" s="501"/>
    </row>
    <row r="735" spans="1:11">
      <c r="A735" s="483"/>
      <c r="B735" s="483"/>
      <c r="C735" s="483"/>
      <c r="D735" s="1816"/>
      <c r="E735" s="1816"/>
      <c r="F735" s="1816"/>
      <c r="H735" s="501"/>
      <c r="I735" s="483"/>
      <c r="J735" s="501"/>
      <c r="K735" s="501"/>
    </row>
    <row r="736" spans="1:11">
      <c r="A736" s="483"/>
      <c r="B736" s="483"/>
      <c r="C736" s="483"/>
      <c r="D736" s="1816"/>
      <c r="E736" s="1816"/>
      <c r="F736" s="1816"/>
      <c r="H736" s="501"/>
      <c r="I736" s="483"/>
      <c r="J736" s="501"/>
      <c r="K736" s="501"/>
    </row>
    <row r="737" spans="1:11">
      <c r="A737" s="483"/>
      <c r="B737" s="483"/>
      <c r="C737" s="483"/>
      <c r="H737" s="501"/>
      <c r="I737" s="483"/>
      <c r="J737" s="501"/>
      <c r="K737" s="501"/>
    </row>
    <row r="738" spans="1:11">
      <c r="A738" s="483"/>
      <c r="B738" s="485" t="s">
        <v>2762</v>
      </c>
      <c r="C738" s="483"/>
      <c r="D738" s="1816" t="s">
        <v>2387</v>
      </c>
      <c r="E738" s="1816"/>
      <c r="F738" s="1816"/>
      <c r="H738" s="501"/>
      <c r="I738" s="483"/>
      <c r="J738" s="501"/>
      <c r="K738" s="501"/>
    </row>
    <row r="739" spans="1:11">
      <c r="A739" s="483"/>
      <c r="B739" s="483"/>
      <c r="C739" s="483"/>
      <c r="D739" s="1816"/>
      <c r="E739" s="1816"/>
      <c r="F739" s="1816"/>
      <c r="H739" s="501"/>
      <c r="I739" s="483"/>
      <c r="J739" s="501"/>
      <c r="K739" s="501"/>
    </row>
    <row r="740" spans="1:11">
      <c r="A740" s="483"/>
      <c r="B740" s="483"/>
      <c r="C740" s="483"/>
      <c r="D740" s="1816"/>
      <c r="E740" s="1816"/>
      <c r="F740" s="1816"/>
      <c r="H740" s="501"/>
      <c r="I740" s="483"/>
      <c r="J740" s="501"/>
      <c r="K740" s="501"/>
    </row>
    <row r="741" spans="1:11">
      <c r="A741" s="483"/>
      <c r="B741" s="483"/>
      <c r="C741" s="483"/>
      <c r="D741" s="1816"/>
      <c r="E741" s="1816"/>
      <c r="F741" s="1816"/>
      <c r="H741" s="501"/>
      <c r="I741" s="483"/>
      <c r="J741" s="501"/>
      <c r="K741" s="501"/>
    </row>
    <row r="742" spans="1:11">
      <c r="A742" s="483"/>
      <c r="B742" s="483"/>
      <c r="C742" s="483"/>
      <c r="H742" s="501"/>
      <c r="I742" s="483"/>
      <c r="J742" s="501"/>
      <c r="K742" s="501"/>
    </row>
    <row r="743" spans="1:11" ht="14.25">
      <c r="A743" s="484"/>
      <c r="B743" s="485" t="s">
        <v>2762</v>
      </c>
      <c r="C743" s="483"/>
      <c r="D743" s="1816" t="s">
        <v>1077</v>
      </c>
      <c r="E743" s="1816"/>
      <c r="F743" s="1816"/>
      <c r="H743" s="501"/>
      <c r="I743" s="483"/>
      <c r="J743" s="501"/>
      <c r="K743" s="501"/>
    </row>
    <row r="744" spans="1:11">
      <c r="A744" s="483"/>
      <c r="B744" s="483"/>
      <c r="C744" s="483"/>
      <c r="D744" s="1816"/>
      <c r="E744" s="1816"/>
      <c r="F744" s="1816"/>
      <c r="H744" s="501"/>
      <c r="I744" s="483"/>
      <c r="J744" s="501"/>
      <c r="K744" s="501"/>
    </row>
    <row r="745" spans="1:11">
      <c r="A745" s="483"/>
      <c r="B745" s="483"/>
      <c r="C745" s="483"/>
      <c r="D745" s="1816"/>
      <c r="E745" s="1816"/>
      <c r="F745" s="1816"/>
      <c r="H745" s="501"/>
      <c r="I745" s="483"/>
      <c r="J745" s="501"/>
      <c r="K745" s="501"/>
    </row>
    <row r="746" spans="1:11">
      <c r="A746" s="483"/>
      <c r="B746" s="483"/>
      <c r="C746" s="483"/>
      <c r="D746" s="1816"/>
      <c r="E746" s="1816"/>
      <c r="F746" s="1816"/>
      <c r="H746" s="501"/>
      <c r="I746" s="483"/>
      <c r="J746" s="501"/>
      <c r="K746" s="501"/>
    </row>
    <row r="747" spans="1:11">
      <c r="A747" s="483"/>
      <c r="B747" s="483"/>
      <c r="C747" s="483"/>
      <c r="D747" s="1816"/>
      <c r="E747" s="1816"/>
      <c r="F747" s="1816"/>
      <c r="H747" s="501"/>
      <c r="I747" s="483"/>
      <c r="J747" s="501"/>
      <c r="K747" s="501"/>
    </row>
    <row r="748" spans="1:11">
      <c r="A748" s="483"/>
      <c r="B748" s="483"/>
      <c r="C748" s="483"/>
      <c r="D748" s="492"/>
      <c r="H748" s="501"/>
      <c r="I748" s="483"/>
      <c r="J748" s="501"/>
      <c r="K748" s="501"/>
    </row>
    <row r="749" spans="1:11" ht="14.25">
      <c r="A749" s="484"/>
      <c r="B749" s="485" t="s">
        <v>2762</v>
      </c>
      <c r="C749" s="483"/>
      <c r="D749" s="1816" t="s">
        <v>2098</v>
      </c>
      <c r="E749" s="1816"/>
      <c r="F749" s="1816"/>
      <c r="H749" s="501"/>
      <c r="I749" s="483"/>
      <c r="J749" s="501"/>
      <c r="K749" s="501"/>
    </row>
    <row r="750" spans="1:11">
      <c r="A750" s="483"/>
      <c r="B750" s="483"/>
      <c r="C750" s="483"/>
      <c r="D750" s="1816"/>
      <c r="E750" s="1816"/>
      <c r="F750" s="1816"/>
      <c r="H750" s="501"/>
      <c r="I750" s="483"/>
      <c r="J750" s="501"/>
      <c r="K750" s="501"/>
    </row>
    <row r="751" spans="1:11">
      <c r="A751" s="483"/>
      <c r="B751" s="483"/>
      <c r="C751" s="483"/>
      <c r="D751" s="1816"/>
      <c r="E751" s="1816"/>
      <c r="F751" s="1816"/>
      <c r="H751" s="501"/>
      <c r="I751" s="483"/>
      <c r="J751" s="501"/>
      <c r="K751" s="501"/>
    </row>
    <row r="752" spans="1:11">
      <c r="A752" s="483"/>
      <c r="B752" s="483"/>
      <c r="C752" s="483"/>
      <c r="D752" s="1816"/>
      <c r="E752" s="1816"/>
      <c r="F752" s="1816"/>
      <c r="H752" s="501"/>
      <c r="I752" s="483"/>
      <c r="J752" s="501"/>
      <c r="K752" s="501"/>
    </row>
    <row r="753" spans="1:11">
      <c r="A753" s="483"/>
      <c r="B753" s="483"/>
      <c r="C753" s="483"/>
      <c r="D753" s="1816"/>
      <c r="E753" s="1816"/>
      <c r="F753" s="1816"/>
      <c r="H753" s="501"/>
      <c r="I753" s="483"/>
      <c r="J753" s="501"/>
      <c r="K753" s="501"/>
    </row>
    <row r="754" spans="1:11">
      <c r="A754" s="483"/>
      <c r="B754" s="483"/>
      <c r="C754" s="483"/>
      <c r="D754" s="1816"/>
      <c r="E754" s="1816"/>
      <c r="F754" s="1816"/>
      <c r="H754" s="501"/>
      <c r="I754" s="483"/>
      <c r="J754" s="501"/>
      <c r="K754" s="501"/>
    </row>
    <row r="755" spans="1:11">
      <c r="A755" s="483"/>
      <c r="B755" s="483"/>
      <c r="C755" s="483"/>
      <c r="D755" s="1816"/>
      <c r="E755" s="1816"/>
      <c r="F755" s="1816"/>
      <c r="H755" s="501"/>
      <c r="I755" s="483"/>
      <c r="J755" s="501"/>
      <c r="K755" s="501"/>
    </row>
    <row r="756" spans="1:11">
      <c r="A756" s="483"/>
      <c r="B756" s="483"/>
      <c r="C756" s="483"/>
      <c r="D756" s="1854" t="s">
        <v>2606</v>
      </c>
      <c r="E756" s="1854"/>
      <c r="F756" s="1854"/>
      <c r="H756" s="501"/>
      <c r="I756" s="483"/>
      <c r="J756" s="501"/>
      <c r="K756" s="501"/>
    </row>
    <row r="757" spans="1:11">
      <c r="A757" s="483"/>
      <c r="B757" s="483"/>
      <c r="C757" s="483"/>
      <c r="D757" s="341"/>
      <c r="H757" s="501"/>
      <c r="I757" s="483"/>
      <c r="J757" s="501"/>
      <c r="K757" s="501"/>
    </row>
    <row r="758" spans="1:11">
      <c r="A758" s="1824" t="s">
        <v>1059</v>
      </c>
      <c r="B758" s="1824"/>
      <c r="C758" s="1824"/>
      <c r="D758" s="1824"/>
      <c r="E758" s="1824"/>
      <c r="F758" s="1824"/>
      <c r="G758" s="1824"/>
      <c r="H758" s="1025"/>
      <c r="I758" s="1150"/>
      <c r="J758" s="501"/>
      <c r="K758" s="501"/>
    </row>
    <row r="759" spans="1:11">
      <c r="A759" s="483"/>
      <c r="B759" s="483"/>
      <c r="C759" s="483"/>
      <c r="D759" s="492"/>
      <c r="G759" s="501"/>
      <c r="H759" s="501"/>
      <c r="I759" s="483"/>
      <c r="J759" s="501"/>
      <c r="K759" s="501"/>
    </row>
    <row r="760" spans="1:11" ht="13.7" customHeight="1">
      <c r="C760" s="483"/>
      <c r="D760" s="1818" t="s">
        <v>1069</v>
      </c>
      <c r="E760" s="1818"/>
      <c r="F760" s="1818"/>
      <c r="G760" s="501"/>
      <c r="H760" s="501"/>
      <c r="I760" s="483"/>
      <c r="J760" s="501"/>
      <c r="K760" s="501"/>
    </row>
    <row r="761" spans="1:11">
      <c r="A761" s="483"/>
      <c r="B761" s="483"/>
      <c r="C761" s="483"/>
      <c r="D761" s="1823" t="s">
        <v>1070</v>
      </c>
      <c r="E761" s="1823"/>
      <c r="F761" s="1823"/>
      <c r="G761" s="501"/>
      <c r="H761" s="501"/>
      <c r="I761" s="483"/>
      <c r="J761" s="501"/>
      <c r="K761" s="501"/>
    </row>
    <row r="762" spans="1:11">
      <c r="A762" s="483"/>
      <c r="B762" s="483"/>
      <c r="C762" s="483"/>
      <c r="G762" s="501"/>
      <c r="H762" s="501"/>
      <c r="I762" s="483"/>
      <c r="J762" s="501"/>
      <c r="K762" s="501"/>
    </row>
    <row r="763" spans="1:11" ht="14.25">
      <c r="A763" s="484"/>
      <c r="B763" s="485" t="s">
        <v>2761</v>
      </c>
      <c r="D763" s="1816" t="s">
        <v>1071</v>
      </c>
      <c r="E763" s="1816"/>
      <c r="F763" s="1816"/>
      <c r="G763" s="501"/>
      <c r="H763" s="501"/>
      <c r="I763" s="483"/>
      <c r="J763" s="501"/>
      <c r="K763" s="501"/>
    </row>
    <row r="764" spans="1:11" ht="10.5" customHeight="1">
      <c r="D764" s="1816"/>
      <c r="E764" s="1816"/>
      <c r="F764" s="1816"/>
      <c r="G764" s="501"/>
      <c r="H764" s="501"/>
      <c r="I764" s="483"/>
      <c r="J764" s="501"/>
      <c r="K764" s="501"/>
    </row>
    <row r="765" spans="1:11">
      <c r="D765" s="1816"/>
      <c r="E765" s="1816"/>
      <c r="F765" s="1816"/>
      <c r="G765" s="501"/>
      <c r="H765" s="501"/>
      <c r="I765" s="483"/>
      <c r="J765" s="501"/>
      <c r="K765" s="501"/>
    </row>
    <row r="766" spans="1:11">
      <c r="D766" s="1816"/>
      <c r="E766" s="1816"/>
      <c r="F766" s="1816"/>
      <c r="G766" s="501"/>
      <c r="H766" s="501"/>
      <c r="I766" s="483"/>
      <c r="J766" s="501"/>
      <c r="K766" s="501"/>
    </row>
    <row r="767" spans="1:11">
      <c r="D767" s="1816"/>
      <c r="E767" s="1816"/>
      <c r="F767" s="1816"/>
      <c r="G767" s="501"/>
      <c r="H767" s="501"/>
      <c r="I767" s="483"/>
      <c r="J767" s="501"/>
      <c r="K767" s="501"/>
    </row>
    <row r="768" spans="1:11" ht="15.6" customHeight="1">
      <c r="D768" s="1816"/>
      <c r="E768" s="1816"/>
      <c r="F768" s="1816"/>
      <c r="G768" s="501"/>
      <c r="H768" s="501"/>
      <c r="I768" s="483"/>
      <c r="J768" s="501"/>
      <c r="K768" s="501"/>
    </row>
    <row r="769" spans="1:11">
      <c r="D769" s="499"/>
      <c r="E769" s="446"/>
      <c r="F769" s="446"/>
      <c r="G769" s="501"/>
      <c r="H769" s="501"/>
      <c r="I769" s="483"/>
      <c r="J769" s="501"/>
      <c r="K769" s="501"/>
    </row>
    <row r="770" spans="1:11" s="505" customFormat="1" ht="14.25">
      <c r="A770" s="503"/>
      <c r="B770" s="485" t="s">
        <v>2761</v>
      </c>
      <c r="C770" s="504"/>
      <c r="D770" s="1816" t="s">
        <v>1240</v>
      </c>
      <c r="E770" s="1816"/>
      <c r="F770" s="1816"/>
      <c r="I770" s="1151"/>
    </row>
    <row r="771" spans="1:11" s="505" customFormat="1">
      <c r="A771" s="504"/>
      <c r="B771" s="504"/>
      <c r="C771" s="504"/>
      <c r="D771" s="1816"/>
      <c r="E771" s="1816"/>
      <c r="F771" s="1816"/>
      <c r="I771" s="1151"/>
    </row>
    <row r="772" spans="1:11" s="505" customFormat="1">
      <c r="A772" s="504"/>
      <c r="B772" s="504"/>
      <c r="C772" s="504"/>
      <c r="D772" s="1816"/>
      <c r="E772" s="1816"/>
      <c r="F772" s="1816"/>
      <c r="I772" s="1151"/>
    </row>
    <row r="773" spans="1:11" s="505" customFormat="1">
      <c r="A773" s="504"/>
      <c r="B773" s="504"/>
      <c r="C773" s="504"/>
      <c r="D773" s="1816"/>
      <c r="E773" s="1816"/>
      <c r="F773" s="1816"/>
      <c r="I773" s="1151"/>
    </row>
    <row r="774" spans="1:11" s="505" customFormat="1">
      <c r="A774" s="504"/>
      <c r="B774" s="504"/>
      <c r="C774" s="504"/>
      <c r="D774" s="499"/>
      <c r="I774" s="1151"/>
    </row>
    <row r="775" spans="1:11" s="505" customFormat="1" ht="14.25">
      <c r="A775" s="484"/>
      <c r="B775" s="485" t="s">
        <v>2762</v>
      </c>
      <c r="C775" s="504"/>
      <c r="D775" s="1827" t="s">
        <v>1241</v>
      </c>
      <c r="E775" s="1827"/>
      <c r="F775" s="1827"/>
      <c r="I775" s="1151"/>
    </row>
    <row r="776" spans="1:11" s="505" customFormat="1">
      <c r="A776" s="504"/>
      <c r="B776" s="504"/>
      <c r="C776" s="504"/>
      <c r="D776" s="1827"/>
      <c r="E776" s="1827"/>
      <c r="F776" s="1827"/>
      <c r="I776" s="1151"/>
    </row>
    <row r="777" spans="1:11" s="505" customFormat="1">
      <c r="A777" s="504"/>
      <c r="B777" s="504"/>
      <c r="C777" s="504"/>
      <c r="D777" s="1827"/>
      <c r="E777" s="1827"/>
      <c r="F777" s="1827"/>
      <c r="I777" s="1151"/>
    </row>
    <row r="778" spans="1:11">
      <c r="D778" s="499"/>
      <c r="E778" s="446"/>
      <c r="F778" s="446"/>
      <c r="G778" s="501"/>
      <c r="H778" s="501"/>
      <c r="I778" s="483"/>
      <c r="J778" s="501"/>
      <c r="K778" s="501"/>
    </row>
    <row r="779" spans="1:11" ht="14.25">
      <c r="A779" s="484"/>
      <c r="B779" s="485" t="s">
        <v>2762</v>
      </c>
      <c r="D779" s="1816" t="s">
        <v>1197</v>
      </c>
      <c r="E779" s="1816"/>
      <c r="F779" s="1816"/>
      <c r="G779" s="501"/>
      <c r="H779" s="501"/>
      <c r="I779" s="483"/>
      <c r="J779" s="501"/>
      <c r="K779" s="501"/>
    </row>
    <row r="780" spans="1:11">
      <c r="D780" s="1816"/>
      <c r="E780" s="1816"/>
      <c r="F780" s="1816"/>
      <c r="G780" s="501"/>
      <c r="H780" s="501"/>
      <c r="I780" s="483"/>
      <c r="J780" s="501"/>
      <c r="K780" s="501"/>
    </row>
    <row r="781" spans="1:11">
      <c r="D781" s="445"/>
      <c r="E781" s="445"/>
      <c r="F781" s="445"/>
      <c r="G781" s="501"/>
      <c r="H781" s="501"/>
      <c r="I781" s="483"/>
      <c r="J781" s="501"/>
      <c r="K781" s="501"/>
    </row>
    <row r="782" spans="1:11">
      <c r="B782" s="485" t="s">
        <v>2762</v>
      </c>
      <c r="D782" s="1816" t="s">
        <v>1214</v>
      </c>
      <c r="E782" s="1816"/>
      <c r="F782" s="1816"/>
      <c r="G782" s="501"/>
      <c r="H782" s="501"/>
      <c r="I782" s="483"/>
      <c r="J782" s="501"/>
      <c r="K782" s="501"/>
    </row>
    <row r="783" spans="1:11">
      <c r="D783" s="1816"/>
      <c r="E783" s="1816"/>
      <c r="F783" s="1816"/>
      <c r="G783" s="501"/>
      <c r="H783" s="501"/>
      <c r="I783" s="483"/>
      <c r="J783" s="501"/>
      <c r="K783" s="501"/>
    </row>
    <row r="784" spans="1:11">
      <c r="D784" s="1816"/>
      <c r="E784" s="1816"/>
      <c r="F784" s="1816"/>
      <c r="G784" s="501"/>
      <c r="H784" s="501"/>
      <c r="I784" s="483"/>
      <c r="J784" s="501"/>
      <c r="K784" s="501"/>
    </row>
    <row r="785" spans="1:11">
      <c r="D785" s="445"/>
      <c r="E785" s="445"/>
      <c r="F785" s="445"/>
      <c r="G785" s="501"/>
      <c r="H785" s="501"/>
      <c r="I785" s="483"/>
      <c r="J785" s="501"/>
      <c r="K785" s="501"/>
    </row>
    <row r="786" spans="1:11" hidden="1">
      <c r="A786" s="1846" t="s">
        <v>1788</v>
      </c>
      <c r="B786" s="1846"/>
      <c r="C786" s="1846"/>
      <c r="D786" s="1846"/>
      <c r="E786" s="1846"/>
      <c r="F786" s="1846"/>
      <c r="G786" s="1846"/>
      <c r="H786" s="1023"/>
      <c r="I786" s="1146"/>
    </row>
    <row r="787" spans="1:11" hidden="1">
      <c r="A787" s="57"/>
      <c r="B787" s="57"/>
      <c r="C787" s="354"/>
      <c r="D787" s="3"/>
      <c r="E787" s="3"/>
      <c r="F787" s="3"/>
      <c r="G787" s="3"/>
      <c r="I787" s="490"/>
    </row>
    <row r="788" spans="1:11" hidden="1">
      <c r="A788" s="57"/>
      <c r="B788" s="57"/>
      <c r="C788" s="354"/>
      <c r="D788" s="1845" t="s">
        <v>1828</v>
      </c>
      <c r="E788" s="1845"/>
      <c r="F788" s="1845"/>
      <c r="G788" s="3"/>
      <c r="I788" s="490"/>
    </row>
    <row r="789" spans="1:11" hidden="1">
      <c r="A789" s="57"/>
      <c r="B789" s="57"/>
      <c r="C789" s="354"/>
      <c r="D789" s="1830" t="s">
        <v>1742</v>
      </c>
      <c r="E789" s="1830"/>
      <c r="F789" s="1830"/>
      <c r="G789" s="3"/>
      <c r="I789" s="490"/>
    </row>
    <row r="790" spans="1:11" hidden="1">
      <c r="A790" s="57"/>
      <c r="B790" s="57"/>
      <c r="C790" s="354"/>
      <c r="D790" s="447"/>
      <c r="E790" s="447"/>
      <c r="F790" s="447"/>
      <c r="G790" s="3"/>
      <c r="I790" s="490"/>
    </row>
    <row r="791" spans="1:11" hidden="1">
      <c r="A791" s="57"/>
      <c r="B791" s="485" t="s">
        <v>307</v>
      </c>
      <c r="C791" s="354"/>
      <c r="D791" s="1847" t="s">
        <v>1743</v>
      </c>
      <c r="E791" s="1847"/>
      <c r="F791" s="1847"/>
      <c r="G791" s="3"/>
      <c r="I791" s="483"/>
    </row>
    <row r="792" spans="1:11" hidden="1">
      <c r="A792" s="57"/>
      <c r="B792" s="57"/>
      <c r="C792" s="354"/>
      <c r="D792" s="1847"/>
      <c r="E792" s="1847"/>
      <c r="F792" s="1847"/>
      <c r="G792" s="3"/>
      <c r="I792" s="490"/>
    </row>
    <row r="793" spans="1:11" hidden="1">
      <c r="A793" s="174"/>
      <c r="B793" s="174"/>
      <c r="C793" s="174"/>
      <c r="D793" s="1847"/>
      <c r="E793" s="1847"/>
      <c r="F793" s="1847"/>
      <c r="G793" s="118"/>
      <c r="I793" s="490"/>
    </row>
    <row r="794" spans="1:11" hidden="1">
      <c r="A794" s="354"/>
      <c r="B794" s="354"/>
      <c r="C794" s="354"/>
      <c r="D794" s="173"/>
      <c r="E794" s="3"/>
      <c r="F794" s="3"/>
      <c r="G794" s="3"/>
      <c r="I794" s="490"/>
    </row>
    <row r="795" spans="1:11" hidden="1">
      <c r="A795" s="172"/>
      <c r="B795" s="485" t="s">
        <v>307</v>
      </c>
      <c r="C795" s="172"/>
      <c r="D795" s="1847" t="s">
        <v>1744</v>
      </c>
      <c r="E795" s="1847"/>
      <c r="F795" s="1847"/>
      <c r="G795" s="3"/>
      <c r="I795" s="483"/>
    </row>
    <row r="796" spans="1:11" hidden="1">
      <c r="A796" s="172"/>
      <c r="B796" s="172"/>
      <c r="C796" s="172"/>
      <c r="D796" s="1847"/>
      <c r="E796" s="1847"/>
      <c r="F796" s="1847"/>
      <c r="G796" s="3"/>
      <c r="I796" s="490"/>
    </row>
    <row r="797" spans="1:11" hidden="1">
      <c r="A797" s="172"/>
      <c r="B797" s="172"/>
      <c r="C797" s="172"/>
      <c r="D797" s="1847"/>
      <c r="E797" s="1847"/>
      <c r="F797" s="1847"/>
      <c r="G797" s="3"/>
      <c r="I797" s="490"/>
    </row>
    <row r="798" spans="1:11" hidden="1">
      <c r="A798" s="174"/>
      <c r="B798" s="174"/>
      <c r="C798" s="174"/>
      <c r="D798" s="3"/>
      <c r="E798" s="983"/>
      <c r="F798" s="983"/>
      <c r="G798" s="983"/>
      <c r="I798" s="490"/>
    </row>
    <row r="799" spans="1:11" ht="14.25" hidden="1">
      <c r="A799" s="175"/>
      <c r="B799" s="485" t="s">
        <v>307</v>
      </c>
      <c r="C799" s="984"/>
      <c r="D799" s="1847" t="s">
        <v>1745</v>
      </c>
      <c r="E799" s="1847"/>
      <c r="F799" s="1847"/>
      <c r="G799" s="983"/>
      <c r="I799" s="483"/>
    </row>
    <row r="800" spans="1:11" ht="14.25" hidden="1">
      <c r="A800" s="175"/>
      <c r="B800" s="175"/>
      <c r="C800" s="984"/>
      <c r="D800" s="1847"/>
      <c r="E800" s="1847"/>
      <c r="F800" s="1847"/>
      <c r="G800" s="983"/>
      <c r="I800" s="490"/>
    </row>
    <row r="801" spans="1:9" ht="14.25" hidden="1">
      <c r="A801" s="175"/>
      <c r="B801" s="175"/>
      <c r="C801" s="984"/>
      <c r="D801" s="1847"/>
      <c r="E801" s="1847"/>
      <c r="F801" s="1847"/>
      <c r="G801" s="983"/>
      <c r="I801" s="490"/>
    </row>
    <row r="802" spans="1:9" ht="14.25" hidden="1">
      <c r="A802" s="175"/>
      <c r="B802" s="175"/>
      <c r="C802" s="984"/>
      <c r="D802" s="118"/>
      <c r="E802" s="3"/>
      <c r="F802" s="3"/>
      <c r="G802" s="983"/>
      <c r="I802" s="490"/>
    </row>
    <row r="803" spans="1:9" ht="14.25" hidden="1">
      <c r="A803" s="175"/>
      <c r="B803" s="485" t="s">
        <v>307</v>
      </c>
      <c r="C803" s="984"/>
      <c r="D803" s="1847" t="s">
        <v>1746</v>
      </c>
      <c r="E803" s="1847"/>
      <c r="F803" s="1847"/>
      <c r="G803" s="983"/>
      <c r="I803" s="483"/>
    </row>
    <row r="804" spans="1:9" ht="14.25" hidden="1">
      <c r="A804" s="175"/>
      <c r="B804" s="175"/>
      <c r="C804" s="984"/>
      <c r="D804" s="1847"/>
      <c r="E804" s="1847"/>
      <c r="F804" s="1847"/>
      <c r="G804" s="983"/>
      <c r="I804" s="490"/>
    </row>
    <row r="805" spans="1:9" ht="14.25" hidden="1">
      <c r="A805" s="175"/>
      <c r="B805" s="175"/>
      <c r="C805" s="984"/>
      <c r="D805" s="1847"/>
      <c r="E805" s="1847"/>
      <c r="F805" s="1847"/>
      <c r="G805" s="983"/>
      <c r="I805" s="490"/>
    </row>
    <row r="806" spans="1:9" ht="14.25" hidden="1">
      <c r="A806" s="175"/>
      <c r="B806" s="175"/>
      <c r="C806" s="984"/>
      <c r="D806" s="1847"/>
      <c r="E806" s="1847"/>
      <c r="F806" s="1847"/>
      <c r="G806" s="983"/>
      <c r="I806" s="490"/>
    </row>
    <row r="807" spans="1:9" ht="14.25" hidden="1">
      <c r="A807" s="175"/>
      <c r="B807" s="175"/>
      <c r="C807" s="984"/>
      <c r="D807" s="1847"/>
      <c r="E807" s="1847"/>
      <c r="F807" s="1847"/>
      <c r="G807" s="983"/>
      <c r="I807" s="490"/>
    </row>
    <row r="808" spans="1:9" ht="14.25" hidden="1">
      <c r="A808" s="175"/>
      <c r="B808" s="175"/>
      <c r="C808" s="984"/>
      <c r="D808" s="1847"/>
      <c r="E808" s="1847"/>
      <c r="F808" s="1847"/>
      <c r="G808" s="983"/>
      <c r="I808" s="490"/>
    </row>
    <row r="809" spans="1:9" ht="14.25" hidden="1">
      <c r="A809" s="175"/>
      <c r="B809" s="175"/>
      <c r="C809" s="984"/>
      <c r="D809" s="1847" t="s">
        <v>1789</v>
      </c>
      <c r="E809" s="1847"/>
      <c r="F809" s="1847"/>
      <c r="G809" s="983"/>
      <c r="I809" s="490"/>
    </row>
    <row r="810" spans="1:9" ht="14.25" hidden="1">
      <c r="A810" s="175"/>
      <c r="B810" s="175"/>
      <c r="C810" s="984"/>
      <c r="D810" s="1847"/>
      <c r="E810" s="1847"/>
      <c r="F810" s="1847"/>
      <c r="G810" s="983"/>
      <c r="I810" s="490"/>
    </row>
    <row r="811" spans="1:9" ht="14.25" hidden="1">
      <c r="A811" s="175"/>
      <c r="B811" s="175"/>
      <c r="C811" s="984"/>
      <c r="D811" s="1847"/>
      <c r="E811" s="1847"/>
      <c r="F811" s="1847"/>
      <c r="G811" s="983"/>
      <c r="I811" s="490"/>
    </row>
    <row r="812" spans="1:9" ht="14.25" hidden="1">
      <c r="A812" s="175"/>
      <c r="B812" s="354"/>
      <c r="C812" s="984"/>
      <c r="D812" s="985"/>
      <c r="E812" s="985"/>
      <c r="F812" s="985"/>
      <c r="G812" s="983"/>
      <c r="I812" s="490"/>
    </row>
    <row r="813" spans="1:9" ht="14.25" hidden="1">
      <c r="A813" s="175"/>
      <c r="B813" s="485" t="s">
        <v>307</v>
      </c>
      <c r="C813" s="984"/>
      <c r="D813" s="1847" t="s">
        <v>1747</v>
      </c>
      <c r="E813" s="1847"/>
      <c r="F813" s="1847"/>
      <c r="G813" s="983"/>
      <c r="I813" s="483"/>
    </row>
    <row r="814" spans="1:9" ht="14.25" hidden="1">
      <c r="A814" s="175"/>
      <c r="B814" s="175"/>
      <c r="C814" s="984"/>
      <c r="D814" s="1847"/>
      <c r="E814" s="1847"/>
      <c r="F814" s="1847"/>
      <c r="G814" s="983"/>
      <c r="I814" s="490"/>
    </row>
    <row r="815" spans="1:9" ht="14.25" hidden="1">
      <c r="A815" s="175"/>
      <c r="B815" s="175"/>
      <c r="C815" s="984"/>
      <c r="D815" s="1847"/>
      <c r="E815" s="1847"/>
      <c r="F815" s="1847"/>
      <c r="G815" s="983"/>
      <c r="I815" s="490"/>
    </row>
    <row r="816" spans="1:9" ht="14.25" hidden="1">
      <c r="A816" s="175"/>
      <c r="B816" s="175"/>
      <c r="C816" s="984"/>
      <c r="D816" s="1847"/>
      <c r="E816" s="1847"/>
      <c r="F816" s="1847"/>
      <c r="G816" s="983"/>
      <c r="I816" s="490"/>
    </row>
    <row r="817" spans="1:9" ht="14.25" hidden="1">
      <c r="A817" s="175"/>
      <c r="B817" s="175"/>
      <c r="C817" s="984"/>
      <c r="D817" s="1847"/>
      <c r="E817" s="1847"/>
      <c r="F817" s="1847"/>
      <c r="G817" s="983"/>
      <c r="I817" s="490"/>
    </row>
    <row r="818" spans="1:9" ht="14.25" hidden="1">
      <c r="A818" s="175"/>
      <c r="B818" s="175"/>
      <c r="C818" s="984"/>
      <c r="D818" s="1847"/>
      <c r="E818" s="1847"/>
      <c r="F818" s="1847"/>
      <c r="G818" s="983"/>
      <c r="I818" s="490"/>
    </row>
    <row r="819" spans="1:9" ht="14.25" hidden="1">
      <c r="A819" s="175"/>
      <c r="B819" s="175"/>
      <c r="C819" s="984"/>
      <c r="D819" s="977"/>
      <c r="E819" s="977"/>
      <c r="F819" s="977"/>
      <c r="G819" s="983"/>
      <c r="I819" s="490"/>
    </row>
    <row r="820" spans="1:9" ht="14.25" hidden="1">
      <c r="A820" s="175"/>
      <c r="B820" s="485" t="s">
        <v>307</v>
      </c>
      <c r="C820" s="984"/>
      <c r="D820" s="1847" t="s">
        <v>1748</v>
      </c>
      <c r="E820" s="1847"/>
      <c r="F820" s="1847"/>
      <c r="G820" s="983"/>
      <c r="I820" s="483"/>
    </row>
    <row r="821" spans="1:9" ht="14.25" hidden="1">
      <c r="A821" s="175"/>
      <c r="B821" s="175"/>
      <c r="C821" s="984"/>
      <c r="D821" s="1847"/>
      <c r="E821" s="1847"/>
      <c r="F821" s="1847"/>
      <c r="G821" s="983"/>
      <c r="I821" s="490"/>
    </row>
    <row r="822" spans="1:9" ht="14.25" hidden="1">
      <c r="A822" s="175"/>
      <c r="B822" s="175"/>
      <c r="C822" s="984"/>
      <c r="D822" s="1847"/>
      <c r="E822" s="1847"/>
      <c r="F822" s="1847"/>
      <c r="G822" s="983"/>
      <c r="I822" s="490"/>
    </row>
    <row r="823" spans="1:9" ht="14.25" hidden="1">
      <c r="A823" s="175"/>
      <c r="B823" s="175"/>
      <c r="C823" s="984"/>
      <c r="D823" s="1847"/>
      <c r="E823" s="1847"/>
      <c r="F823" s="1847"/>
      <c r="G823" s="983"/>
      <c r="I823" s="490"/>
    </row>
    <row r="824" spans="1:9" ht="14.25" hidden="1">
      <c r="A824" s="175"/>
      <c r="B824" s="175"/>
      <c r="C824" s="984"/>
      <c r="D824" s="1847"/>
      <c r="E824" s="1847"/>
      <c r="F824" s="1847"/>
      <c r="G824" s="983"/>
      <c r="I824" s="490"/>
    </row>
    <row r="825" spans="1:9" ht="14.25" hidden="1">
      <c r="A825" s="175"/>
      <c r="B825" s="175"/>
      <c r="C825" s="984"/>
      <c r="D825" s="1847"/>
      <c r="E825" s="1847"/>
      <c r="F825" s="1847"/>
      <c r="G825" s="983"/>
      <c r="I825" s="490"/>
    </row>
    <row r="826" spans="1:9" ht="14.25" hidden="1">
      <c r="A826" s="175"/>
      <c r="B826" s="175"/>
      <c r="C826" s="984"/>
      <c r="D826" s="977"/>
      <c r="E826" s="977"/>
      <c r="F826" s="977"/>
      <c r="G826" s="983"/>
      <c r="I826" s="490"/>
    </row>
    <row r="827" spans="1:9" ht="14.25" hidden="1">
      <c r="A827" s="175"/>
      <c r="B827" s="485" t="s">
        <v>307</v>
      </c>
      <c r="C827" s="984"/>
      <c r="D827" s="1821" t="s">
        <v>1749</v>
      </c>
      <c r="E827" s="1821"/>
      <c r="F827" s="1821"/>
      <c r="G827" s="983"/>
      <c r="I827" s="483"/>
    </row>
    <row r="828" spans="1:9" ht="14.25" hidden="1">
      <c r="A828" s="175"/>
      <c r="B828" s="175"/>
      <c r="C828" s="984"/>
      <c r="D828" s="1821"/>
      <c r="E828" s="1821"/>
      <c r="F828" s="1821"/>
      <c r="G828" s="983"/>
      <c r="I828" s="490"/>
    </row>
    <row r="829" spans="1:9" hidden="1">
      <c r="A829" s="13"/>
      <c r="B829" s="13"/>
      <c r="C829" s="984"/>
      <c r="D829" s="1821"/>
      <c r="E829" s="1821"/>
      <c r="F829" s="1821"/>
      <c r="G829" s="983"/>
      <c r="I829" s="490"/>
    </row>
    <row r="830" spans="1:9" ht="14.25" hidden="1">
      <c r="A830" s="175"/>
      <c r="B830" s="13"/>
      <c r="C830" s="984"/>
      <c r="D830" s="1821"/>
      <c r="E830" s="1821"/>
      <c r="F830" s="1821"/>
      <c r="G830" s="983"/>
      <c r="I830" s="490"/>
    </row>
    <row r="831" spans="1:9" ht="12.75" hidden="1" customHeight="1">
      <c r="A831" s="175"/>
      <c r="B831" s="13"/>
      <c r="C831" s="984"/>
      <c r="D831" s="1821"/>
      <c r="E831" s="1821"/>
      <c r="F831" s="1821"/>
      <c r="G831" s="983"/>
      <c r="I831" s="490"/>
    </row>
    <row r="832" spans="1:9" ht="12.75" hidden="1" customHeight="1">
      <c r="A832" s="175"/>
      <c r="B832" s="13"/>
      <c r="C832" s="984"/>
      <c r="D832" s="1821"/>
      <c r="E832" s="1821"/>
      <c r="F832" s="1821"/>
      <c r="G832" s="983"/>
      <c r="I832" s="490"/>
    </row>
    <row r="833" spans="1:9" ht="12.75" hidden="1" customHeight="1">
      <c r="A833" s="13"/>
      <c r="B833" s="13"/>
      <c r="C833" s="984"/>
      <c r="D833" s="983"/>
      <c r="E833" s="3"/>
      <c r="F833" s="3"/>
      <c r="G833" s="983"/>
      <c r="I833" s="490"/>
    </row>
    <row r="834" spans="1:9" ht="12.75" customHeight="1">
      <c r="A834" s="1839" t="s">
        <v>1750</v>
      </c>
      <c r="B834" s="1839"/>
      <c r="C834" s="1839"/>
      <c r="D834" s="1839"/>
      <c r="E834" s="1839"/>
      <c r="F834" s="1839"/>
      <c r="G834" s="1839"/>
      <c r="H834" s="1023"/>
      <c r="I834" s="1146"/>
    </row>
    <row r="835" spans="1:9" ht="12.75" customHeight="1">
      <c r="A835" s="172"/>
      <c r="B835" s="172"/>
      <c r="C835" s="984"/>
      <c r="D835" s="983"/>
      <c r="E835" s="983"/>
      <c r="F835" s="983"/>
      <c r="G835" s="983"/>
      <c r="I835" s="490"/>
    </row>
    <row r="836" spans="1:9" ht="12.75" customHeight="1">
      <c r="A836" s="175"/>
      <c r="B836" s="175"/>
      <c r="C836" s="354"/>
      <c r="D836" s="1844" t="s">
        <v>1790</v>
      </c>
      <c r="E836" s="1844"/>
      <c r="F836" s="1844"/>
      <c r="G836" s="3"/>
      <c r="I836" s="490"/>
    </row>
    <row r="837" spans="1:9" ht="14.25" customHeight="1">
      <c r="A837" s="175"/>
      <c r="B837" s="175"/>
      <c r="C837" s="354"/>
      <c r="D837" s="1473" t="s">
        <v>1751</v>
      </c>
      <c r="E837" s="1473"/>
      <c r="F837" s="1473"/>
      <c r="G837" s="3"/>
      <c r="I837" s="490"/>
    </row>
    <row r="838" spans="1:9" ht="12.75" customHeight="1">
      <c r="A838" s="175"/>
      <c r="B838" s="175"/>
      <c r="C838" s="354"/>
      <c r="D838" s="441"/>
      <c r="E838" s="441"/>
      <c r="F838" s="441"/>
      <c r="G838" s="3"/>
      <c r="I838" s="490"/>
    </row>
    <row r="839" spans="1:9" ht="12.75" customHeight="1">
      <c r="A839" s="354"/>
      <c r="B839" s="485" t="s">
        <v>2761</v>
      </c>
      <c r="C839" s="984"/>
      <c r="D839" s="1473" t="s">
        <v>1752</v>
      </c>
      <c r="E839" s="1473"/>
      <c r="F839" s="1473"/>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3" t="s">
        <v>2030</v>
      </c>
      <c r="E842" s="1853"/>
      <c r="F842" s="1853"/>
      <c r="G842" s="3"/>
      <c r="I842" s="490"/>
    </row>
    <row r="843" spans="1:9" ht="12.75" hidden="1" customHeight="1">
      <c r="A843" s="13"/>
      <c r="B843" s="13"/>
      <c r="C843" s="984"/>
      <c r="D843" s="1853"/>
      <c r="E843" s="1853"/>
      <c r="F843" s="1853"/>
      <c r="G843" s="3"/>
      <c r="I843" s="490"/>
    </row>
    <row r="844" spans="1:9" ht="12.75" hidden="1" customHeight="1">
      <c r="A844" s="13"/>
      <c r="B844" s="13"/>
      <c r="C844" s="984"/>
      <c r="D844" s="1853"/>
      <c r="E844" s="1853"/>
      <c r="F844" s="1853"/>
      <c r="G844" s="3"/>
      <c r="I844" s="490"/>
    </row>
    <row r="845" spans="1:9" ht="12.75" hidden="1" customHeight="1">
      <c r="A845" s="13"/>
      <c r="B845" s="13"/>
      <c r="C845" s="984"/>
      <c r="D845" s="1853"/>
      <c r="E845" s="1853"/>
      <c r="F845" s="1853"/>
      <c r="G845" s="3"/>
      <c r="I845" s="490"/>
    </row>
    <row r="846" spans="1:9" ht="12.75" hidden="1" customHeight="1">
      <c r="A846" s="13"/>
      <c r="B846" s="13"/>
      <c r="C846" s="984"/>
      <c r="D846" s="1853"/>
      <c r="E846" s="1853"/>
      <c r="F846" s="1853"/>
      <c r="G846" s="3"/>
      <c r="I846" s="490"/>
    </row>
    <row r="847" spans="1:9" ht="12.75" hidden="1" customHeight="1">
      <c r="A847" s="13"/>
      <c r="B847" s="13"/>
      <c r="C847" s="984"/>
      <c r="D847" s="1853"/>
      <c r="E847" s="1853"/>
      <c r="F847" s="1853"/>
      <c r="G847" s="3"/>
      <c r="I847" s="490"/>
    </row>
    <row r="848" spans="1:9" ht="12.75" hidden="1" customHeight="1">
      <c r="A848" s="13"/>
      <c r="B848" s="13"/>
      <c r="C848" s="984"/>
      <c r="D848" s="1853"/>
      <c r="E848" s="1853"/>
      <c r="F848" s="1853"/>
      <c r="G848" s="3"/>
      <c r="I848" s="490"/>
    </row>
    <row r="849" spans="1:9" ht="12.75" hidden="1" customHeight="1">
      <c r="A849" s="13"/>
      <c r="B849" s="13"/>
      <c r="C849" s="984"/>
      <c r="D849" s="1853"/>
      <c r="E849" s="1853"/>
      <c r="F849" s="1853"/>
      <c r="G849" s="3"/>
      <c r="I849" s="490"/>
    </row>
    <row r="850" spans="1:9" ht="12.75" hidden="1" customHeight="1">
      <c r="A850" s="13"/>
      <c r="B850" s="13"/>
      <c r="C850" s="984"/>
      <c r="D850" s="1853"/>
      <c r="E850" s="1853"/>
      <c r="F850" s="1853"/>
      <c r="G850" s="3"/>
      <c r="I850" s="490"/>
    </row>
    <row r="851" spans="1:9" ht="12.75" hidden="1" customHeight="1">
      <c r="A851" s="13"/>
      <c r="B851" s="13"/>
      <c r="C851" s="984"/>
      <c r="D851" s="1853"/>
      <c r="E851" s="1853"/>
      <c r="F851" s="1853"/>
      <c r="G851" s="3"/>
      <c r="I851" s="490"/>
    </row>
    <row r="852" spans="1:9" ht="12.75" hidden="1" customHeight="1">
      <c r="A852" s="13"/>
      <c r="B852" s="13"/>
      <c r="C852" s="984"/>
      <c r="D852" s="986"/>
      <c r="E852" s="3"/>
      <c r="F852" s="3"/>
      <c r="G852" s="3"/>
      <c r="I852" s="490"/>
    </row>
    <row r="853" spans="1:9" ht="12.75" customHeight="1">
      <c r="A853" s="175"/>
      <c r="B853" s="485" t="s">
        <v>2761</v>
      </c>
      <c r="C853" s="984"/>
      <c r="D853" s="1473" t="s">
        <v>1753</v>
      </c>
      <c r="E853" s="1473"/>
      <c r="F853" s="1473"/>
      <c r="G853" s="3"/>
      <c r="I853" s="490" t="s">
        <v>1855</v>
      </c>
    </row>
    <row r="854" spans="1:9" ht="12.75" customHeight="1">
      <c r="A854" s="175"/>
      <c r="B854" s="175"/>
      <c r="C854" s="984"/>
      <c r="D854" s="1473"/>
      <c r="E854" s="1473"/>
      <c r="F854" s="1473"/>
      <c r="G854" s="3"/>
      <c r="I854" s="490"/>
    </row>
    <row r="855" spans="1:9" ht="12.75" customHeight="1">
      <c r="A855" s="175"/>
      <c r="B855" s="175"/>
      <c r="C855" s="984"/>
      <c r="D855" s="1473"/>
      <c r="E855" s="1473"/>
      <c r="F855" s="1473"/>
      <c r="G855" s="3"/>
      <c r="I855" s="490"/>
    </row>
    <row r="856" spans="1:9" ht="12.75" customHeight="1">
      <c r="A856" s="175"/>
      <c r="B856" s="175"/>
      <c r="C856" s="984"/>
      <c r="D856" s="118"/>
      <c r="E856" s="3"/>
      <c r="F856" s="3"/>
      <c r="G856" s="3"/>
      <c r="I856" s="490"/>
    </row>
    <row r="857" spans="1:9" ht="12.75" customHeight="1">
      <c r="A857" s="987"/>
      <c r="B857" s="485" t="s">
        <v>2762</v>
      </c>
      <c r="C857" s="984"/>
      <c r="D857" s="1844" t="s">
        <v>1754</v>
      </c>
      <c r="E857" s="1844"/>
      <c r="F857" s="1844"/>
      <c r="G857" s="3"/>
      <c r="I857" s="490"/>
    </row>
    <row r="858" spans="1:9" ht="12.75" customHeight="1">
      <c r="A858" s="354"/>
      <c r="B858" s="987"/>
      <c r="C858" s="984"/>
      <c r="D858" s="1844"/>
      <c r="E858" s="1844"/>
      <c r="F858" s="1844"/>
      <c r="G858" s="3"/>
      <c r="I858" s="490"/>
    </row>
    <row r="859" spans="1:9" ht="12.75" customHeight="1">
      <c r="A859" s="175"/>
      <c r="B859" s="354"/>
      <c r="C859" s="984"/>
      <c r="D859" s="1473" t="s">
        <v>2025</v>
      </c>
      <c r="E859" s="1473"/>
      <c r="F859" s="1473"/>
      <c r="G859" s="3"/>
      <c r="I859" s="490"/>
    </row>
    <row r="860" spans="1:9" ht="12.75" customHeight="1">
      <c r="A860" s="175"/>
      <c r="B860" s="175"/>
      <c r="C860" s="984"/>
      <c r="D860" s="1473"/>
      <c r="E860" s="1473"/>
      <c r="F860" s="1473"/>
      <c r="G860" s="3"/>
      <c r="I860" s="490"/>
    </row>
    <row r="861" spans="1:9" ht="12.75" customHeight="1">
      <c r="A861" s="175"/>
      <c r="B861" s="175"/>
      <c r="C861" s="984"/>
      <c r="D861" s="1473"/>
      <c r="E861" s="1473"/>
      <c r="F861" s="1473"/>
      <c r="G861" s="3"/>
      <c r="I861" s="490"/>
    </row>
    <row r="862" spans="1:9" ht="12.75" customHeight="1">
      <c r="A862" s="175"/>
      <c r="B862" s="175"/>
      <c r="C862" s="984"/>
      <c r="D862" s="1473"/>
      <c r="E862" s="1473"/>
      <c r="F862" s="1473"/>
      <c r="G862" s="3"/>
      <c r="I862" s="490"/>
    </row>
    <row r="863" spans="1:9" ht="12.75" customHeight="1">
      <c r="A863" s="175"/>
      <c r="B863" s="175"/>
      <c r="C863" s="984"/>
      <c r="D863" s="1473"/>
      <c r="E863" s="1473"/>
      <c r="F863" s="1473"/>
      <c r="G863" s="3"/>
      <c r="I863" s="490"/>
    </row>
    <row r="864" spans="1:9" ht="12.75" customHeight="1">
      <c r="A864" s="175"/>
      <c r="B864" s="175"/>
      <c r="C864" s="984"/>
      <c r="D864" s="1473"/>
      <c r="E864" s="1473"/>
      <c r="F864" s="1473"/>
      <c r="G864" s="3"/>
      <c r="I864" s="490"/>
    </row>
    <row r="865" spans="1:9" ht="12.75" customHeight="1">
      <c r="A865" s="175"/>
      <c r="B865" s="175"/>
      <c r="C865" s="984"/>
      <c r="D865" s="118"/>
      <c r="E865" s="3"/>
      <c r="F865" s="3"/>
      <c r="G865" s="3"/>
      <c r="I865" s="490"/>
    </row>
    <row r="866" spans="1:9" ht="12.75" customHeight="1">
      <c r="A866" s="175"/>
      <c r="B866" s="485" t="s">
        <v>2762</v>
      </c>
      <c r="C866" s="984"/>
      <c r="D866" s="1473" t="s">
        <v>1755</v>
      </c>
      <c r="E866" s="1473"/>
      <c r="F866" s="1473"/>
      <c r="G866" s="3"/>
      <c r="I866" s="490" t="s">
        <v>1853</v>
      </c>
    </row>
    <row r="867" spans="1:9" ht="12.75" customHeight="1">
      <c r="A867" s="175"/>
      <c r="B867" s="175"/>
      <c r="C867" s="984"/>
      <c r="D867" s="1473" t="s">
        <v>1756</v>
      </c>
      <c r="E867" s="1473"/>
      <c r="F867" s="1473"/>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2762</v>
      </c>
      <c r="C870" s="984"/>
      <c r="D870" s="1473" t="s">
        <v>1757</v>
      </c>
      <c r="E870" s="1473"/>
      <c r="F870" s="1473"/>
      <c r="G870" s="3"/>
      <c r="I870" s="490" t="s">
        <v>1856</v>
      </c>
    </row>
    <row r="871" spans="1:9" ht="12.75" customHeight="1">
      <c r="A871" s="175"/>
      <c r="B871" s="175"/>
      <c r="C871" s="984"/>
      <c r="D871" s="1473"/>
      <c r="E871" s="1473"/>
      <c r="F871" s="1473"/>
      <c r="G871" s="3"/>
      <c r="I871" s="490"/>
    </row>
    <row r="872" spans="1:9" ht="12.75" customHeight="1">
      <c r="A872" s="175"/>
      <c r="B872" s="175"/>
      <c r="C872" s="984"/>
      <c r="D872" s="1473"/>
      <c r="E872" s="1473"/>
      <c r="F872" s="1473"/>
      <c r="G872" s="3"/>
      <c r="I872" s="490"/>
    </row>
    <row r="873" spans="1:9" ht="12.75" customHeight="1">
      <c r="A873" s="175"/>
      <c r="B873" s="175"/>
      <c r="C873" s="984"/>
      <c r="D873" s="1473"/>
      <c r="E873" s="1473"/>
      <c r="F873" s="1473"/>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6"/>
    </row>
    <row r="876" spans="1:9" ht="12.75" customHeight="1">
      <c r="A876" s="172"/>
      <c r="B876" s="172"/>
      <c r="C876" s="172"/>
      <c r="D876" s="989"/>
      <c r="E876" s="3"/>
      <c r="F876" s="3"/>
      <c r="G876" s="3"/>
      <c r="I876" s="490"/>
    </row>
    <row r="877" spans="1:9" ht="12.75" customHeight="1">
      <c r="A877" s="354"/>
      <c r="B877" s="354"/>
      <c r="C877" s="174"/>
      <c r="D877" s="1851" t="s">
        <v>1791</v>
      </c>
      <c r="E877" s="1851"/>
      <c r="F877" s="1851"/>
      <c r="G877" s="983"/>
      <c r="I877" s="490"/>
    </row>
    <row r="878" spans="1:9" ht="12.75" customHeight="1">
      <c r="A878" s="354"/>
      <c r="B878" s="354"/>
      <c r="C878" s="174"/>
      <c r="D878" s="1852" t="s">
        <v>1759</v>
      </c>
      <c r="E878" s="1852"/>
      <c r="F878" s="1852"/>
      <c r="G878" s="983"/>
      <c r="I878" s="490"/>
    </row>
    <row r="879" spans="1:9" ht="12.75" customHeight="1">
      <c r="A879" s="354"/>
      <c r="B879" s="354"/>
      <c r="C879" s="174"/>
      <c r="D879" s="990"/>
      <c r="E879" s="990"/>
      <c r="F879" s="990"/>
      <c r="G879" s="983"/>
      <c r="I879" s="490"/>
    </row>
    <row r="880" spans="1:9" ht="12.75" customHeight="1">
      <c r="A880" s="175"/>
      <c r="B880" s="485" t="s">
        <v>2761</v>
      </c>
      <c r="C880" s="354"/>
      <c r="D880" s="1831" t="s">
        <v>1760</v>
      </c>
      <c r="E880" s="1831"/>
      <c r="F880" s="1831"/>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2761</v>
      </c>
      <c r="C883" s="354"/>
      <c r="D883" s="1473" t="s">
        <v>1761</v>
      </c>
      <c r="E883" s="1841"/>
      <c r="F883" s="1841"/>
      <c r="G883" s="3"/>
      <c r="I883" s="490" t="s">
        <v>1856</v>
      </c>
    </row>
    <row r="884" spans="1:9" ht="12.75" customHeight="1">
      <c r="A884" s="354"/>
      <c r="B884" s="354"/>
      <c r="C884" s="354"/>
      <c r="D884" s="1841"/>
      <c r="E884" s="1841"/>
      <c r="F884" s="1841"/>
      <c r="G884" s="3"/>
      <c r="I884" s="490"/>
    </row>
    <row r="885" spans="1:9" ht="12.75" customHeight="1">
      <c r="A885" s="354"/>
      <c r="B885" s="354"/>
      <c r="C885" s="354"/>
      <c r="D885" s="118"/>
      <c r="E885" s="3"/>
      <c r="F885" s="3"/>
      <c r="G885" s="3"/>
      <c r="I885" s="490"/>
    </row>
    <row r="886" spans="1:9" ht="12.75" customHeight="1">
      <c r="A886" s="354"/>
      <c r="B886" s="485" t="s">
        <v>2762</v>
      </c>
      <c r="C886" s="354"/>
      <c r="D886" s="1842" t="s">
        <v>1762</v>
      </c>
      <c r="E886" s="1842"/>
      <c r="F886" s="1842"/>
      <c r="G886" s="983"/>
      <c r="I886" s="490"/>
    </row>
    <row r="887" spans="1:9" ht="12.75" customHeight="1">
      <c r="A887" s="354"/>
      <c r="B887" s="991"/>
      <c r="C887" s="354"/>
      <c r="D887" s="1842"/>
      <c r="E887" s="1842"/>
      <c r="F887" s="1842"/>
      <c r="G887" s="983"/>
      <c r="I887" s="490"/>
    </row>
    <row r="888" spans="1:9" ht="12.75" customHeight="1">
      <c r="A888" s="175"/>
      <c r="B888"/>
      <c r="C888" s="354"/>
      <c r="D888" s="1473" t="s">
        <v>2025</v>
      </c>
      <c r="E888" s="1473"/>
      <c r="F888" s="1473"/>
      <c r="G888" s="983"/>
      <c r="I888" s="490"/>
    </row>
    <row r="889" spans="1:9" ht="12.75" customHeight="1">
      <c r="A889" s="175"/>
      <c r="B889" s="175"/>
      <c r="C889" s="354"/>
      <c r="D889" s="1473"/>
      <c r="E889" s="1473"/>
      <c r="F889" s="1473"/>
      <c r="G889" s="983"/>
      <c r="I889" s="490"/>
    </row>
    <row r="890" spans="1:9" ht="12.75" customHeight="1">
      <c r="A890" s="175"/>
      <c r="B890" s="175"/>
      <c r="C890" s="354"/>
      <c r="D890" s="1473"/>
      <c r="E890" s="1473"/>
      <c r="F890" s="1473"/>
      <c r="G890" s="983"/>
      <c r="I890" s="490"/>
    </row>
    <row r="891" spans="1:9" ht="12.75" customHeight="1">
      <c r="A891" s="175"/>
      <c r="B891" s="175"/>
      <c r="C891" s="354"/>
      <c r="D891" s="1473"/>
      <c r="E891" s="1473"/>
      <c r="F891" s="1473"/>
      <c r="G891" s="983"/>
      <c r="I891" s="490"/>
    </row>
    <row r="892" spans="1:9" ht="12.75" customHeight="1">
      <c r="A892" s="175"/>
      <c r="B892" s="175"/>
      <c r="C892" s="354"/>
      <c r="D892" s="1473"/>
      <c r="E892" s="1473"/>
      <c r="F892" s="1473"/>
      <c r="G892" s="983"/>
      <c r="I892" s="490"/>
    </row>
    <row r="893" spans="1:9" ht="12.75" customHeight="1">
      <c r="A893" s="175"/>
      <c r="B893" s="175"/>
      <c r="C893" s="354"/>
      <c r="D893" s="1473"/>
      <c r="E893" s="1473"/>
      <c r="F893" s="1473"/>
      <c r="G893" s="983"/>
      <c r="I893" s="490"/>
    </row>
    <row r="894" spans="1:9" ht="12.75" customHeight="1">
      <c r="A894" s="175"/>
      <c r="B894" s="175"/>
      <c r="C894" s="354"/>
      <c r="D894" s="118"/>
      <c r="E894" s="983"/>
      <c r="F894" s="983"/>
      <c r="G894" s="983"/>
      <c r="I894" s="490"/>
    </row>
    <row r="895" spans="1:9" ht="12.75" customHeight="1">
      <c r="A895" s="175"/>
      <c r="B895" s="485" t="s">
        <v>2762</v>
      </c>
      <c r="C895" s="354"/>
      <c r="D895" s="1832" t="s">
        <v>1755</v>
      </c>
      <c r="E895" s="1832"/>
      <c r="F895" s="1832"/>
      <c r="G895" s="983"/>
      <c r="I895" s="490"/>
    </row>
    <row r="896" spans="1:9" ht="12.75" customHeight="1">
      <c r="A896" s="175"/>
      <c r="B896" s="175"/>
      <c r="C896" s="354"/>
      <c r="D896" s="1832" t="s">
        <v>1756</v>
      </c>
      <c r="E896" s="1832"/>
      <c r="F896" s="1832"/>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2762</v>
      </c>
      <c r="C899" s="354"/>
      <c r="D899" s="1473" t="s">
        <v>1757</v>
      </c>
      <c r="E899" s="1473"/>
      <c r="F899" s="1473"/>
      <c r="G899" s="983"/>
      <c r="I899" s="490"/>
    </row>
    <row r="900" spans="1:9" ht="12.75" customHeight="1">
      <c r="A900" s="175"/>
      <c r="B900" s="175"/>
      <c r="C900" s="354"/>
      <c r="D900" s="1473"/>
      <c r="E900" s="1473"/>
      <c r="F900" s="1473"/>
      <c r="G900" s="983"/>
      <c r="I900" s="490"/>
    </row>
    <row r="901" spans="1:9" ht="12.75" customHeight="1">
      <c r="A901" s="175"/>
      <c r="B901" s="175"/>
      <c r="C901" s="354"/>
      <c r="D901" s="1473"/>
      <c r="E901" s="1473"/>
      <c r="F901" s="1473"/>
      <c r="G901" s="983"/>
      <c r="I901" s="490"/>
    </row>
    <row r="902" spans="1:9" ht="12.75" customHeight="1">
      <c r="A902" s="175"/>
      <c r="B902" s="175"/>
      <c r="C902" s="354"/>
      <c r="D902" s="1473"/>
      <c r="E902" s="1473"/>
      <c r="F902" s="1473"/>
      <c r="G902" s="983"/>
      <c r="I902" s="490"/>
    </row>
    <row r="903" spans="1:9" ht="12.75" customHeight="1">
      <c r="A903" s="118"/>
      <c r="B903" s="118"/>
      <c r="C903" s="984"/>
      <c r="D903" s="983"/>
      <c r="E903" s="983"/>
      <c r="F903" s="983"/>
      <c r="G903" s="983"/>
      <c r="I903" s="490"/>
    </row>
    <row r="904" spans="1:9" ht="12.75" customHeight="1">
      <c r="A904" s="1839" t="s">
        <v>1792</v>
      </c>
      <c r="B904" s="1839"/>
      <c r="C904" s="1839"/>
      <c r="D904" s="1839"/>
      <c r="E904" s="1839"/>
      <c r="F904" s="1839"/>
      <c r="G904" s="1839"/>
      <c r="H904" s="1023"/>
      <c r="I904" s="1146"/>
    </row>
    <row r="905" spans="1:9" ht="12.75" customHeight="1">
      <c r="A905" s="57"/>
      <c r="B905" s="57"/>
      <c r="C905" s="57"/>
      <c r="D905" s="57"/>
      <c r="E905" s="57"/>
      <c r="F905" s="57"/>
      <c r="G905" s="57"/>
      <c r="I905" s="490"/>
    </row>
    <row r="906" spans="1:9" ht="12.75" customHeight="1">
      <c r="A906" s="57"/>
      <c r="B906" s="57"/>
      <c r="C906" s="57"/>
      <c r="D906" s="1855" t="s">
        <v>1798</v>
      </c>
      <c r="E906" s="1855"/>
      <c r="F906" s="1855"/>
      <c r="G906" s="57"/>
      <c r="I906" s="490"/>
    </row>
    <row r="907" spans="1:9" ht="12.75" customHeight="1">
      <c r="A907" s="57"/>
      <c r="B907" s="57"/>
      <c r="C907" s="57"/>
      <c r="D907" s="976"/>
      <c r="E907" s="976"/>
      <c r="F907" s="976"/>
      <c r="G907" s="57"/>
      <c r="I907" s="490"/>
    </row>
    <row r="908" spans="1:9" ht="12.75" customHeight="1">
      <c r="A908" s="57"/>
      <c r="B908" s="485" t="s">
        <v>2761</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5" t="s">
        <v>1793</v>
      </c>
      <c r="E910" s="1855"/>
      <c r="F910" s="1855"/>
      <c r="G910" s="983"/>
      <c r="I910" s="490"/>
    </row>
    <row r="911" spans="1:9" ht="12.75" customHeight="1">
      <c r="A911" s="172"/>
      <c r="B911" s="172"/>
      <c r="C911" s="172"/>
      <c r="D911" s="1831" t="s">
        <v>1763</v>
      </c>
      <c r="E911" s="1831"/>
      <c r="F911" s="1831"/>
      <c r="G911" s="983"/>
      <c r="I911" s="490"/>
    </row>
    <row r="912" spans="1:9" ht="12.75" customHeight="1">
      <c r="A912" s="984"/>
      <c r="B912" s="984"/>
      <c r="C912" s="984"/>
      <c r="D912" s="2"/>
      <c r="E912" s="983"/>
      <c r="F912" s="983"/>
      <c r="G912" s="983"/>
      <c r="I912" s="490"/>
    </row>
    <row r="913" spans="1:9" ht="12.75" customHeight="1">
      <c r="A913" s="175"/>
      <c r="B913" s="485" t="s">
        <v>2761</v>
      </c>
      <c r="C913" s="354"/>
      <c r="D913" s="1473" t="s">
        <v>1767</v>
      </c>
      <c r="E913" s="1473"/>
      <c r="F913" s="1473"/>
      <c r="G913" s="3"/>
      <c r="I913" s="490"/>
    </row>
    <row r="914" spans="1:9" ht="12.75" customHeight="1">
      <c r="A914" s="354"/>
      <c r="B914" s="354"/>
      <c r="C914" s="354"/>
      <c r="D914" s="1473"/>
      <c r="E914" s="1473"/>
      <c r="F914" s="1473"/>
      <c r="G914" s="3"/>
      <c r="I914" s="490"/>
    </row>
    <row r="915" spans="1:9" ht="12.75" customHeight="1">
      <c r="A915" s="172"/>
      <c r="B915" s="172"/>
      <c r="C915" s="172"/>
      <c r="D915" s="1473" t="s">
        <v>1766</v>
      </c>
      <c r="E915" s="1473"/>
      <c r="F915" s="1473"/>
      <c r="G915" s="983"/>
      <c r="I915" s="490"/>
    </row>
    <row r="916" spans="1:9" ht="12.75" customHeight="1">
      <c r="A916" s="172"/>
      <c r="B916" s="172"/>
      <c r="C916" s="172"/>
      <c r="D916" s="1473"/>
      <c r="E916" s="1473"/>
      <c r="F916" s="1473"/>
      <c r="G916" s="983"/>
      <c r="I916" s="490"/>
    </row>
    <row r="917" spans="1:9" ht="12.75" customHeight="1">
      <c r="A917" s="172"/>
      <c r="B917" s="172"/>
      <c r="C917" s="172"/>
      <c r="D917" s="3"/>
      <c r="E917" s="3"/>
      <c r="F917" s="983"/>
      <c r="G917" s="983"/>
      <c r="I917" s="490"/>
    </row>
    <row r="918" spans="1:9" ht="12.75" customHeight="1">
      <c r="A918" s="175"/>
      <c r="B918" s="485" t="s">
        <v>2761</v>
      </c>
      <c r="C918" s="174"/>
      <c r="D918" s="1798" t="s">
        <v>1764</v>
      </c>
      <c r="E918" s="1798"/>
      <c r="F918" s="1798"/>
      <c r="G918" s="983"/>
      <c r="I918" s="490"/>
    </row>
    <row r="919" spans="1:9" ht="12.75" customHeight="1">
      <c r="A919" s="175"/>
      <c r="B919" s="175"/>
      <c r="C919" s="174"/>
      <c r="D919" s="1798"/>
      <c r="E919" s="1798"/>
      <c r="F919" s="1798"/>
      <c r="G919" s="983"/>
      <c r="I919" s="490"/>
    </row>
    <row r="920" spans="1:9" ht="12.75" customHeight="1">
      <c r="A920" s="175"/>
      <c r="B920" s="175"/>
      <c r="C920" s="174"/>
      <c r="D920" s="1798"/>
      <c r="E920" s="1798"/>
      <c r="F920" s="1798"/>
      <c r="G920" s="983"/>
      <c r="I920" s="490"/>
    </row>
    <row r="921" spans="1:9" ht="12.75" customHeight="1">
      <c r="A921" s="175"/>
      <c r="B921" s="175"/>
      <c r="C921" s="174"/>
      <c r="D921" s="1798"/>
      <c r="E921" s="1798"/>
      <c r="F921" s="1798"/>
      <c r="G921" s="983"/>
      <c r="I921" s="490"/>
    </row>
    <row r="922" spans="1:9" ht="12.75" customHeight="1">
      <c r="A922" s="175"/>
      <c r="B922" s="175"/>
      <c r="C922" s="174"/>
      <c r="D922" s="1798"/>
      <c r="E922" s="1798"/>
      <c r="F922" s="1798"/>
      <c r="G922" s="983"/>
      <c r="I922" s="490"/>
    </row>
    <row r="923" spans="1:9" ht="12.75" customHeight="1">
      <c r="A923" s="174"/>
      <c r="B923" s="174"/>
      <c r="C923" s="174"/>
      <c r="D923" s="1798"/>
      <c r="E923" s="1798"/>
      <c r="F923" s="1798"/>
      <c r="G923" s="983"/>
      <c r="I923" s="490"/>
    </row>
    <row r="924" spans="1:9" ht="12.75" customHeight="1">
      <c r="A924" s="174"/>
      <c r="B924" s="174"/>
      <c r="C924" s="174"/>
      <c r="D924" s="1798"/>
      <c r="E924" s="1798"/>
      <c r="F924" s="1798"/>
      <c r="G924" s="983"/>
      <c r="I924" s="490"/>
    </row>
    <row r="925" spans="1:9" ht="12.75" customHeight="1">
      <c r="A925" s="174"/>
      <c r="B925" s="174"/>
      <c r="C925" s="174"/>
      <c r="D925" s="1798"/>
      <c r="E925" s="1798"/>
      <c r="F925" s="1798"/>
      <c r="G925" s="983"/>
      <c r="I925" s="490"/>
    </row>
    <row r="926" spans="1:9" ht="12.75" customHeight="1">
      <c r="A926" s="174"/>
      <c r="B926" s="174"/>
      <c r="C926" s="174"/>
      <c r="D926" s="335"/>
      <c r="E926" s="335"/>
      <c r="F926" s="335"/>
      <c r="G926" s="983"/>
      <c r="I926" s="490"/>
    </row>
    <row r="927" spans="1:9" ht="12.75" customHeight="1">
      <c r="A927" s="984"/>
      <c r="B927" s="485" t="s">
        <v>2762</v>
      </c>
      <c r="C927" s="984"/>
      <c r="D927" s="1473" t="s">
        <v>1768</v>
      </c>
      <c r="E927" s="1473"/>
      <c r="F927" s="1473"/>
      <c r="G927" s="983"/>
      <c r="I927" s="490"/>
    </row>
    <row r="928" spans="1:9" ht="12.75" customHeight="1">
      <c r="A928" s="984"/>
      <c r="B928" s="984"/>
      <c r="C928" s="984"/>
      <c r="D928" s="1473"/>
      <c r="E928" s="1473"/>
      <c r="F928" s="1473"/>
      <c r="G928" s="983"/>
      <c r="I928" s="490"/>
    </row>
    <row r="929" spans="1:9" ht="12.75" customHeight="1">
      <c r="A929" s="984"/>
      <c r="B929" s="984"/>
      <c r="C929" s="984"/>
      <c r="D929" s="983"/>
      <c r="E929" s="983"/>
      <c r="F929" s="983"/>
      <c r="G929" s="983"/>
      <c r="I929" s="490"/>
    </row>
    <row r="930" spans="1:9" ht="12.75" customHeight="1">
      <c r="A930" s="984"/>
      <c r="B930" s="485" t="s">
        <v>2762</v>
      </c>
      <c r="C930" s="984"/>
      <c r="D930" s="1821" t="s">
        <v>1769</v>
      </c>
      <c r="E930" s="1821"/>
      <c r="F930" s="1821"/>
      <c r="G930" s="983"/>
      <c r="I930" s="490"/>
    </row>
    <row r="931" spans="1:9" ht="12.75" customHeight="1">
      <c r="A931" s="984"/>
      <c r="B931" s="984"/>
      <c r="C931" s="984"/>
      <c r="D931" s="1821"/>
      <c r="E931" s="1821"/>
      <c r="F931" s="1821"/>
      <c r="G931" s="983"/>
      <c r="I931" s="490"/>
    </row>
    <row r="932" spans="1:9" ht="12.75" customHeight="1">
      <c r="A932" s="984"/>
      <c r="B932" s="984"/>
      <c r="C932" s="984"/>
      <c r="D932" s="1821"/>
      <c r="E932" s="1821"/>
      <c r="F932" s="1821"/>
      <c r="G932" s="983"/>
      <c r="I932" s="490"/>
    </row>
    <row r="933" spans="1:9" ht="12.75" customHeight="1">
      <c r="A933" s="984"/>
      <c r="B933" s="984"/>
      <c r="C933" s="984"/>
      <c r="D933" s="1821"/>
      <c r="E933" s="1821"/>
      <c r="F933" s="1821"/>
      <c r="G933" s="983"/>
      <c r="I933" s="490"/>
    </row>
    <row r="934" spans="1:9" ht="12.75" customHeight="1">
      <c r="A934" s="984"/>
      <c r="B934" s="984"/>
      <c r="C934" s="984"/>
      <c r="D934" s="118"/>
      <c r="E934" s="983"/>
      <c r="F934" s="983"/>
      <c r="G934" s="983"/>
      <c r="I934" s="490"/>
    </row>
    <row r="935" spans="1:9" ht="12.75" customHeight="1">
      <c r="A935" s="984"/>
      <c r="B935" s="485" t="s">
        <v>2762</v>
      </c>
      <c r="C935" s="984"/>
      <c r="D935" s="1831" t="s">
        <v>2026</v>
      </c>
      <c r="E935" s="1831"/>
      <c r="F935" s="1831"/>
      <c r="G935" s="983"/>
      <c r="I935" s="490"/>
    </row>
    <row r="936" spans="1:9" ht="12.75" customHeight="1">
      <c r="A936" s="984"/>
      <c r="B936" s="984"/>
      <c r="C936" s="984"/>
      <c r="D936" s="118"/>
      <c r="E936" s="983"/>
      <c r="F936" s="983"/>
      <c r="G936" s="983"/>
      <c r="I936" s="490"/>
    </row>
    <row r="937" spans="1:9" ht="12.75" customHeight="1">
      <c r="A937" s="984"/>
      <c r="B937" s="485" t="s">
        <v>2762</v>
      </c>
      <c r="C937" s="984"/>
      <c r="D937" s="1831" t="s">
        <v>2027</v>
      </c>
      <c r="E937" s="1831"/>
      <c r="F937" s="1831"/>
      <c r="G937" s="983"/>
      <c r="I937" s="490"/>
    </row>
    <row r="938" spans="1:9" ht="12.75" customHeight="1">
      <c r="A938" s="174"/>
      <c r="B938" s="174"/>
      <c r="C938" s="174"/>
      <c r="D938" s="2"/>
      <c r="E938" s="3"/>
      <c r="F938" s="983"/>
      <c r="G938" s="983"/>
      <c r="I938" s="490"/>
    </row>
    <row r="939" spans="1:9" ht="12.75" customHeight="1">
      <c r="A939" s="992"/>
      <c r="B939" s="485" t="s">
        <v>2762</v>
      </c>
      <c r="C939" s="993"/>
      <c r="D939" s="1798" t="s">
        <v>1765</v>
      </c>
      <c r="E939" s="1798"/>
      <c r="F939" s="1798"/>
      <c r="G939" s="994"/>
      <c r="I939" s="490"/>
    </row>
    <row r="940" spans="1:9" ht="12.75" customHeight="1">
      <c r="A940" s="992"/>
      <c r="B940" s="992"/>
      <c r="C940" s="993"/>
      <c r="D940" s="1798"/>
      <c r="E940" s="1798"/>
      <c r="F940" s="1798"/>
      <c r="G940" s="994"/>
      <c r="I940" s="490"/>
    </row>
    <row r="941" spans="1:9" ht="12.75" customHeight="1">
      <c r="A941" s="992"/>
      <c r="B941" s="992"/>
      <c r="C941" s="993"/>
      <c r="D941" s="1798"/>
      <c r="E941" s="1798"/>
      <c r="F941" s="1798"/>
      <c r="G941" s="994"/>
      <c r="I941" s="490"/>
    </row>
    <row r="942" spans="1:9" ht="12.75" customHeight="1">
      <c r="A942" s="992"/>
      <c r="B942" s="992"/>
      <c r="C942" s="993"/>
      <c r="D942" s="1798"/>
      <c r="E942" s="1798"/>
      <c r="F942" s="1798"/>
      <c r="G942" s="994"/>
      <c r="I942" s="490"/>
    </row>
    <row r="943" spans="1:9" ht="12.75" customHeight="1">
      <c r="A943" s="992"/>
      <c r="B943" s="992"/>
      <c r="C943" s="993"/>
      <c r="D943" s="1798"/>
      <c r="E943" s="1798"/>
      <c r="F943" s="1798"/>
      <c r="G943" s="994"/>
      <c r="I943" s="490"/>
    </row>
    <row r="944" spans="1:9" ht="12.75" customHeight="1">
      <c r="A944" s="992"/>
      <c r="B944" s="992"/>
      <c r="C944" s="993"/>
      <c r="D944" s="1798"/>
      <c r="E944" s="1798"/>
      <c r="F944" s="1798"/>
      <c r="G944" s="994"/>
      <c r="I944" s="490"/>
    </row>
    <row r="945" spans="1:9" ht="12.75" customHeight="1">
      <c r="A945" s="992"/>
      <c r="B945" s="992"/>
      <c r="C945" s="993"/>
      <c r="D945" s="1798"/>
      <c r="E945" s="1798"/>
      <c r="F945" s="1798"/>
      <c r="G945" s="994"/>
      <c r="I945" s="490"/>
    </row>
    <row r="946" spans="1:9" ht="12.75" customHeight="1">
      <c r="A946" s="992"/>
      <c r="B946" s="992"/>
      <c r="C946" s="993"/>
      <c r="D946" s="1798"/>
      <c r="E946" s="1798"/>
      <c r="F946" s="1798"/>
      <c r="G946" s="994"/>
      <c r="I946" s="490"/>
    </row>
    <row r="947" spans="1:9" ht="12.75" customHeight="1">
      <c r="A947" s="992"/>
      <c r="B947" s="992"/>
      <c r="C947" s="993"/>
      <c r="D947" s="1798"/>
      <c r="E947" s="1798"/>
      <c r="F947" s="1798"/>
      <c r="G947" s="994"/>
      <c r="I947" s="490"/>
    </row>
    <row r="948" spans="1:9" ht="12.75" customHeight="1">
      <c r="A948" s="174"/>
      <c r="B948" s="174"/>
      <c r="C948" s="174"/>
      <c r="D948" s="2"/>
      <c r="E948" s="3"/>
      <c r="F948" s="983"/>
      <c r="G948" s="983"/>
      <c r="I948" s="490"/>
    </row>
    <row r="949" spans="1:9" ht="12.75" customHeight="1">
      <c r="A949" s="175"/>
      <c r="B949" s="485" t="s">
        <v>2761</v>
      </c>
      <c r="C949" s="174"/>
      <c r="D949" s="1856" t="s">
        <v>1859</v>
      </c>
      <c r="E949" s="1856"/>
      <c r="F949" s="1856"/>
      <c r="G949" s="983"/>
      <c r="I949" s="490"/>
    </row>
    <row r="950" spans="1:9" ht="12.75" customHeight="1">
      <c r="A950" s="175"/>
      <c r="B950" s="175"/>
      <c r="C950" s="174"/>
      <c r="D950" s="1856"/>
      <c r="E950" s="1856"/>
      <c r="F950" s="1856"/>
      <c r="G950" s="983"/>
      <c r="I950" s="490"/>
    </row>
    <row r="951" spans="1:9" ht="12.75" customHeight="1">
      <c r="A951" s="175"/>
      <c r="B951" s="175"/>
      <c r="C951" s="174"/>
      <c r="D951" s="1856"/>
      <c r="E951" s="1856"/>
      <c r="F951" s="1856"/>
      <c r="G951" s="983"/>
      <c r="I951" s="490"/>
    </row>
    <row r="952" spans="1:9" ht="12.75" customHeight="1">
      <c r="A952" s="175"/>
      <c r="B952" s="175"/>
      <c r="C952" s="174"/>
      <c r="D952" s="1856"/>
      <c r="E952" s="1856"/>
      <c r="F952" s="1856"/>
      <c r="G952" s="983"/>
      <c r="I952" s="490"/>
    </row>
    <row r="953" spans="1:9" ht="12.75" customHeight="1">
      <c r="A953" s="175"/>
      <c r="B953" s="175"/>
      <c r="C953" s="174"/>
      <c r="D953" s="1856"/>
      <c r="E953" s="1856"/>
      <c r="F953" s="1856"/>
      <c r="G953" s="983"/>
      <c r="I953" s="490"/>
    </row>
    <row r="954" spans="1:9" ht="12.75" customHeight="1">
      <c r="A954" s="175"/>
      <c r="B954" s="175"/>
      <c r="C954" s="174"/>
      <c r="D954" s="1856"/>
      <c r="E954" s="1856"/>
      <c r="F954" s="1856"/>
      <c r="G954" s="983"/>
      <c r="I954" s="490"/>
    </row>
    <row r="955" spans="1:9" ht="12.75" customHeight="1">
      <c r="A955" s="175"/>
      <c r="B955" s="175"/>
      <c r="C955" s="174"/>
      <c r="D955" s="1856"/>
      <c r="E955" s="1856"/>
      <c r="F955" s="1856"/>
      <c r="G955" s="983"/>
      <c r="I955" s="490"/>
    </row>
    <row r="956" spans="1:9" ht="12.75" customHeight="1">
      <c r="A956" s="175"/>
      <c r="B956" s="175"/>
      <c r="C956" s="174"/>
      <c r="D956" s="1021"/>
      <c r="E956" s="1021"/>
      <c r="F956" s="1021"/>
      <c r="G956" s="983"/>
      <c r="I956" s="490"/>
    </row>
    <row r="957" spans="1:9" ht="12.75" customHeight="1">
      <c r="A957" s="175"/>
      <c r="B957" s="485" t="s">
        <v>2762</v>
      </c>
      <c r="C957" s="174"/>
      <c r="D957" s="1797" t="s">
        <v>2091</v>
      </c>
      <c r="E957" s="1797"/>
      <c r="F957" s="1797"/>
      <c r="G957" s="983"/>
      <c r="I957" s="490"/>
    </row>
    <row r="958" spans="1:9" ht="12.75" customHeight="1">
      <c r="A958" s="175"/>
      <c r="B958" s="175"/>
      <c r="C958" s="174"/>
      <c r="D958" s="1797"/>
      <c r="E958" s="1797"/>
      <c r="F958" s="1797"/>
      <c r="G958" s="983"/>
      <c r="I958" s="490"/>
    </row>
    <row r="959" spans="1:9" ht="12.75" customHeight="1">
      <c r="A959" s="175"/>
      <c r="B959" s="175"/>
      <c r="C959" s="174"/>
      <c r="D959" s="1797"/>
      <c r="E959" s="1797"/>
      <c r="F959" s="1797"/>
      <c r="G959" s="983"/>
      <c r="I959" s="490"/>
    </row>
    <row r="960" spans="1:9" ht="12.75" customHeight="1">
      <c r="A960" s="175"/>
      <c r="B960" s="175"/>
      <c r="C960" s="174"/>
      <c r="D960" s="1797"/>
      <c r="E960" s="1797"/>
      <c r="F960" s="1797"/>
      <c r="G960" s="983"/>
      <c r="I960" s="490"/>
    </row>
    <row r="961" spans="1:9" ht="12.75" customHeight="1">
      <c r="A961" s="175"/>
      <c r="B961" s="175"/>
      <c r="C961" s="174"/>
      <c r="D961" s="1797"/>
      <c r="E961" s="1797"/>
      <c r="F961" s="1797"/>
      <c r="G961" s="983"/>
      <c r="I961" s="490"/>
    </row>
    <row r="962" spans="1:9" ht="12.75" customHeight="1">
      <c r="A962" s="175"/>
      <c r="B962" s="175"/>
      <c r="C962" s="174"/>
      <c r="D962" s="1797"/>
      <c r="E962" s="1797"/>
      <c r="F962" s="1797"/>
      <c r="G962" s="983"/>
      <c r="I962" s="490"/>
    </row>
    <row r="963" spans="1:9" ht="12.75" customHeight="1">
      <c r="A963" s="175"/>
      <c r="B963" s="175"/>
      <c r="C963" s="174"/>
      <c r="D963" s="1021"/>
      <c r="E963" s="1021"/>
      <c r="F963" s="1021"/>
      <c r="G963" s="983"/>
      <c r="I963" s="490"/>
    </row>
    <row r="964" spans="1:9" ht="12.75" customHeight="1">
      <c r="A964" s="984"/>
      <c r="B964" s="485" t="s">
        <v>2762</v>
      </c>
      <c r="C964" s="984"/>
      <c r="D964" s="1821" t="s">
        <v>1770</v>
      </c>
      <c r="E964" s="1821"/>
      <c r="F964" s="1821"/>
      <c r="G964" s="983"/>
      <c r="I964" s="490"/>
    </row>
    <row r="965" spans="1:9" ht="12.75" customHeight="1">
      <c r="A965" s="984"/>
      <c r="B965" s="984"/>
      <c r="C965" s="984"/>
      <c r="D965" s="1821"/>
      <c r="E965" s="1821"/>
      <c r="F965" s="1821"/>
      <c r="G965" s="983"/>
      <c r="I965" s="490"/>
    </row>
    <row r="966" spans="1:9" ht="12.75" customHeight="1">
      <c r="A966" s="984"/>
      <c r="B966" s="984"/>
      <c r="C966" s="984"/>
      <c r="D966" s="1821"/>
      <c r="E966" s="1821"/>
      <c r="F966" s="1821"/>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2762</v>
      </c>
      <c r="C969" s="174"/>
      <c r="D969" s="1798" t="s">
        <v>1858</v>
      </c>
      <c r="E969" s="1798"/>
      <c r="F969" s="1798"/>
      <c r="G969" s="983"/>
      <c r="I969" s="490"/>
    </row>
    <row r="970" spans="1:9" ht="12.75" customHeight="1">
      <c r="A970" s="175"/>
      <c r="B970" s="175"/>
      <c r="C970" s="174"/>
      <c r="D970" s="1798"/>
      <c r="E970" s="1798"/>
      <c r="F970" s="1798"/>
      <c r="G970" s="983"/>
      <c r="I970" s="490"/>
    </row>
    <row r="971" spans="1:9" ht="12.75" customHeight="1">
      <c r="A971" s="175"/>
      <c r="B971" s="175"/>
      <c r="C971" s="174"/>
      <c r="D971" s="1798"/>
      <c r="E971" s="1798"/>
      <c r="F971" s="1798"/>
      <c r="G971" s="983"/>
      <c r="I971" s="490"/>
    </row>
    <row r="972" spans="1:9" ht="12.75" customHeight="1">
      <c r="A972" s="175"/>
      <c r="B972" s="175"/>
      <c r="C972" s="174"/>
      <c r="D972" s="1798"/>
      <c r="E972" s="1798"/>
      <c r="F972" s="1798"/>
      <c r="G972" s="983"/>
      <c r="I972" s="490"/>
    </row>
    <row r="973" spans="1:9" ht="12.75" customHeight="1">
      <c r="A973" s="984"/>
      <c r="B973" s="984"/>
      <c r="C973" s="984"/>
      <c r="D973" s="975"/>
      <c r="E973" s="975"/>
      <c r="F973" s="975"/>
      <c r="G973" s="975"/>
      <c r="I973" s="490"/>
    </row>
    <row r="974" spans="1:9" ht="12.75" customHeight="1">
      <c r="A974" s="354"/>
      <c r="B974" s="354"/>
      <c r="C974" s="354"/>
      <c r="D974" s="1851" t="s">
        <v>1771</v>
      </c>
      <c r="E974" s="1851"/>
      <c r="F974" s="1851"/>
      <c r="G974" s="3"/>
      <c r="I974" s="490"/>
    </row>
    <row r="975" spans="1:9" ht="12.75" customHeight="1">
      <c r="A975" s="175"/>
      <c r="B975" s="485" t="s">
        <v>2762</v>
      </c>
      <c r="C975" s="354"/>
      <c r="D975" s="1831" t="s">
        <v>1794</v>
      </c>
      <c r="E975" s="1831"/>
      <c r="F975" s="1831"/>
      <c r="G975" s="3"/>
      <c r="I975" s="490"/>
    </row>
    <row r="976" spans="1:9" ht="12.75" customHeight="1">
      <c r="A976" s="354"/>
      <c r="B976" s="354"/>
      <c r="C976" s="354"/>
      <c r="D976" s="3"/>
      <c r="E976" s="3"/>
      <c r="F976" s="3"/>
      <c r="G976" s="3"/>
      <c r="I976" s="490"/>
    </row>
    <row r="977" spans="1:9" ht="12.75" customHeight="1">
      <c r="A977" s="354"/>
      <c r="B977" s="354"/>
      <c r="C977" s="354"/>
      <c r="D977" s="1851" t="s">
        <v>1772</v>
      </c>
      <c r="E977" s="1851"/>
      <c r="F977" s="1851"/>
      <c r="G977"/>
      <c r="I977" s="490"/>
    </row>
    <row r="978" spans="1:9" ht="12.75" customHeight="1">
      <c r="A978" s="175"/>
      <c r="B978" s="485" t="s">
        <v>2762</v>
      </c>
      <c r="C978" s="354"/>
      <c r="D978" s="1473" t="s">
        <v>2028</v>
      </c>
      <c r="E978" s="1473"/>
      <c r="F978" s="1473"/>
      <c r="G978"/>
      <c r="I978" s="490"/>
    </row>
    <row r="979" spans="1:9" ht="12.75" customHeight="1">
      <c r="A979" s="175"/>
      <c r="B979" s="175"/>
      <c r="C979" s="354"/>
      <c r="D979" s="1473"/>
      <c r="E979" s="1473"/>
      <c r="F979" s="1473"/>
      <c r="G979"/>
      <c r="I979" s="490"/>
    </row>
    <row r="980" spans="1:9" ht="12.75" customHeight="1">
      <c r="A980" s="175"/>
      <c r="B980" s="175"/>
      <c r="C980" s="354"/>
      <c r="D980" s="1473"/>
      <c r="E980" s="1473"/>
      <c r="F980" s="1473"/>
      <c r="G980"/>
      <c r="I980" s="490"/>
    </row>
    <row r="981" spans="1:9" ht="12.75" customHeight="1">
      <c r="A981" s="175"/>
      <c r="B981" s="175"/>
      <c r="C981" s="354"/>
      <c r="D981" s="1473"/>
      <c r="E981" s="1473"/>
      <c r="F981" s="1473"/>
      <c r="G981"/>
      <c r="I981" s="490"/>
    </row>
    <row r="982" spans="1:9" ht="12.75" customHeight="1">
      <c r="A982" s="175"/>
      <c r="B982" s="175"/>
      <c r="C982" s="354"/>
      <c r="D982" s="1473"/>
      <c r="E982" s="1473"/>
      <c r="F982" s="1473"/>
      <c r="G982"/>
      <c r="I982" s="490"/>
    </row>
    <row r="983" spans="1:9" ht="12.75" customHeight="1">
      <c r="A983" s="175"/>
      <c r="B983" s="175"/>
      <c r="C983" s="354"/>
      <c r="D983" s="1473"/>
      <c r="E983" s="1473"/>
      <c r="F983" s="1473"/>
      <c r="G983"/>
      <c r="I983" s="490"/>
    </row>
    <row r="984" spans="1:9" ht="12.75" customHeight="1">
      <c r="A984" s="175"/>
      <c r="B984" s="175"/>
      <c r="C984" s="354"/>
      <c r="D984" s="1473"/>
      <c r="E984" s="1473"/>
      <c r="F984" s="1473"/>
      <c r="G984"/>
      <c r="I984" s="490"/>
    </row>
    <row r="985" spans="1:9" ht="12.75" customHeight="1">
      <c r="A985" s="175"/>
      <c r="B985" s="175"/>
      <c r="C985" s="354"/>
      <c r="D985" s="1473"/>
      <c r="E985" s="1473"/>
      <c r="F985" s="1473"/>
      <c r="G985"/>
      <c r="I985" s="490"/>
    </row>
    <row r="986" spans="1:9" ht="12.75" customHeight="1">
      <c r="A986" s="175"/>
      <c r="B986" s="175"/>
      <c r="C986" s="354"/>
      <c r="D986" s="1473"/>
      <c r="E986" s="1473"/>
      <c r="F986" s="1473"/>
      <c r="G986"/>
      <c r="I986" s="490"/>
    </row>
    <row r="987" spans="1:9" ht="12.75" customHeight="1">
      <c r="A987" s="175"/>
      <c r="B987" s="175"/>
      <c r="C987" s="354"/>
      <c r="D987" s="1473"/>
      <c r="E987" s="1473"/>
      <c r="F987" s="1473"/>
      <c r="G987"/>
      <c r="I987" s="490"/>
    </row>
    <row r="988" spans="1:9" ht="12.75" customHeight="1">
      <c r="A988" s="175"/>
      <c r="B988" s="175"/>
      <c r="C988" s="354"/>
      <c r="D988" s="1473"/>
      <c r="E988" s="1473"/>
      <c r="F988" s="1473"/>
      <c r="G988"/>
      <c r="I988" s="490"/>
    </row>
    <row r="989" spans="1:9" ht="12.75" customHeight="1">
      <c r="A989" s="175"/>
      <c r="B989" s="175"/>
      <c r="C989" s="354"/>
      <c r="D989" s="1473"/>
      <c r="E989" s="1473"/>
      <c r="F989" s="1473"/>
      <c r="G989"/>
      <c r="I989" s="490"/>
    </row>
    <row r="990" spans="1:9" ht="12.75" customHeight="1">
      <c r="A990" s="175"/>
      <c r="B990" s="175"/>
      <c r="C990" s="354"/>
      <c r="D990" s="1473"/>
      <c r="E990" s="1473"/>
      <c r="F990" s="1473"/>
      <c r="G990"/>
      <c r="I990" s="490"/>
    </row>
    <row r="991" spans="1:9" ht="12.75" customHeight="1">
      <c r="A991" s="175"/>
      <c r="B991" s="175"/>
      <c r="C991" s="354"/>
      <c r="D991" s="1473"/>
      <c r="E991" s="1473"/>
      <c r="F991" s="1473"/>
      <c r="G991"/>
      <c r="I991" s="490"/>
    </row>
    <row r="992" spans="1:9" ht="12.75" customHeight="1">
      <c r="A992" s="175"/>
      <c r="B992" s="175"/>
      <c r="C992" s="354"/>
      <c r="D992" s="1473"/>
      <c r="E992" s="1473"/>
      <c r="F992" s="1473"/>
      <c r="G992" s="3"/>
      <c r="I992" s="490"/>
    </row>
    <row r="993" spans="1:9" ht="12.75" customHeight="1">
      <c r="A993" s="354"/>
      <c r="B993" s="354"/>
      <c r="C993" s="354"/>
      <c r="D993" s="3"/>
      <c r="E993" s="3"/>
      <c r="F993" s="3"/>
      <c r="G993" s="3"/>
      <c r="I993" s="490"/>
    </row>
    <row r="994" spans="1:9" ht="12.75" customHeight="1">
      <c r="A994" s="1839" t="s">
        <v>1773</v>
      </c>
      <c r="B994" s="1839"/>
      <c r="C994" s="1839"/>
      <c r="D994" s="1839"/>
      <c r="E994" s="1839"/>
      <c r="F994" s="1839"/>
      <c r="G994" s="1839"/>
      <c r="H994" s="1023"/>
      <c r="I994" s="1146"/>
    </row>
    <row r="995" spans="1:9" ht="12.75" customHeight="1">
      <c r="A995" s="118"/>
      <c r="B995" s="118"/>
      <c r="C995" s="354"/>
      <c r="D995" s="3"/>
      <c r="E995" s="3"/>
      <c r="F995" s="3"/>
      <c r="G995" s="3"/>
      <c r="I995" s="490"/>
    </row>
    <row r="996" spans="1:9" ht="12.75" customHeight="1">
      <c r="A996" s="354"/>
      <c r="B996" s="354"/>
      <c r="C996" s="984"/>
      <c r="D996" s="1851" t="s">
        <v>1795</v>
      </c>
      <c r="E996" s="1851"/>
      <c r="F996" s="1851"/>
      <c r="G996" s="3"/>
      <c r="I996" s="490"/>
    </row>
    <row r="997" spans="1:9" ht="12.75" customHeight="1">
      <c r="A997" s="172"/>
      <c r="B997" s="172"/>
      <c r="C997" s="172"/>
      <c r="D997" s="1831" t="s">
        <v>1774</v>
      </c>
      <c r="E997" s="1831"/>
      <c r="F997" s="1831"/>
      <c r="G997" s="3"/>
      <c r="I997" s="490"/>
    </row>
    <row r="998" spans="1:9" ht="12.75" customHeight="1">
      <c r="A998" s="172"/>
      <c r="B998" s="172"/>
      <c r="C998" s="172"/>
      <c r="D998" s="3"/>
      <c r="E998" s="3"/>
      <c r="F998" s="983"/>
      <c r="G998"/>
      <c r="I998" s="490"/>
    </row>
    <row r="999" spans="1:9" ht="12.75" customHeight="1">
      <c r="A999" s="354"/>
      <c r="B999" s="485" t="s">
        <v>2761</v>
      </c>
      <c r="C999" s="354"/>
      <c r="D999" s="1859" t="s">
        <v>1887</v>
      </c>
      <c r="E999" s="1859"/>
      <c r="F999" s="1859"/>
      <c r="G999"/>
      <c r="I999" s="490"/>
    </row>
    <row r="1000" spans="1:9" ht="12.75" customHeight="1">
      <c r="A1000" s="354"/>
      <c r="B1000" s="354"/>
      <c r="C1000" s="354"/>
      <c r="D1000" s="1859"/>
      <c r="E1000" s="1859"/>
      <c r="F1000" s="1859"/>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497" t="s">
        <v>1886</v>
      </c>
      <c r="E1002" s="1497"/>
      <c r="F1002" s="1497"/>
      <c r="G1002"/>
      <c r="I1002" s="490"/>
    </row>
    <row r="1003" spans="1:9" ht="12.75" customHeight="1">
      <c r="A1003" s="354"/>
      <c r="B1003" s="354"/>
      <c r="C1003" s="354"/>
      <c r="D1003" s="1497"/>
      <c r="E1003" s="1497"/>
      <c r="F1003" s="1497"/>
      <c r="G1003"/>
      <c r="I1003" s="490"/>
    </row>
    <row r="1004" spans="1:9" ht="12.75" customHeight="1">
      <c r="A1004" s="174"/>
      <c r="B1004" s="174"/>
      <c r="C1004" s="174"/>
      <c r="D1004" s="1497"/>
      <c r="E1004" s="1497"/>
      <c r="F1004" s="1497"/>
      <c r="G1004"/>
      <c r="I1004" s="490"/>
    </row>
    <row r="1005" spans="1:9" ht="12.75" customHeight="1">
      <c r="A1005" s="174"/>
      <c r="B1005" s="174"/>
      <c r="C1005" s="174"/>
      <c r="D1005" s="1497"/>
      <c r="E1005" s="1497"/>
      <c r="F1005" s="1497"/>
      <c r="G1005"/>
      <c r="I1005" s="490"/>
    </row>
    <row r="1006" spans="1:9" ht="12.75" customHeight="1">
      <c r="A1006" s="174"/>
      <c r="B1006" s="174"/>
      <c r="C1006" s="174"/>
      <c r="D1006" s="335"/>
      <c r="E1006" s="335"/>
      <c r="F1006" s="335"/>
      <c r="G1006"/>
      <c r="I1006" s="490"/>
    </row>
    <row r="1007" spans="1:9" ht="12.75" customHeight="1">
      <c r="A1007" s="174"/>
      <c r="B1007" s="485" t="s">
        <v>2762</v>
      </c>
      <c r="C1007" s="174"/>
      <c r="D1007" s="1473" t="s">
        <v>1775</v>
      </c>
      <c r="E1007" s="1473"/>
      <c r="F1007" s="1473"/>
      <c r="G1007"/>
      <c r="I1007" s="490"/>
    </row>
    <row r="1008" spans="1:9" ht="12.75" customHeight="1">
      <c r="A1008" s="174"/>
      <c r="B1008" s="174"/>
      <c r="C1008" s="174"/>
      <c r="D1008" s="1473"/>
      <c r="E1008" s="1473"/>
      <c r="F1008" s="1473"/>
      <c r="G1008"/>
      <c r="I1008" s="490"/>
    </row>
    <row r="1009" spans="1:9" ht="12.75" customHeight="1">
      <c r="A1009" s="174"/>
      <c r="B1009" s="174"/>
      <c r="C1009" s="174"/>
      <c r="D1009" s="1473"/>
      <c r="E1009" s="1473"/>
      <c r="F1009" s="1473"/>
      <c r="G1009"/>
      <c r="I1009" s="490"/>
    </row>
    <row r="1010" spans="1:9" ht="12.75" customHeight="1">
      <c r="A1010" s="174"/>
      <c r="B1010" s="174"/>
      <c r="C1010" s="174"/>
      <c r="D1010" s="1473"/>
      <c r="E1010" s="1473"/>
      <c r="F1010" s="1473"/>
      <c r="G1010"/>
      <c r="I1010" s="490"/>
    </row>
    <row r="1011" spans="1:9" ht="12.75" customHeight="1">
      <c r="A1011" s="174"/>
      <c r="B1011" s="174"/>
      <c r="C1011" s="174"/>
      <c r="D1011" s="441"/>
      <c r="E1011" s="441"/>
      <c r="F1011" s="441"/>
      <c r="G1011"/>
      <c r="I1011" s="490"/>
    </row>
    <row r="1012" spans="1:9" ht="12.75" customHeight="1">
      <c r="A1012" s="174"/>
      <c r="B1012" s="485" t="s">
        <v>2762</v>
      </c>
      <c r="C1012" s="174"/>
      <c r="D1012" s="1473" t="s">
        <v>2181</v>
      </c>
      <c r="E1012" s="1473"/>
      <c r="F1012" s="1473"/>
      <c r="G1012"/>
      <c r="I1012" s="490"/>
    </row>
    <row r="1013" spans="1:9" ht="12.75" customHeight="1">
      <c r="A1013" s="174"/>
      <c r="B1013" s="174"/>
      <c r="C1013" s="174"/>
      <c r="D1013" s="1473"/>
      <c r="E1013" s="1473"/>
      <c r="F1013" s="1473"/>
      <c r="G1013"/>
      <c r="I1013" s="490"/>
    </row>
    <row r="1014" spans="1:9" ht="12.75" customHeight="1">
      <c r="A1014" s="174"/>
      <c r="B1014" s="174"/>
      <c r="C1014" s="174"/>
      <c r="D1014" s="441"/>
      <c r="E1014" s="441"/>
      <c r="F1014" s="441"/>
      <c r="G1014"/>
      <c r="I1014" s="490"/>
    </row>
    <row r="1015" spans="1:9" ht="12.75" customHeight="1">
      <c r="A1015" s="175"/>
      <c r="B1015" s="485" t="s">
        <v>2761</v>
      </c>
      <c r="C1015" s="354"/>
      <c r="D1015" s="1831" t="s">
        <v>1776</v>
      </c>
      <c r="E1015" s="1831"/>
      <c r="F1015" s="1831"/>
      <c r="G1015"/>
      <c r="I1015" s="490"/>
    </row>
    <row r="1016" spans="1:9" ht="12.75" customHeight="1">
      <c r="A1016" s="354"/>
      <c r="B1016" s="354"/>
      <c r="C1016" s="354"/>
      <c r="D1016" s="3"/>
      <c r="E1016" s="3"/>
      <c r="F1016" s="3"/>
      <c r="G1016"/>
      <c r="I1016" s="490"/>
    </row>
    <row r="1017" spans="1:9" ht="12.75" customHeight="1">
      <c r="A1017" s="175"/>
      <c r="B1017" s="485" t="s">
        <v>2762</v>
      </c>
      <c r="C1017" s="354"/>
      <c r="D1017" s="1831" t="s">
        <v>1777</v>
      </c>
      <c r="E1017" s="1831"/>
      <c r="F1017" s="1831"/>
      <c r="G1017"/>
      <c r="I1017" s="490"/>
    </row>
    <row r="1018" spans="1:9" ht="12.75" customHeight="1">
      <c r="A1018" s="354"/>
      <c r="B1018" s="354"/>
      <c r="C1018" s="354"/>
      <c r="D1018" s="118"/>
      <c r="E1018" s="3"/>
      <c r="F1018" s="3"/>
      <c r="G1018"/>
      <c r="I1018" s="490"/>
    </row>
    <row r="1019" spans="1:9" ht="12.75" customHeight="1">
      <c r="A1019" s="175"/>
      <c r="B1019" s="485" t="s">
        <v>2761</v>
      </c>
      <c r="C1019" s="354"/>
      <c r="D1019" s="1831" t="s">
        <v>1778</v>
      </c>
      <c r="E1019" s="1831"/>
      <c r="F1019" s="1831"/>
      <c r="G1019"/>
      <c r="I1019" s="490"/>
    </row>
    <row r="1020" spans="1:9" ht="12.75" customHeight="1">
      <c r="A1020" s="354"/>
      <c r="B1020" s="354"/>
      <c r="C1020" s="354"/>
      <c r="D1020" s="118"/>
      <c r="E1020" s="3"/>
      <c r="F1020" s="3"/>
      <c r="G1020"/>
      <c r="I1020" s="490"/>
    </row>
    <row r="1021" spans="1:9" ht="12.75" customHeight="1">
      <c r="A1021" s="175"/>
      <c r="B1021" s="485" t="s">
        <v>2761</v>
      </c>
      <c r="C1021" s="354"/>
      <c r="D1021" s="1473" t="s">
        <v>1779</v>
      </c>
      <c r="E1021" s="1473"/>
      <c r="F1021" s="1473"/>
      <c r="G1021"/>
      <c r="I1021" s="490"/>
    </row>
    <row r="1022" spans="1:9" ht="12.75" customHeight="1">
      <c r="A1022" s="175"/>
      <c r="B1022" s="175"/>
      <c r="C1022" s="354"/>
      <c r="D1022" s="1473"/>
      <c r="E1022" s="1473"/>
      <c r="F1022" s="1473"/>
      <c r="G1022"/>
      <c r="I1022" s="490"/>
    </row>
    <row r="1023" spans="1:9" ht="12.75" customHeight="1">
      <c r="A1023" s="175"/>
      <c r="B1023" s="175"/>
      <c r="C1023" s="354"/>
      <c r="D1023" s="118"/>
      <c r="E1023" s="3"/>
      <c r="F1023" s="3"/>
      <c r="G1023" s="3"/>
      <c r="I1023" s="490"/>
    </row>
    <row r="1024" spans="1:9" ht="12.75" customHeight="1">
      <c r="A1024" s="254"/>
      <c r="B1024" s="485" t="s">
        <v>2762</v>
      </c>
      <c r="C1024" s="995"/>
      <c r="D1024" s="1847" t="s">
        <v>1780</v>
      </c>
      <c r="E1024" s="1847"/>
      <c r="F1024" s="1847"/>
      <c r="G1024" s="996"/>
      <c r="I1024" s="490"/>
    </row>
    <row r="1025" spans="1:9" ht="12.75" customHeight="1">
      <c r="A1025" s="995"/>
      <c r="B1025" s="995"/>
      <c r="C1025" s="995"/>
      <c r="D1025" s="1847"/>
      <c r="E1025" s="1847"/>
      <c r="F1025" s="1847"/>
      <c r="G1025" s="996"/>
      <c r="I1025" s="490"/>
    </row>
    <row r="1026" spans="1:9" ht="12.75" customHeight="1">
      <c r="A1026" s="995"/>
      <c r="B1026" s="995"/>
      <c r="C1026" s="995"/>
      <c r="D1026" s="979"/>
      <c r="E1026" s="996"/>
      <c r="F1026" s="996"/>
      <c r="G1026" s="996"/>
      <c r="I1026" s="490"/>
    </row>
    <row r="1027" spans="1:9" ht="12.75" customHeight="1">
      <c r="A1027" s="254"/>
      <c r="B1027" s="485" t="s">
        <v>2762</v>
      </c>
      <c r="C1027" s="995"/>
      <c r="D1027" s="1860" t="s">
        <v>1781</v>
      </c>
      <c r="E1027" s="1860"/>
      <c r="F1027" s="1860"/>
      <c r="G1027" s="996"/>
      <c r="I1027" s="490"/>
    </row>
    <row r="1028" spans="1:9" ht="12.75" customHeight="1">
      <c r="A1028" s="995"/>
      <c r="B1028" s="995"/>
      <c r="C1028" s="995"/>
      <c r="D1028" s="979"/>
      <c r="E1028" s="996"/>
      <c r="F1028" s="996"/>
      <c r="G1028" s="996"/>
      <c r="I1028" s="490"/>
    </row>
    <row r="1029" spans="1:9" ht="12.75" customHeight="1">
      <c r="A1029" s="175"/>
      <c r="B1029" s="485" t="s">
        <v>2762</v>
      </c>
      <c r="C1029" s="354"/>
      <c r="D1029" s="1831" t="s">
        <v>1782</v>
      </c>
      <c r="E1029" s="1831"/>
      <c r="F1029" s="1831"/>
      <c r="G1029" s="3"/>
      <c r="I1029" s="490"/>
    </row>
    <row r="1030" spans="1:9" ht="12.75" customHeight="1">
      <c r="A1030" s="175"/>
      <c r="B1030" s="175"/>
      <c r="C1030" s="354"/>
      <c r="D1030" s="118"/>
      <c r="E1030" s="3"/>
      <c r="F1030" s="3"/>
      <c r="G1030" s="3"/>
      <c r="I1030" s="490"/>
    </row>
    <row r="1031" spans="1:9" ht="12.75" customHeight="1">
      <c r="A1031" s="175"/>
      <c r="B1031" s="485" t="s">
        <v>2762</v>
      </c>
      <c r="C1031" s="354"/>
      <c r="D1031" s="1473" t="s">
        <v>1783</v>
      </c>
      <c r="E1031" s="1473"/>
      <c r="F1031" s="1473"/>
      <c r="G1031" s="3"/>
      <c r="I1031" s="490"/>
    </row>
    <row r="1032" spans="1:9" ht="12.75" customHeight="1">
      <c r="A1032" s="175"/>
      <c r="B1032" s="175"/>
      <c r="C1032" s="354"/>
      <c r="D1032" s="1473"/>
      <c r="E1032" s="1473"/>
      <c r="F1032" s="1473"/>
      <c r="G1032" s="3"/>
      <c r="I1032" s="490"/>
    </row>
    <row r="1033" spans="1:9" ht="12.75" customHeight="1">
      <c r="A1033" s="354"/>
      <c r="B1033" s="354"/>
      <c r="C1033" s="354"/>
      <c r="D1033" s="3"/>
      <c r="E1033" s="3"/>
      <c r="F1033" s="3"/>
      <c r="G1033" s="3"/>
      <c r="I1033" s="490"/>
    </row>
    <row r="1034" spans="1:9" ht="12.75" customHeight="1">
      <c r="A1034" s="1839" t="s">
        <v>1784</v>
      </c>
      <c r="B1034" s="1839"/>
      <c r="C1034" s="1839"/>
      <c r="D1034" s="1839"/>
      <c r="E1034" s="1839"/>
      <c r="F1034" s="1839"/>
      <c r="G1034" s="1839"/>
      <c r="H1034" s="1023"/>
      <c r="I1034" s="1146"/>
    </row>
    <row r="1035" spans="1:9" ht="12.75" customHeight="1">
      <c r="A1035" s="354"/>
      <c r="B1035" s="354"/>
      <c r="C1035" s="354"/>
      <c r="D1035" s="3"/>
      <c r="E1035" s="3"/>
      <c r="F1035" s="3"/>
      <c r="G1035" s="3"/>
      <c r="I1035" s="490"/>
    </row>
    <row r="1036" spans="1:9" ht="12.75" customHeight="1">
      <c r="A1036" s="354"/>
      <c r="B1036" s="354"/>
      <c r="C1036" s="354"/>
      <c r="D1036" s="1855" t="s">
        <v>1785</v>
      </c>
      <c r="E1036" s="1855"/>
      <c r="F1036" s="1855"/>
      <c r="G1036" s="3"/>
      <c r="I1036" s="490"/>
    </row>
    <row r="1037" spans="1:9" ht="12.75" customHeight="1">
      <c r="A1037" s="354"/>
      <c r="B1037" s="354"/>
      <c r="C1037" s="354"/>
      <c r="D1037" s="1860" t="s">
        <v>1786</v>
      </c>
      <c r="E1037" s="1860"/>
      <c r="F1037" s="1860"/>
      <c r="G1037" s="3"/>
      <c r="I1037" s="490"/>
    </row>
    <row r="1038" spans="1:9" ht="12.75" customHeight="1">
      <c r="A1038" s="172"/>
      <c r="B1038" s="172"/>
      <c r="C1038" s="172"/>
      <c r="D1038" s="3"/>
      <c r="E1038" s="3"/>
      <c r="F1038" s="3"/>
      <c r="G1038" s="3"/>
      <c r="I1038" s="490"/>
    </row>
    <row r="1039" spans="1:9" ht="12.75" customHeight="1">
      <c r="A1039" s="175"/>
      <c r="B1039" s="175"/>
      <c r="C1039" s="174"/>
      <c r="D1039" s="1855" t="s">
        <v>1800</v>
      </c>
      <c r="E1039" s="1855"/>
      <c r="F1039" s="1855"/>
      <c r="G1039" s="3"/>
      <c r="I1039" s="490"/>
    </row>
    <row r="1040" spans="1:9" ht="12.75" customHeight="1">
      <c r="A1040" s="354"/>
      <c r="B1040" s="485" t="s">
        <v>2761</v>
      </c>
      <c r="C1040" s="354"/>
      <c r="D1040" s="1860" t="s">
        <v>1270</v>
      </c>
      <c r="E1040" s="1860"/>
      <c r="F1040" s="1860"/>
      <c r="G1040" s="3"/>
      <c r="I1040" s="490"/>
    </row>
    <row r="1041" spans="1:9" ht="12.75" customHeight="1">
      <c r="A1041" s="354"/>
      <c r="B1041" s="175"/>
      <c r="C1041" s="354"/>
      <c r="D1041" s="1860" t="s">
        <v>1787</v>
      </c>
      <c r="E1041" s="1860"/>
      <c r="F1041" s="1860"/>
      <c r="G1041" s="3"/>
      <c r="I1041" s="490"/>
    </row>
    <row r="1042" spans="1:9" ht="12.75" customHeight="1">
      <c r="A1042" s="354"/>
      <c r="B1042" s="354"/>
      <c r="C1042" s="354"/>
      <c r="D1042" s="1860"/>
      <c r="E1042" s="1860"/>
      <c r="F1042" s="1860"/>
      <c r="G1042" s="3"/>
      <c r="I1042" s="490"/>
    </row>
    <row r="1043" spans="1:9" ht="12.75" customHeight="1">
      <c r="A1043" s="1839" t="s">
        <v>1796</v>
      </c>
      <c r="B1043" s="1839"/>
      <c r="C1043" s="1839"/>
      <c r="D1043" s="1839"/>
      <c r="E1043" s="1839"/>
      <c r="F1043" s="1839"/>
      <c r="G1043" s="1839"/>
      <c r="H1043" s="1023"/>
      <c r="I1043" s="1146"/>
    </row>
    <row r="1044" spans="1:9" ht="12.75" customHeight="1">
      <c r="A1044" s="118"/>
      <c r="B1044" s="118"/>
      <c r="C1044" s="354"/>
      <c r="D1044" s="3"/>
      <c r="E1044" s="3"/>
      <c r="F1044" s="3"/>
      <c r="G1044" s="3"/>
      <c r="I1044" s="490"/>
    </row>
    <row r="1045" spans="1:9" ht="12.75" hidden="1" customHeight="1">
      <c r="A1045" s="118"/>
      <c r="B1045" s="402"/>
      <c r="D1045" s="1861" t="s">
        <v>1271</v>
      </c>
      <c r="E1045" s="1861"/>
      <c r="F1045" s="1861"/>
      <c r="G1045" s="3"/>
      <c r="I1045" s="490"/>
    </row>
    <row r="1046" spans="1:9" ht="12.75" hidden="1" customHeight="1">
      <c r="A1046" s="118"/>
      <c r="B1046" s="485" t="s">
        <v>307</v>
      </c>
      <c r="D1046" s="1826" t="s">
        <v>1270</v>
      </c>
      <c r="E1046" s="1826"/>
      <c r="F1046" s="1826"/>
      <c r="G1046" s="3"/>
      <c r="I1046" s="490"/>
    </row>
    <row r="1047" spans="1:9" ht="12.75" hidden="1" customHeight="1">
      <c r="A1047" s="118"/>
      <c r="B1047" s="402"/>
      <c r="D1047" s="1826" t="s">
        <v>1797</v>
      </c>
      <c r="E1047" s="1826"/>
      <c r="F1047" s="1826"/>
      <c r="G1047" s="3"/>
      <c r="I1047" s="490"/>
    </row>
    <row r="1048" spans="1:9" ht="12.75" hidden="1" customHeight="1">
      <c r="A1048" s="118"/>
      <c r="B1048" s="402"/>
      <c r="D1048" s="444"/>
      <c r="E1048" s="444"/>
      <c r="F1048" s="444"/>
      <c r="G1048" s="3"/>
      <c r="I1048" s="490"/>
    </row>
    <row r="1049" spans="1:9" ht="12.75" customHeight="1">
      <c r="A1049" s="118"/>
      <c r="B1049" s="118"/>
      <c r="C1049" s="354"/>
      <c r="D1049" s="1862" t="s">
        <v>1065</v>
      </c>
      <c r="E1049" s="1862"/>
      <c r="F1049" s="1862"/>
      <c r="G1049" s="3"/>
      <c r="I1049" s="490"/>
    </row>
    <row r="1050" spans="1:9" ht="12.75" customHeight="1">
      <c r="A1050" s="319"/>
      <c r="B1050" s="319"/>
      <c r="C1050" s="319"/>
      <c r="D1050" s="1832" t="s">
        <v>2198</v>
      </c>
      <c r="E1050" s="1832"/>
      <c r="F1050" s="1832"/>
      <c r="G1050" s="98"/>
      <c r="I1050" s="490"/>
    </row>
    <row r="1051" spans="1:9" ht="12.75" customHeight="1">
      <c r="A1051" s="175"/>
      <c r="B1051" s="485" t="s">
        <v>2762</v>
      </c>
      <c r="C1051" s="354"/>
      <c r="D1051" s="1832" t="s">
        <v>984</v>
      </c>
      <c r="E1051" s="1832"/>
      <c r="F1051" s="1832"/>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39" t="s">
        <v>2609</v>
      </c>
      <c r="B1054" s="1839"/>
      <c r="C1054" s="1839"/>
      <c r="D1054" s="1839"/>
      <c r="E1054" s="1839"/>
      <c r="F1054" s="1839"/>
      <c r="G1054" s="1839"/>
      <c r="H1054" s="1023"/>
      <c r="I1054" s="1146"/>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2762</v>
      </c>
      <c r="C1059" s="402"/>
      <c r="D1059" s="1813" t="s">
        <v>1801</v>
      </c>
      <c r="E1059" s="1813"/>
      <c r="F1059" s="1813"/>
      <c r="I1059" s="490"/>
    </row>
    <row r="1060" spans="1:9">
      <c r="A1060" s="402"/>
      <c r="B1060" s="402"/>
      <c r="C1060" s="402"/>
      <c r="D1060" s="1813"/>
      <c r="E1060" s="1813"/>
      <c r="F1060" s="1813"/>
      <c r="I1060" s="490"/>
    </row>
    <row r="1061" spans="1:9">
      <c r="A1061" s="402"/>
      <c r="B1061" s="402"/>
      <c r="C1061" s="402"/>
      <c r="D1061" s="1813"/>
      <c r="E1061" s="1813"/>
      <c r="F1061" s="1813"/>
      <c r="I1061" s="490"/>
    </row>
    <row r="1062" spans="1:9">
      <c r="A1062" s="402"/>
      <c r="B1062" s="402"/>
      <c r="C1062" s="402"/>
      <c r="D1062" s="1813"/>
      <c r="E1062" s="1813"/>
      <c r="F1062" s="1813"/>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2613</v>
      </c>
      <c r="I1065" s="490"/>
    </row>
    <row r="1066" spans="1:9">
      <c r="A1066" s="402"/>
      <c r="B1066" s="402"/>
      <c r="C1066" s="402"/>
      <c r="I1066" s="490"/>
    </row>
    <row r="1067" spans="1:9">
      <c r="A1067" s="402"/>
      <c r="B1067" s="485" t="s">
        <v>2761</v>
      </c>
      <c r="C1067" s="402"/>
      <c r="D1067" s="402" t="s">
        <v>1799</v>
      </c>
      <c r="I1067" s="490"/>
    </row>
    <row r="1068" spans="1:9">
      <c r="A1068" s="402"/>
      <c r="B1068" s="402"/>
      <c r="C1068" s="402"/>
      <c r="I1068" s="490"/>
    </row>
    <row r="1069" spans="1:9">
      <c r="A1069" s="402"/>
      <c r="B1069" s="485" t="s">
        <v>2761</v>
      </c>
      <c r="C1069" s="402"/>
      <c r="D1069" s="1813" t="s">
        <v>1802</v>
      </c>
      <c r="E1069" s="1813"/>
      <c r="F1069" s="1813"/>
      <c r="I1069" s="490"/>
    </row>
    <row r="1070" spans="1:9">
      <c r="A1070" s="402"/>
      <c r="B1070" s="402"/>
      <c r="C1070" s="402"/>
      <c r="D1070" s="1813"/>
      <c r="E1070" s="1813"/>
      <c r="F1070" s="1813"/>
      <c r="I1070" s="490"/>
    </row>
    <row r="1071" spans="1:9">
      <c r="A1071" s="402"/>
      <c r="B1071" s="402"/>
      <c r="C1071" s="402"/>
      <c r="D1071" s="1813"/>
      <c r="E1071" s="1813"/>
      <c r="F1071" s="1813"/>
      <c r="I1071" s="490"/>
    </row>
    <row r="1072" spans="1:9">
      <c r="A1072" s="402"/>
      <c r="B1072" s="402"/>
      <c r="C1072" s="402"/>
      <c r="D1072" s="1813"/>
      <c r="E1072" s="1813"/>
      <c r="F1072" s="1813"/>
      <c r="I1072" s="490"/>
    </row>
    <row r="1073" spans="1:9">
      <c r="A1073" s="402"/>
      <c r="B1073" s="402"/>
      <c r="C1073" s="402"/>
      <c r="D1073" s="1813"/>
      <c r="E1073" s="1813"/>
      <c r="F1073" s="1813"/>
      <c r="I1073" s="490"/>
    </row>
    <row r="1074" spans="1:9">
      <c r="A1074" s="402"/>
      <c r="B1074" s="402"/>
      <c r="C1074" s="402"/>
      <c r="I1074" s="490"/>
    </row>
    <row r="1075" spans="1:9">
      <c r="A1075" s="1839" t="s">
        <v>1803</v>
      </c>
      <c r="B1075" s="1839"/>
      <c r="C1075" s="1839"/>
      <c r="D1075" s="1839"/>
      <c r="E1075" s="1839"/>
      <c r="F1075" s="1839"/>
      <c r="G1075" s="1839"/>
      <c r="H1075" s="1023"/>
      <c r="I1075" s="1146"/>
    </row>
    <row r="1076" spans="1:9">
      <c r="A1076" s="402"/>
      <c r="B1076" s="402"/>
      <c r="C1076" s="402"/>
      <c r="I1076" s="490"/>
    </row>
    <row r="1077" spans="1:9">
      <c r="A1077" s="402"/>
      <c r="B1077" s="402"/>
      <c r="C1077" s="402"/>
      <c r="I1077" s="490"/>
    </row>
    <row r="1078" spans="1:9">
      <c r="A1078" s="402"/>
      <c r="B1078" s="485" t="s">
        <v>2761</v>
      </c>
      <c r="C1078" s="402"/>
      <c r="D1078" s="527" t="s">
        <v>1806</v>
      </c>
      <c r="I1078" s="490"/>
    </row>
    <row r="1079" spans="1:9">
      <c r="A1079" s="402"/>
      <c r="B1079" s="402"/>
      <c r="C1079" s="402"/>
      <c r="D1079" s="527" t="s">
        <v>2622</v>
      </c>
      <c r="I1079" s="490"/>
    </row>
    <row r="1080" spans="1:9">
      <c r="A1080" s="402"/>
      <c r="B1080" s="402"/>
      <c r="C1080" s="402"/>
      <c r="D1080" s="527"/>
      <c r="I1080" s="490"/>
    </row>
    <row r="1081" spans="1:9">
      <c r="A1081" s="402"/>
      <c r="B1081" s="485" t="s">
        <v>2762</v>
      </c>
      <c r="C1081" s="402"/>
      <c r="D1081" s="1794" t="s">
        <v>2615</v>
      </c>
      <c r="E1081" s="1794"/>
      <c r="F1081" s="1794"/>
      <c r="I1081" s="490"/>
    </row>
    <row r="1082" spans="1:9">
      <c r="A1082" s="402"/>
      <c r="B1082" s="402"/>
      <c r="C1082" s="402"/>
      <c r="D1082" s="1794"/>
      <c r="E1082" s="1794"/>
      <c r="F1082" s="1794"/>
      <c r="I1082" s="490"/>
    </row>
    <row r="1083" spans="1:9">
      <c r="A1083" s="402"/>
      <c r="B1083" s="402"/>
      <c r="C1083" s="402"/>
      <c r="D1083" s="527" t="s">
        <v>2614</v>
      </c>
      <c r="I1083" s="490"/>
    </row>
    <row r="1084" spans="1:9">
      <c r="A1084" s="402"/>
      <c r="B1084" s="402"/>
      <c r="C1084" s="402"/>
      <c r="D1084" s="527"/>
      <c r="I1084" s="490"/>
    </row>
    <row r="1085" spans="1:9">
      <c r="A1085" s="402"/>
      <c r="B1085" s="485" t="s">
        <v>2762</v>
      </c>
      <c r="C1085" s="402"/>
      <c r="D1085" s="119" t="s">
        <v>2623</v>
      </c>
      <c r="I1085" s="490"/>
    </row>
    <row r="1086" spans="1:9">
      <c r="A1086" s="402"/>
      <c r="B1086" s="402"/>
      <c r="C1086" s="402"/>
      <c r="D1086" s="1473" t="s">
        <v>2625</v>
      </c>
      <c r="E1086" s="1473"/>
      <c r="F1086" s="1473"/>
      <c r="I1086" s="490"/>
    </row>
    <row r="1087" spans="1:9">
      <c r="A1087" s="402"/>
      <c r="B1087" s="402"/>
      <c r="C1087" s="402"/>
      <c r="D1087" s="1473"/>
      <c r="E1087" s="1473"/>
      <c r="F1087" s="1473"/>
      <c r="I1087" s="490"/>
    </row>
    <row r="1088" spans="1:9">
      <c r="A1088" s="402"/>
      <c r="B1088" s="402"/>
      <c r="C1088" s="402"/>
      <c r="D1088" s="1473"/>
      <c r="E1088" s="1473"/>
      <c r="F1088" s="1473"/>
      <c r="I1088" s="490"/>
    </row>
    <row r="1089" spans="1:9">
      <c r="A1089" s="402"/>
      <c r="B1089" s="402"/>
      <c r="C1089" s="402"/>
      <c r="D1089" s="1473"/>
      <c r="E1089" s="1473"/>
      <c r="F1089" s="1473"/>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1804</v>
      </c>
      <c r="I1092" s="490"/>
    </row>
    <row r="1093" spans="1:9">
      <c r="A1093" s="402"/>
      <c r="B1093" s="485" t="s">
        <v>2762</v>
      </c>
      <c r="C1093" s="402"/>
      <c r="D1093" s="1857" t="s">
        <v>1805</v>
      </c>
      <c r="E1093" s="1857"/>
      <c r="F1093" s="1857"/>
      <c r="I1093" s="490"/>
    </row>
    <row r="1094" spans="1:9">
      <c r="A1094" s="402"/>
      <c r="B1094" s="402"/>
      <c r="C1094" s="402"/>
      <c r="D1094" s="1857"/>
      <c r="E1094" s="1857"/>
      <c r="F1094" s="1857"/>
      <c r="I1094" s="490"/>
    </row>
    <row r="1095" spans="1:9">
      <c r="A1095" s="402"/>
      <c r="B1095" s="402"/>
      <c r="C1095" s="402"/>
      <c r="D1095" s="1857"/>
      <c r="E1095" s="1857"/>
      <c r="F1095" s="1857"/>
      <c r="I1095" s="490"/>
    </row>
    <row r="1096" spans="1:9">
      <c r="A1096" s="402"/>
      <c r="B1096" s="402"/>
      <c r="C1096" s="402"/>
      <c r="D1096" s="1857"/>
      <c r="E1096" s="1857"/>
      <c r="F1096" s="1857"/>
      <c r="I1096" s="490"/>
    </row>
    <row r="1097" spans="1:9">
      <c r="A1097" s="402"/>
      <c r="B1097" s="402"/>
      <c r="C1097" s="402"/>
      <c r="D1097" s="1857"/>
      <c r="E1097" s="1857"/>
      <c r="F1097" s="1857"/>
      <c r="I1097" s="490"/>
    </row>
    <row r="1098" spans="1:9">
      <c r="A1098" s="402"/>
      <c r="B1098" s="402"/>
      <c r="C1098" s="402"/>
      <c r="D1098" s="527" t="s">
        <v>2626</v>
      </c>
      <c r="I1098" s="490"/>
    </row>
    <row r="1099" spans="1:9">
      <c r="A1099" s="402"/>
      <c r="B1099" s="402"/>
      <c r="C1099" s="402"/>
      <c r="I1099" s="490"/>
    </row>
    <row r="1100" spans="1:9">
      <c r="A1100" s="402"/>
      <c r="B1100" s="485" t="s">
        <v>2762</v>
      </c>
      <c r="C1100" s="402"/>
      <c r="D1100" s="1808" t="s">
        <v>2219</v>
      </c>
      <c r="E1100" s="1808"/>
      <c r="F1100" s="1808"/>
      <c r="I1100" s="490"/>
    </row>
    <row r="1101" spans="1:9">
      <c r="A1101" s="402"/>
      <c r="B1101" s="402"/>
      <c r="C1101" s="402"/>
      <c r="D1101" s="1808"/>
      <c r="E1101" s="1808"/>
      <c r="F1101" s="1808"/>
      <c r="I1101" s="490"/>
    </row>
    <row r="1102" spans="1:9">
      <c r="A1102" s="402"/>
      <c r="B1102" s="402"/>
      <c r="C1102" s="402"/>
      <c r="D1102" s="1808"/>
      <c r="E1102" s="1808"/>
      <c r="F1102" s="1808"/>
      <c r="I1102" s="490"/>
    </row>
    <row r="1103" spans="1:9">
      <c r="A1103" s="402"/>
      <c r="B1103" s="402"/>
      <c r="C1103" s="402"/>
      <c r="I1103" s="490"/>
    </row>
    <row r="1104" spans="1:9">
      <c r="A1104" s="1839" t="s">
        <v>1807</v>
      </c>
      <c r="B1104" s="1839"/>
      <c r="C1104" s="1839"/>
      <c r="D1104" s="1839"/>
      <c r="E1104" s="1839"/>
      <c r="F1104" s="1839"/>
      <c r="G1104" s="1839"/>
      <c r="H1104" s="1023"/>
      <c r="I1104" s="1146"/>
    </row>
    <row r="1105" spans="1:9">
      <c r="A1105" s="402"/>
      <c r="B1105" s="402"/>
      <c r="C1105" s="402"/>
      <c r="I1105" s="490"/>
    </row>
    <row r="1106" spans="1:9">
      <c r="A1106" s="402"/>
      <c r="B1106" s="402"/>
      <c r="C1106" s="402"/>
      <c r="I1106" s="490"/>
    </row>
    <row r="1107" spans="1:9" ht="12.75" customHeight="1">
      <c r="A1107" s="402"/>
      <c r="B1107" s="485" t="s">
        <v>2762</v>
      </c>
      <c r="C1107" s="402"/>
      <c r="D1107" s="1757" t="s">
        <v>1901</v>
      </c>
      <c r="E1107" s="1757"/>
      <c r="F1107" s="1757"/>
      <c r="I1107" s="490"/>
    </row>
    <row r="1108" spans="1:9">
      <c r="A1108" s="402"/>
      <c r="B1108" s="402"/>
      <c r="C1108" s="402"/>
      <c r="D1108" s="1757"/>
      <c r="E1108" s="1757"/>
      <c r="F1108" s="1757"/>
      <c r="I1108" s="490"/>
    </row>
    <row r="1109" spans="1:9">
      <c r="A1109" s="402"/>
      <c r="B1109" s="402"/>
      <c r="C1109" s="402"/>
      <c r="D1109" s="1858" t="s">
        <v>2630</v>
      </c>
      <c r="E1109" s="1473"/>
      <c r="F1109" s="1473"/>
      <c r="I1109" s="490"/>
    </row>
    <row r="1110" spans="1:9">
      <c r="A1110" s="402"/>
      <c r="B1110" s="402"/>
      <c r="C1110" s="402"/>
      <c r="D1110" s="527"/>
      <c r="I1110" s="490"/>
    </row>
    <row r="1111" spans="1:9">
      <c r="A1111" s="402"/>
      <c r="B1111" s="485" t="s">
        <v>2762</v>
      </c>
      <c r="C1111" s="402"/>
      <c r="D1111" s="1857" t="s">
        <v>2578</v>
      </c>
      <c r="E1111" s="1857"/>
      <c r="F1111" s="1857"/>
      <c r="I1111" s="490"/>
    </row>
    <row r="1112" spans="1:9">
      <c r="A1112" s="402"/>
      <c r="B1112" s="402"/>
      <c r="C1112" s="402"/>
      <c r="D1112" s="1857"/>
      <c r="E1112" s="1857"/>
      <c r="F1112" s="1857"/>
      <c r="I1112" s="490"/>
    </row>
    <row r="1113" spans="1:9">
      <c r="A1113" s="402"/>
      <c r="B1113" s="402"/>
      <c r="C1113" s="402"/>
      <c r="D1113" s="1857"/>
      <c r="E1113" s="1857"/>
      <c r="F1113" s="1857"/>
      <c r="I1113" s="490"/>
    </row>
    <row r="1114" spans="1:9">
      <c r="A1114" s="402"/>
      <c r="B1114" s="402"/>
      <c r="C1114" s="402"/>
      <c r="D1114" s="527"/>
      <c r="I1114" s="490"/>
    </row>
    <row r="1115" spans="1:9">
      <c r="A1115" s="402"/>
      <c r="B1115" s="485" t="s">
        <v>2762</v>
      </c>
      <c r="C1115" s="402"/>
      <c r="D1115" s="1857" t="s">
        <v>2597</v>
      </c>
      <c r="E1115" s="1857"/>
      <c r="F1115" s="1857"/>
      <c r="I1115" s="490"/>
    </row>
    <row r="1116" spans="1:9">
      <c r="A1116" s="402"/>
      <c r="B1116" s="402"/>
      <c r="C1116" s="402"/>
      <c r="D1116" s="1857"/>
      <c r="E1116" s="1857"/>
      <c r="F1116" s="1857"/>
      <c r="I1116" s="490"/>
    </row>
    <row r="1117" spans="1:9">
      <c r="A1117" s="402"/>
      <c r="B1117" s="402"/>
      <c r="C1117" s="402"/>
      <c r="D1117" s="1857"/>
      <c r="E1117" s="1857"/>
      <c r="F1117" s="1857"/>
      <c r="I1117" s="490"/>
    </row>
    <row r="1118" spans="1:9">
      <c r="A1118" s="402"/>
      <c r="B1118" s="402"/>
      <c r="C1118" s="402"/>
      <c r="D1118" s="1857"/>
      <c r="E1118" s="1857"/>
      <c r="F1118" s="1857"/>
      <c r="I1118" s="490"/>
    </row>
    <row r="1119" spans="1:9">
      <c r="A1119" s="402"/>
      <c r="B1119" s="402"/>
      <c r="C1119" s="402"/>
      <c r="D1119" s="1857"/>
      <c r="E1119" s="1857"/>
      <c r="F1119" s="1857"/>
      <c r="I1119" s="490"/>
    </row>
    <row r="1120" spans="1:9">
      <c r="A1120" s="402"/>
      <c r="B1120" s="402"/>
      <c r="C1120" s="402"/>
      <c r="D1120" s="527"/>
      <c r="I1120" s="480"/>
    </row>
    <row r="1121" spans="1:9">
      <c r="A1121" s="402"/>
      <c r="B1121" s="485" t="s">
        <v>2762</v>
      </c>
      <c r="C1121" s="402"/>
      <c r="D1121" s="1857" t="s">
        <v>1808</v>
      </c>
      <c r="E1121" s="1857"/>
      <c r="F1121" s="1857"/>
      <c r="I1121" s="490"/>
    </row>
    <row r="1122" spans="1:9">
      <c r="A1122" s="402"/>
      <c r="B1122" s="402"/>
      <c r="C1122" s="402"/>
      <c r="D1122" s="1857"/>
      <c r="E1122" s="1857"/>
      <c r="F1122" s="1857"/>
      <c r="I1122" s="490"/>
    </row>
    <row r="1123" spans="1:9">
      <c r="A1123" s="402"/>
      <c r="B1123" s="402"/>
      <c r="C1123" s="402"/>
      <c r="D1123" s="1857"/>
      <c r="E1123" s="1857"/>
      <c r="F1123" s="1857"/>
      <c r="I1123" s="490"/>
    </row>
    <row r="1124" spans="1:9">
      <c r="A1124" s="402"/>
      <c r="B1124" s="402"/>
      <c r="C1124" s="402"/>
      <c r="D1124" s="527"/>
      <c r="I1124" s="490"/>
    </row>
    <row r="1125" spans="1:9">
      <c r="A1125" s="402"/>
      <c r="B1125" s="485" t="s">
        <v>2762</v>
      </c>
      <c r="C1125" s="402"/>
      <c r="D1125" s="1497" t="s">
        <v>1860</v>
      </c>
      <c r="E1125" s="1497"/>
      <c r="F1125" s="1497"/>
      <c r="I1125" s="490"/>
    </row>
    <row r="1126" spans="1:9">
      <c r="A1126" s="402"/>
      <c r="B1126" s="402"/>
      <c r="C1126" s="402"/>
      <c r="D1126" s="1497"/>
      <c r="E1126" s="1497"/>
      <c r="F1126" s="1497"/>
      <c r="I1126" s="490"/>
    </row>
    <row r="1127" spans="1:9">
      <c r="A1127" s="402"/>
      <c r="B1127" s="402"/>
      <c r="C1127" s="402"/>
      <c r="D1127" s="1497"/>
      <c r="E1127" s="1497"/>
      <c r="F1127" s="1497"/>
      <c r="I1127" s="490"/>
    </row>
    <row r="1128" spans="1:9">
      <c r="A1128" s="402"/>
      <c r="B1128" s="402"/>
      <c r="C1128" s="402"/>
      <c r="D1128" s="975"/>
      <c r="E1128" s="975"/>
      <c r="F1128" s="975"/>
      <c r="I1128" s="490"/>
    </row>
    <row r="1129" spans="1:9" ht="15.75" customHeight="1">
      <c r="A1129" s="402"/>
      <c r="B1129" s="485" t="s">
        <v>2762</v>
      </c>
      <c r="C1129" s="402"/>
      <c r="D1129" s="1473" t="s">
        <v>1861</v>
      </c>
      <c r="E1129" s="1473"/>
      <c r="F1129" s="1473"/>
      <c r="I1129" s="490"/>
    </row>
    <row r="1130" spans="1:9">
      <c r="A1130" s="402"/>
      <c r="B1130" s="402"/>
      <c r="C1130" s="402"/>
      <c r="D1130" s="1473"/>
      <c r="E1130" s="1473"/>
      <c r="F1130" s="1473"/>
      <c r="I1130" s="490"/>
    </row>
    <row r="1131" spans="1:9">
      <c r="A1131" s="402"/>
      <c r="B1131" s="402"/>
      <c r="C1131" s="402"/>
      <c r="D1131" s="1473"/>
      <c r="E1131" s="1473"/>
      <c r="F1131" s="1473"/>
      <c r="I1131" s="490"/>
    </row>
    <row r="1132" spans="1:9">
      <c r="A1132" s="402"/>
      <c r="B1132" s="402"/>
      <c r="C1132" s="402"/>
      <c r="D1132" s="1473"/>
      <c r="E1132" s="1473"/>
      <c r="F1132" s="1473"/>
      <c r="I1132" s="490"/>
    </row>
    <row r="1133" spans="1:9">
      <c r="A1133" s="402"/>
      <c r="B1133" s="402"/>
      <c r="C1133" s="402"/>
      <c r="D1133" s="975"/>
      <c r="E1133" s="975"/>
      <c r="F1133" s="975"/>
      <c r="I1133" s="490"/>
    </row>
    <row r="1134" spans="1:9">
      <c r="A1134" s="402"/>
      <c r="B1134" s="485" t="s">
        <v>2762</v>
      </c>
      <c r="C1134" s="402"/>
      <c r="D1134" s="1497" t="s">
        <v>2607</v>
      </c>
      <c r="E1134" s="1497"/>
      <c r="F1134" s="1497"/>
      <c r="I1134" s="490"/>
    </row>
    <row r="1135" spans="1:9">
      <c r="A1135" s="402"/>
      <c r="B1135" s="402"/>
      <c r="C1135" s="402"/>
      <c r="D1135" s="1497"/>
      <c r="E1135" s="1497"/>
      <c r="F1135" s="1497"/>
      <c r="I1135" s="490"/>
    </row>
    <row r="1136" spans="1:9">
      <c r="A1136" s="402"/>
      <c r="B1136" s="402"/>
      <c r="C1136" s="402"/>
      <c r="D1136" s="1497"/>
      <c r="E1136" s="1497"/>
      <c r="F1136" s="1497"/>
      <c r="I1136" s="490"/>
    </row>
    <row r="1137" spans="1:9">
      <c r="A1137" s="402"/>
      <c r="B1137" s="402"/>
      <c r="C1137" s="402"/>
      <c r="D1137" s="1497"/>
      <c r="E1137" s="1497"/>
      <c r="F1137" s="1497"/>
      <c r="I1137" s="490"/>
    </row>
    <row r="1138" spans="1:9">
      <c r="A1138" s="402"/>
      <c r="B1138" s="402"/>
      <c r="C1138" s="402"/>
      <c r="D1138" s="1497"/>
      <c r="E1138" s="1497"/>
      <c r="F1138" s="1497"/>
      <c r="I1138" s="490"/>
    </row>
    <row r="1139" spans="1:9">
      <c r="A1139" s="402"/>
      <c r="B1139" s="402"/>
      <c r="C1139" s="402"/>
      <c r="D1139" s="1497"/>
      <c r="E1139" s="1497"/>
      <c r="F1139" s="1497"/>
      <c r="I1139" s="490"/>
    </row>
    <row r="1140" spans="1:9">
      <c r="A1140" s="402"/>
      <c r="B1140" s="402"/>
      <c r="C1140" s="402"/>
      <c r="D1140" s="975"/>
      <c r="E1140" s="975"/>
      <c r="F1140" s="975"/>
      <c r="I1140" s="490"/>
    </row>
    <row r="1141" spans="1:9">
      <c r="A1141" s="402"/>
      <c r="B1141" s="485" t="s">
        <v>2761</v>
      </c>
      <c r="C1141" s="402"/>
      <c r="D1141" s="1813" t="s">
        <v>2579</v>
      </c>
      <c r="E1141" s="1813"/>
      <c r="F1141" s="1813"/>
      <c r="I1141" s="1152"/>
    </row>
    <row r="1142" spans="1:9">
      <c r="A1142" s="402"/>
      <c r="B1142" s="402"/>
      <c r="C1142" s="402"/>
      <c r="D1142" s="1813"/>
      <c r="E1142" s="1813"/>
      <c r="F1142" s="1813"/>
      <c r="I1142" s="490"/>
    </row>
    <row r="1143" spans="1:9">
      <c r="A1143" s="402"/>
      <c r="B1143" s="402"/>
      <c r="C1143" s="402"/>
      <c r="D1143" s="1813"/>
      <c r="E1143" s="1813"/>
      <c r="F1143" s="1813"/>
    </row>
    <row r="1144" spans="1:9">
      <c r="A1144" s="402"/>
      <c r="B1144" s="402"/>
      <c r="C1144" s="402"/>
      <c r="D1144" s="1813"/>
      <c r="E1144" s="1813"/>
      <c r="F1144" s="1813"/>
    </row>
    <row r="1145" spans="1:9">
      <c r="A1145" s="402"/>
      <c r="B1145" s="402"/>
      <c r="C1145" s="402"/>
      <c r="D1145" s="1813"/>
      <c r="E1145" s="1813"/>
      <c r="F1145" s="181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5"/>
      <c r="H1553" s="1825"/>
      <c r="I1553" s="1825"/>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259" workbookViewId="0">
      <selection activeCell="AQ283" sqref="AQ28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Bay Area ((Alameda, Contra Costa, Marin, San Francisco, San Mateo, Santa Clara, and Santa Cruz Counties)</v>
      </c>
    </row>
    <row r="4" spans="1:58" ht="12.95" customHeight="1">
      <c r="BD4" s="3" t="s">
        <v>2434</v>
      </c>
      <c r="BE4" s="1179"/>
    </row>
    <row r="5" spans="1:58" ht="12.95" customHeight="1">
      <c r="BD5" s="3" t="s">
        <v>2435</v>
      </c>
      <c r="BE5">
        <f>SUMIF($AC$726:$AC$760,"&lt;=20%",$G$726:G$760)</f>
        <v>0</v>
      </c>
      <c r="BF5" s="3" t="s">
        <v>2440</v>
      </c>
    </row>
    <row r="6" spans="1:58" ht="12.95" customHeight="1">
      <c r="BD6" s="3" t="s">
        <v>2436</v>
      </c>
      <c r="BE6" s="1182">
        <f>SUMIF($AC$726:$AC$760,"&lt;=25%",$G$726:G$760)-SUM($BE$5:BE5)</f>
        <v>0</v>
      </c>
    </row>
    <row r="7" spans="1:58" ht="12.95" customHeight="1">
      <c r="BD7" s="1180" t="s">
        <v>2428</v>
      </c>
      <c r="BE7" s="1182">
        <f>SUMIF($AC$726:$AC$760,"&lt;=30%",$G$726:G$760)-SUM($BE$5:BE6)</f>
        <v>33</v>
      </c>
    </row>
    <row r="8" spans="1:58" ht="26.25" customHeight="1">
      <c r="A8" s="1753" t="s">
        <v>100</v>
      </c>
      <c r="B8" s="1753"/>
      <c r="C8" s="1753"/>
      <c r="D8" s="1753"/>
      <c r="E8" s="1753"/>
      <c r="F8" s="1753"/>
      <c r="G8" s="1753"/>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3"/>
      <c r="AF8" s="1753"/>
      <c r="AG8" s="1753"/>
      <c r="AH8" s="1753"/>
      <c r="AI8" s="1753"/>
      <c r="AJ8" s="1753"/>
      <c r="AK8" s="1753"/>
      <c r="AL8" s="1753"/>
      <c r="AM8" s="1753"/>
      <c r="AN8" s="1753"/>
      <c r="AO8" s="1753"/>
      <c r="AP8" s="1753"/>
      <c r="AQ8" s="1753"/>
      <c r="AR8" s="1753"/>
      <c r="AS8" s="1753"/>
      <c r="AT8" s="1753"/>
      <c r="AU8" s="894"/>
      <c r="AV8" s="894"/>
      <c r="AW8" s="894"/>
      <c r="AX8" s="894"/>
      <c r="AY8" s="894"/>
      <c r="BD8" s="3" t="s">
        <v>2437</v>
      </c>
      <c r="BE8" s="1182">
        <f>SUMIF($AC$726:$AC$760,"&lt;=35%",$G$726:G$760)-SUM($BE$5:BE7)</f>
        <v>0</v>
      </c>
    </row>
    <row r="9" spans="1:58" ht="12.95" customHeight="1">
      <c r="A9" s="1754" t="s">
        <v>2031</v>
      </c>
      <c r="B9" s="1754"/>
      <c r="C9" s="1754"/>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c r="AJ9" s="1754"/>
      <c r="AK9" s="1754"/>
      <c r="AL9" s="1754"/>
      <c r="AM9" s="1754"/>
      <c r="AN9" s="1754"/>
      <c r="AO9" s="1754"/>
      <c r="AP9" s="1754"/>
      <c r="AQ9" s="1754"/>
      <c r="AR9" s="1754"/>
      <c r="AS9" s="1754"/>
      <c r="AT9" s="1754"/>
      <c r="AU9" s="13"/>
      <c r="AV9" s="13"/>
      <c r="AW9" s="13"/>
      <c r="AX9" s="13"/>
      <c r="AY9" s="13"/>
      <c r="BD9" s="1181" t="s">
        <v>2429</v>
      </c>
      <c r="BE9" s="1182">
        <f>SUMIF($AC$726:$AC$760,"&lt;=40%",$G$726:G$760)-SUM($BE$5:BE8)</f>
        <v>0</v>
      </c>
    </row>
    <row r="10" spans="1:58" ht="12.95" customHeight="1">
      <c r="A10" s="1754" t="s">
        <v>2599</v>
      </c>
      <c r="B10" s="1754"/>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3"/>
      <c r="AV10" s="13"/>
      <c r="AW10" s="13"/>
      <c r="AX10" s="13"/>
      <c r="AY10" s="13"/>
      <c r="BD10" s="3" t="s">
        <v>2438</v>
      </c>
      <c r="BE10" s="1182">
        <f>SUMIF($AC$726:$AC$760,"&lt;=45%",$G$726:G$760)-SUM($BE$5:BE9)</f>
        <v>0</v>
      </c>
    </row>
    <row r="11" spans="1:58" ht="12.95" customHeight="1">
      <c r="A11" s="1754" t="s">
        <v>2527</v>
      </c>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3"/>
      <c r="AV11" s="13"/>
      <c r="AW11" s="13"/>
      <c r="AX11" s="13"/>
      <c r="AY11" s="13"/>
      <c r="BD11" s="1180" t="s">
        <v>2430</v>
      </c>
      <c r="BE11" s="1182">
        <f>SUMIF($AC$726:$AC$760,"&lt;=50%",$G$726:G$760)-SUM($BE$5:BE10)</f>
        <v>60</v>
      </c>
    </row>
    <row r="12" spans="1:58" ht="12.95" customHeight="1">
      <c r="A12" s="1755" t="s">
        <v>2634</v>
      </c>
      <c r="B12" s="1755"/>
      <c r="C12" s="1755"/>
      <c r="D12" s="1755"/>
      <c r="E12" s="1755"/>
      <c r="F12" s="1755"/>
      <c r="G12" s="1755"/>
      <c r="H12" s="1755"/>
      <c r="I12" s="1755"/>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6"/>
      <c r="AV12" s="6"/>
      <c r="AW12" s="6"/>
      <c r="AX12" s="6"/>
      <c r="AY12" s="6"/>
      <c r="BD12" s="3" t="s">
        <v>2439</v>
      </c>
      <c r="BE12" s="1182">
        <f>SUMIF($AC$726:$AC$760,"&lt;=55%",$G$726:G$760)-SUM($BE$5:BE11)</f>
        <v>0</v>
      </c>
    </row>
    <row r="13" spans="1:58" ht="12.95" customHeight="1">
      <c r="A13" s="1601" t="s">
        <v>2032</v>
      </c>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895"/>
      <c r="AV13" s="895"/>
      <c r="AW13" s="895"/>
      <c r="AX13" s="895"/>
      <c r="AY13" s="895"/>
      <c r="BD13" s="1181" t="s">
        <v>2431</v>
      </c>
      <c r="BE13" s="1182">
        <f>SUMIF($AC$726:$AC$760,"&lt;=60%",$G$726:G$760)-SUM($BE$5:BE12)</f>
        <v>0</v>
      </c>
    </row>
    <row r="14" spans="1:58" ht="12.95" customHeight="1">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895"/>
      <c r="AV14" s="895"/>
      <c r="AW14" s="895"/>
      <c r="AX14" s="895"/>
      <c r="AY14" s="895"/>
      <c r="BD14" s="1180" t="s">
        <v>2432</v>
      </c>
      <c r="BE14" s="1182">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2433</v>
      </c>
      <c r="BE15" s="1182">
        <f>SUMIF($AC$726:$AC$760,"&lt;=80%",$G$726:G$760)-SUM($BE$5:BE14)</f>
        <v>0</v>
      </c>
    </row>
    <row r="16" spans="1:58" ht="12.95" customHeight="1">
      <c r="A16" s="57" t="s">
        <v>2033</v>
      </c>
      <c r="C16" s="4"/>
      <c r="D16" s="4"/>
      <c r="E16" s="4"/>
      <c r="F16" s="4"/>
      <c r="G16" s="4"/>
      <c r="H16" s="1760" t="s">
        <v>2642</v>
      </c>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BD16" s="1181" t="s">
        <v>656</v>
      </c>
      <c r="BE16" s="1182" t="str">
        <f>Application!H18</f>
        <v>Treasure Island E1.2 Senior</v>
      </c>
    </row>
    <row r="17" spans="1:58" ht="12.95" customHeight="1">
      <c r="BD17" s="1180" t="s">
        <v>2445</v>
      </c>
      <c r="BE17" s="1182">
        <f>Application!AA943</f>
        <v>0</v>
      </c>
    </row>
    <row r="18" spans="1:58" ht="12.95" customHeight="1">
      <c r="A18" s="57" t="s">
        <v>101</v>
      </c>
      <c r="C18" s="4"/>
      <c r="D18" s="4"/>
      <c r="E18" s="4"/>
      <c r="F18" s="4"/>
      <c r="G18" s="4"/>
      <c r="H18" s="1433" t="s">
        <v>2646</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BD18" s="1181" t="s">
        <v>2446</v>
      </c>
      <c r="BE18" s="1182">
        <f>AA943</f>
        <v>0</v>
      </c>
    </row>
    <row r="19" spans="1:58" ht="12.95" customHeight="1">
      <c r="BD19" s="1180" t="s">
        <v>2447</v>
      </c>
      <c r="BE19" s="1182">
        <f>Application!M26</f>
        <v>4225513</v>
      </c>
    </row>
    <row r="20" spans="1:58" ht="12.95" customHeight="1">
      <c r="A20" s="1756" t="s">
        <v>873</v>
      </c>
      <c r="B20" s="1756"/>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756"/>
      <c r="AL20" s="1756"/>
      <c r="AM20" s="1756"/>
      <c r="AN20" s="1756"/>
      <c r="AO20" s="1756"/>
      <c r="AP20" s="1756"/>
      <c r="AQ20" s="1756"/>
      <c r="AR20" s="1756"/>
      <c r="AS20" s="1756"/>
      <c r="AT20" s="1756"/>
      <c r="AU20" s="896"/>
      <c r="AV20" s="896"/>
      <c r="AW20" s="896"/>
      <c r="AX20" s="896"/>
      <c r="AY20" s="896"/>
      <c r="BD20" s="1181" t="s">
        <v>2448</v>
      </c>
      <c r="BE20" s="1182">
        <f>Application!M27</f>
        <v>0</v>
      </c>
    </row>
    <row r="21" spans="1:58" ht="12.95" customHeight="1">
      <c r="A21" s="1779" t="s">
        <v>1008</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97"/>
      <c r="AN21" s="897"/>
      <c r="AO21" s="897"/>
      <c r="AP21" s="897"/>
      <c r="AQ21" s="897"/>
      <c r="AR21" s="897"/>
      <c r="AS21" s="897"/>
      <c r="AT21" s="897"/>
      <c r="AU21" s="897"/>
      <c r="AV21" s="897"/>
      <c r="AW21" s="897"/>
      <c r="AX21" s="897"/>
      <c r="AY21" s="897"/>
      <c r="BD21" s="1180" t="s">
        <v>2449</v>
      </c>
      <c r="BE21" s="1182">
        <f>Application!AM562</f>
        <v>24381746.749070752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283</v>
      </c>
      <c r="BE22" s="1182">
        <f>'Sources and Uses Budget'!B105</f>
        <v>92132917</v>
      </c>
      <c r="BF22" s="3" t="s">
        <v>2520</v>
      </c>
    </row>
    <row r="23" spans="1:58" ht="12.95" customHeight="1">
      <c r="A23" s="1757" t="s">
        <v>2099</v>
      </c>
      <c r="B23" s="1757"/>
      <c r="C23" s="1757"/>
      <c r="D23" s="1757"/>
      <c r="E23" s="1757"/>
      <c r="F23" s="1757"/>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8"/>
      <c r="AV23" s="18"/>
      <c r="AW23" s="18"/>
      <c r="AX23" s="18"/>
      <c r="AY23" s="18"/>
      <c r="AZ23" s="18"/>
      <c r="BD23" s="1180" t="s">
        <v>2450</v>
      </c>
      <c r="BE23" s="1182">
        <f>'Sources and Uses Budget'!B4</f>
        <v>0</v>
      </c>
    </row>
    <row r="24" spans="1:58" ht="12.95" customHeight="1">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8"/>
      <c r="AV24" s="18"/>
      <c r="AW24" s="18"/>
      <c r="AX24" s="18"/>
      <c r="AY24" s="18"/>
      <c r="AZ24" s="18"/>
      <c r="BD24" s="1181" t="s">
        <v>2451</v>
      </c>
      <c r="BE24" s="1182">
        <f>Application!AG459</f>
        <v>82414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2452</v>
      </c>
      <c r="BE25" s="1182" t="str">
        <f>Application!D208</f>
        <v>40%/60%</v>
      </c>
    </row>
    <row r="26" spans="1:58" ht="12.95" customHeight="1">
      <c r="A26" s="4"/>
      <c r="C26" s="4"/>
      <c r="D26" s="4"/>
      <c r="E26" s="4"/>
      <c r="F26" s="4"/>
      <c r="G26" s="4"/>
      <c r="H26" s="4"/>
      <c r="I26" s="4"/>
      <c r="J26" s="4"/>
      <c r="K26" s="4"/>
      <c r="L26" s="4"/>
      <c r="M26" s="1759">
        <f>'Basis &amp; Credits'!AB56</f>
        <v>4225513</v>
      </c>
      <c r="N26" s="1759"/>
      <c r="O26" s="1759"/>
      <c r="P26" s="1759"/>
      <c r="Q26" s="1759"/>
      <c r="R26" s="4" t="s">
        <v>759</v>
      </c>
      <c r="S26" s="4"/>
      <c r="T26" s="4"/>
      <c r="U26" s="4"/>
      <c r="V26" s="4"/>
      <c r="W26" s="4"/>
      <c r="X26" s="4"/>
      <c r="Y26" s="4"/>
      <c r="Z26" s="4"/>
      <c r="AF26" s="4"/>
      <c r="AG26" s="4"/>
      <c r="AH26" s="4"/>
      <c r="AI26" s="4"/>
      <c r="AJ26" s="4"/>
      <c r="AK26" s="4"/>
      <c r="BD26" s="1181" t="s">
        <v>1627</v>
      </c>
      <c r="BE26" s="1182" t="b">
        <f>Application!M365="Yes"</f>
        <v>0</v>
      </c>
    </row>
    <row r="27" spans="1:58" ht="12.95" customHeight="1">
      <c r="A27" s="4"/>
      <c r="C27" s="4"/>
      <c r="D27" s="4"/>
      <c r="E27" s="4"/>
      <c r="F27" s="4"/>
      <c r="G27" s="4"/>
      <c r="H27" s="4"/>
      <c r="I27" s="4"/>
      <c r="J27" s="4"/>
      <c r="K27" s="4"/>
      <c r="L27" s="4"/>
      <c r="M27" s="1331">
        <f>'Basis &amp; Credits'!AB78</f>
        <v>0</v>
      </c>
      <c r="N27" s="1331"/>
      <c r="O27" s="1331"/>
      <c r="P27" s="1331"/>
      <c r="Q27" s="1331"/>
      <c r="R27" s="3" t="s">
        <v>1266</v>
      </c>
      <c r="S27" s="4"/>
      <c r="T27" s="4"/>
      <c r="U27" s="4"/>
      <c r="V27" s="4"/>
      <c r="W27" s="4"/>
      <c r="X27" s="4"/>
      <c r="Y27" s="4"/>
      <c r="Z27" s="4"/>
      <c r="AF27" s="4"/>
      <c r="AG27" s="4"/>
      <c r="AH27" s="4"/>
      <c r="AI27" s="4"/>
      <c r="AJ27" s="4"/>
      <c r="AK27" s="4"/>
      <c r="BD27" s="1180" t="s">
        <v>2052</v>
      </c>
      <c r="BE27" s="1182"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2453</v>
      </c>
      <c r="BE28" s="1182" t="b">
        <f>Application!M366="Yes"</f>
        <v>0</v>
      </c>
    </row>
    <row r="29" spans="1:58" ht="12.95" customHeight="1">
      <c r="A29" s="1451" t="s">
        <v>2100</v>
      </c>
      <c r="B29" s="1451"/>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1"/>
      <c r="BD29" s="1180" t="s">
        <v>2454</v>
      </c>
      <c r="BE29" s="1182" t="b">
        <f>Application!M367="Yes"</f>
        <v>0</v>
      </c>
    </row>
    <row r="30" spans="1:58" ht="12.95" customHeight="1">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Z30" s="20"/>
      <c r="BD30" s="1181" t="s">
        <v>28</v>
      </c>
      <c r="BE30" s="1182" t="b">
        <f>Application!AJ364="Yes"</f>
        <v>0</v>
      </c>
    </row>
    <row r="31" spans="1:58" ht="12.95" customHeight="1">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20"/>
      <c r="AV31" s="20"/>
      <c r="AW31" s="20"/>
      <c r="AX31" s="20"/>
      <c r="AY31" s="20"/>
      <c r="AZ31" s="20"/>
      <c r="BD31" s="1180" t="s">
        <v>2455</v>
      </c>
      <c r="BE31" s="1182"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2456</v>
      </c>
      <c r="BE32" s="1182">
        <f>IF(ISNUMBER(Application!W473),W473,0)</f>
        <v>33</v>
      </c>
    </row>
    <row r="33" spans="1:57" ht="12.95" hidden="1" customHeight="1">
      <c r="A33" s="519" t="s">
        <v>1277</v>
      </c>
      <c r="C33" s="519"/>
      <c r="D33" s="519"/>
      <c r="E33" s="519"/>
      <c r="F33" s="519"/>
      <c r="G33" s="519"/>
      <c r="H33" s="519"/>
      <c r="I33" s="519"/>
      <c r="J33" s="519"/>
      <c r="K33" s="519"/>
      <c r="L33" s="519"/>
      <c r="M33" s="519"/>
      <c r="N33" s="519"/>
      <c r="O33" s="1307" t="s">
        <v>669</v>
      </c>
      <c r="P33" s="1307"/>
      <c r="Q33" s="1758" t="s">
        <v>2101</v>
      </c>
      <c r="R33" s="1758"/>
      <c r="S33" s="1758"/>
      <c r="T33" s="1758"/>
      <c r="U33" s="1758"/>
      <c r="V33" s="1758"/>
      <c r="W33" s="1758"/>
      <c r="X33" s="1758"/>
      <c r="Y33" s="1758"/>
      <c r="Z33" s="1758"/>
      <c r="AA33" s="1758"/>
      <c r="AB33" s="1758"/>
      <c r="AC33" s="1758"/>
      <c r="AD33" s="1758"/>
      <c r="AE33" s="1758"/>
      <c r="AF33" s="1758"/>
      <c r="AG33" s="1758"/>
      <c r="AH33" s="1758"/>
      <c r="AI33" s="1758"/>
      <c r="AJ33" s="1758"/>
      <c r="AK33" s="1758"/>
      <c r="AL33" s="1758"/>
      <c r="AM33" s="1758"/>
      <c r="AN33" s="1758"/>
      <c r="AO33" s="1758"/>
      <c r="AP33" s="1758"/>
      <c r="AQ33" s="1758"/>
      <c r="AR33" s="1758"/>
      <c r="AS33" s="1758"/>
      <c r="AT33" s="1758"/>
      <c r="AU33" s="20"/>
      <c r="AV33" s="20"/>
      <c r="AW33" s="20"/>
      <c r="AX33" s="20"/>
      <c r="AY33" s="20"/>
      <c r="BD33" s="1180" t="s">
        <v>2521</v>
      </c>
      <c r="BE33" s="1182" t="str">
        <f>Application!D220</f>
        <v>San Francisco County</v>
      </c>
    </row>
    <row r="34" spans="1:57" ht="12.95" hidden="1" customHeight="1">
      <c r="A34" s="1451" t="s">
        <v>2102</v>
      </c>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451"/>
      <c r="AM34" s="1451"/>
      <c r="AN34" s="1451"/>
      <c r="AO34" s="1451"/>
      <c r="AP34" s="1451"/>
      <c r="AQ34" s="1451"/>
      <c r="AR34" s="1451"/>
      <c r="AS34" s="1451"/>
      <c r="AT34" s="1451"/>
      <c r="AU34" s="20"/>
      <c r="AV34" s="20"/>
      <c r="AW34" s="20"/>
      <c r="AX34" s="20"/>
      <c r="AY34" s="20"/>
      <c r="AZ34" s="20"/>
      <c r="BD34" s="1181" t="s">
        <v>2457</v>
      </c>
      <c r="BE34" s="1182" t="str">
        <f>Application!I185</f>
        <v>Phillips Lane &amp; Trade Winds Avenue, San Francisco, CA 94130</v>
      </c>
    </row>
    <row r="35" spans="1:57" ht="12.95" hidden="1" customHeight="1">
      <c r="A35" s="1451"/>
      <c r="B35" s="1451"/>
      <c r="C35" s="1451"/>
      <c r="D35" s="1451"/>
      <c r="E35" s="1451"/>
      <c r="F35" s="1451"/>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c r="AO35" s="1451"/>
      <c r="AP35" s="1451"/>
      <c r="AQ35" s="1451"/>
      <c r="AR35" s="1451"/>
      <c r="AS35" s="1451"/>
      <c r="AT35" s="1451"/>
      <c r="AU35" s="20"/>
      <c r="AV35" s="20"/>
      <c r="AW35" s="20"/>
      <c r="AX35" s="20"/>
      <c r="AY35" s="20"/>
      <c r="AZ35" s="20"/>
      <c r="BD35" s="1180" t="s">
        <v>2458</v>
      </c>
      <c r="BE35" s="1182" t="str">
        <f>IF(Application!E187="","",Application!E187)</f>
        <v>An address will be established at a later date. The site is on the Phillips Lane &amp; Trade Winds Avenue side of Parcel E1.2</v>
      </c>
    </row>
    <row r="36" spans="1:57" ht="12.95" hidden="1" customHeight="1">
      <c r="A36" s="1451"/>
      <c r="B36" s="1451"/>
      <c r="C36" s="1451"/>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451"/>
      <c r="AM36" s="1451"/>
      <c r="AN36" s="1451"/>
      <c r="AO36" s="1451"/>
      <c r="AP36" s="1451"/>
      <c r="AQ36" s="1451"/>
      <c r="AR36" s="1451"/>
      <c r="AS36" s="1451"/>
      <c r="AT36" s="1451"/>
      <c r="AU36" s="20"/>
      <c r="AV36" s="20"/>
      <c r="AW36" s="20"/>
      <c r="AX36" s="20"/>
      <c r="AY36" s="20"/>
      <c r="AZ36" s="20"/>
      <c r="BD36" s="1181" t="s">
        <v>2459</v>
      </c>
      <c r="BE36" s="1182" t="str">
        <f>Application!I189</f>
        <v>San Francisco</v>
      </c>
    </row>
    <row r="37" spans="1:57" ht="12.95" hidden="1" customHeight="1">
      <c r="A37" s="1451"/>
      <c r="B37" s="1451"/>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c r="Z37" s="1451"/>
      <c r="AA37" s="1451"/>
      <c r="AB37" s="1451"/>
      <c r="AC37" s="1451"/>
      <c r="AD37" s="1451"/>
      <c r="AE37" s="1451"/>
      <c r="AF37" s="1451"/>
      <c r="AG37" s="1451"/>
      <c r="AH37" s="1451"/>
      <c r="AI37" s="1451"/>
      <c r="AJ37" s="1451"/>
      <c r="AK37" s="1451"/>
      <c r="AL37" s="1451"/>
      <c r="AM37" s="1451"/>
      <c r="AN37" s="1451"/>
      <c r="AO37" s="1451"/>
      <c r="AP37" s="1451"/>
      <c r="AQ37" s="1451"/>
      <c r="AR37" s="1451"/>
      <c r="AS37" s="1451"/>
      <c r="AT37" s="1451"/>
      <c r="AZ37" s="20"/>
      <c r="BD37" s="1180" t="s">
        <v>2460</v>
      </c>
      <c r="BE37" s="1182" t="str">
        <f>Application!T189</f>
        <v>San Francisco</v>
      </c>
    </row>
    <row r="38" spans="1:57" ht="12.95" hidden="1" customHeight="1">
      <c r="A38" s="3"/>
      <c r="AZ38" s="20"/>
      <c r="BD38" s="1181" t="s">
        <v>2461</v>
      </c>
      <c r="BE38" s="1182">
        <f>Application!I190</f>
        <v>94130</v>
      </c>
    </row>
    <row r="39" spans="1:57" ht="12.95" customHeight="1">
      <c r="A39" s="1473" t="s">
        <v>2103</v>
      </c>
      <c r="B39" s="1473"/>
      <c r="C39" s="1473"/>
      <c r="D39" s="1473"/>
      <c r="E39" s="1473"/>
      <c r="F39" s="1473"/>
      <c r="G39" s="1473"/>
      <c r="H39" s="1473"/>
      <c r="I39" s="1473"/>
      <c r="J39" s="1473"/>
      <c r="K39" s="1473"/>
      <c r="L39" s="1473"/>
      <c r="M39" s="1473"/>
      <c r="N39" s="1473"/>
      <c r="O39" s="1473"/>
      <c r="P39" s="1473"/>
      <c r="Q39" s="1473"/>
      <c r="R39" s="1473"/>
      <c r="S39" s="1473"/>
      <c r="T39" s="1473"/>
      <c r="U39" s="1473"/>
      <c r="V39" s="1473"/>
      <c r="W39" s="1473"/>
      <c r="X39" s="1473"/>
      <c r="Y39" s="1473"/>
      <c r="Z39" s="1473"/>
      <c r="AA39" s="1473"/>
      <c r="AB39" s="1473"/>
      <c r="AC39" s="1473"/>
      <c r="AD39" s="1473"/>
      <c r="AE39" s="1473"/>
      <c r="AF39" s="1473"/>
      <c r="AG39" s="1473"/>
      <c r="AH39" s="1473"/>
      <c r="AI39" s="1473"/>
      <c r="AJ39" s="1473"/>
      <c r="AK39" s="1473"/>
      <c r="AL39" s="1473"/>
      <c r="AM39" s="1473"/>
      <c r="AN39" s="1473"/>
      <c r="AO39" s="1473"/>
      <c r="AP39" s="1473"/>
      <c r="AQ39" s="1473"/>
      <c r="AR39" s="1473"/>
      <c r="AS39" s="1473"/>
      <c r="AT39" s="1473"/>
      <c r="AZ39" s="20"/>
      <c r="BD39" s="1180" t="s">
        <v>2462</v>
      </c>
      <c r="BE39" s="1182">
        <f>Application!AG446</f>
        <v>100</v>
      </c>
    </row>
    <row r="40" spans="1:57" ht="12.95" customHeight="1">
      <c r="A40" s="1473"/>
      <c r="B40" s="1473"/>
      <c r="C40" s="1473"/>
      <c r="D40" s="1473"/>
      <c r="E40" s="1473"/>
      <c r="F40" s="1473"/>
      <c r="G40" s="1473"/>
      <c r="H40" s="1473"/>
      <c r="I40" s="1473"/>
      <c r="J40" s="1473"/>
      <c r="K40" s="1473"/>
      <c r="L40" s="1473"/>
      <c r="M40" s="1473"/>
      <c r="N40" s="1473"/>
      <c r="O40" s="1473"/>
      <c r="P40" s="1473"/>
      <c r="Q40" s="1473"/>
      <c r="R40" s="1473"/>
      <c r="S40" s="1473"/>
      <c r="T40" s="1473"/>
      <c r="U40" s="1473"/>
      <c r="V40" s="1473"/>
      <c r="W40" s="1473"/>
      <c r="X40" s="1473"/>
      <c r="Y40" s="1473"/>
      <c r="Z40" s="1473"/>
      <c r="AA40" s="1473"/>
      <c r="AB40" s="1473"/>
      <c r="AC40" s="1473"/>
      <c r="AD40" s="1473"/>
      <c r="AE40" s="1473"/>
      <c r="AF40" s="1473"/>
      <c r="AG40" s="1473"/>
      <c r="AH40" s="1473"/>
      <c r="AI40" s="1473"/>
      <c r="AJ40" s="1473"/>
      <c r="AK40" s="1473"/>
      <c r="AL40" s="1473"/>
      <c r="AM40" s="1473"/>
      <c r="AN40" s="1473"/>
      <c r="AO40" s="1473"/>
      <c r="AP40" s="1473"/>
      <c r="AQ40" s="1473"/>
      <c r="AR40" s="1473"/>
      <c r="AS40" s="1473"/>
      <c r="AT40" s="1473"/>
      <c r="AU40" s="20"/>
      <c r="AV40" s="20"/>
      <c r="AW40" s="20"/>
      <c r="AX40" s="20"/>
      <c r="AY40" s="20"/>
      <c r="AZ40" s="20"/>
      <c r="BD40" s="1181" t="s">
        <v>384</v>
      </c>
      <c r="BE40" s="1182">
        <f>Application!AG449</f>
        <v>93</v>
      </c>
    </row>
    <row r="41" spans="1:57" ht="12.95" customHeight="1">
      <c r="A41" s="1473"/>
      <c r="B41" s="1473"/>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73"/>
      <c r="AE41" s="1473"/>
      <c r="AF41" s="1473"/>
      <c r="AG41" s="1473"/>
      <c r="AH41" s="1473"/>
      <c r="AI41" s="1473"/>
      <c r="AJ41" s="1473"/>
      <c r="AK41" s="1473"/>
      <c r="AL41" s="1473"/>
      <c r="AM41" s="1473"/>
      <c r="AN41" s="1473"/>
      <c r="AO41" s="1473"/>
      <c r="AP41" s="1473"/>
      <c r="AQ41" s="1473"/>
      <c r="AR41" s="1473"/>
      <c r="AS41" s="1473"/>
      <c r="AT41" s="1473"/>
      <c r="AU41" s="20"/>
      <c r="AV41" s="20"/>
      <c r="AW41" s="20"/>
      <c r="AX41" s="20"/>
      <c r="AY41" s="20"/>
      <c r="AZ41" s="20"/>
      <c r="BD41" s="1180" t="s">
        <v>287</v>
      </c>
      <c r="BE41" s="1182">
        <f>Application!AG447</f>
        <v>6</v>
      </c>
    </row>
    <row r="42" spans="1:57" ht="12.95" customHeight="1">
      <c r="A42" s="1473"/>
      <c r="B42" s="1473"/>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3"/>
      <c r="AG42" s="1473"/>
      <c r="AH42" s="1473"/>
      <c r="AI42" s="1473"/>
      <c r="AJ42" s="1473"/>
      <c r="AK42" s="1473"/>
      <c r="AL42" s="1473"/>
      <c r="AM42" s="1473"/>
      <c r="AN42" s="1473"/>
      <c r="AO42" s="1473"/>
      <c r="AP42" s="1473"/>
      <c r="AQ42" s="1473"/>
      <c r="AR42" s="1473"/>
      <c r="AS42" s="1473"/>
      <c r="AT42" s="1473"/>
      <c r="AZ42" s="20"/>
      <c r="BD42" s="1181" t="s">
        <v>2463</v>
      </c>
      <c r="BE42" s="1184">
        <f>Application!AC761</f>
        <v>0.42903225806451611</v>
      </c>
    </row>
    <row r="43" spans="1:57" ht="12.95" customHeight="1">
      <c r="A43" s="1473"/>
      <c r="B43" s="1473"/>
      <c r="C43" s="1473"/>
      <c r="D43" s="1473"/>
      <c r="E43" s="1473"/>
      <c r="F43" s="1473"/>
      <c r="G43" s="1473"/>
      <c r="H43" s="1473"/>
      <c r="I43" s="1473"/>
      <c r="J43" s="1473"/>
      <c r="K43" s="1473"/>
      <c r="L43" s="1473"/>
      <c r="M43" s="1473"/>
      <c r="N43" s="1473"/>
      <c r="O43" s="1473"/>
      <c r="P43" s="1473"/>
      <c r="Q43" s="1473"/>
      <c r="R43" s="1473"/>
      <c r="S43" s="1473"/>
      <c r="T43" s="1473"/>
      <c r="U43" s="1473"/>
      <c r="V43" s="1473"/>
      <c r="W43" s="1473"/>
      <c r="X43" s="1473"/>
      <c r="Y43" s="1473"/>
      <c r="Z43" s="1473"/>
      <c r="AA43" s="1473"/>
      <c r="AB43" s="1473"/>
      <c r="AC43" s="1473"/>
      <c r="AD43" s="1473"/>
      <c r="AE43" s="1473"/>
      <c r="AF43" s="1473"/>
      <c r="AG43" s="1473"/>
      <c r="AH43" s="1473"/>
      <c r="AI43" s="1473"/>
      <c r="AJ43" s="1473"/>
      <c r="AK43" s="1473"/>
      <c r="AL43" s="1473"/>
      <c r="AM43" s="1473"/>
      <c r="AN43" s="1473"/>
      <c r="AO43" s="1473"/>
      <c r="AP43" s="1473"/>
      <c r="AQ43" s="1473"/>
      <c r="AR43" s="1473"/>
      <c r="AS43" s="1473"/>
      <c r="AT43" s="1473"/>
      <c r="AU43" s="20"/>
      <c r="AV43" s="20"/>
      <c r="AW43" s="20"/>
      <c r="AX43" s="20"/>
      <c r="AY43" s="20"/>
      <c r="AZ43" s="20"/>
      <c r="BD43" s="1180" t="s">
        <v>2464</v>
      </c>
      <c r="BE43" s="1184">
        <f>Application!AH761</f>
        <v>0.2006709805761886</v>
      </c>
    </row>
    <row r="44" spans="1:57" ht="12.95" customHeight="1">
      <c r="A44" s="1473"/>
      <c r="B44" s="1473"/>
      <c r="C44" s="1473"/>
      <c r="D44" s="1473"/>
      <c r="E44" s="1473"/>
      <c r="F44" s="1473"/>
      <c r="G44" s="1473"/>
      <c r="H44" s="1473"/>
      <c r="I44" s="1473"/>
      <c r="J44" s="1473"/>
      <c r="K44" s="1473"/>
      <c r="L44" s="1473"/>
      <c r="M44" s="1473"/>
      <c r="N44" s="1473"/>
      <c r="O44" s="1473"/>
      <c r="P44" s="1473"/>
      <c r="Q44" s="1473"/>
      <c r="R44" s="1473"/>
      <c r="S44" s="1473"/>
      <c r="T44" s="1473"/>
      <c r="U44" s="1473"/>
      <c r="V44" s="1473"/>
      <c r="W44" s="1473"/>
      <c r="X44" s="1473"/>
      <c r="Y44" s="1473"/>
      <c r="Z44" s="1473"/>
      <c r="AA44" s="1473"/>
      <c r="AB44" s="1473"/>
      <c r="AC44" s="1473"/>
      <c r="AD44" s="1473"/>
      <c r="AE44" s="1473"/>
      <c r="AF44" s="1473"/>
      <c r="AG44" s="1473"/>
      <c r="AH44" s="1473"/>
      <c r="AI44" s="1473"/>
      <c r="AJ44" s="1473"/>
      <c r="AK44" s="1473"/>
      <c r="AL44" s="1473"/>
      <c r="AM44" s="1473"/>
      <c r="AN44" s="1473"/>
      <c r="AO44" s="1473"/>
      <c r="AP44" s="1473"/>
      <c r="AQ44" s="1473"/>
      <c r="AR44" s="1473"/>
      <c r="AS44" s="1473"/>
      <c r="AT44" s="1473"/>
      <c r="AU44" s="20"/>
      <c r="AV44" s="20"/>
      <c r="AW44" s="20"/>
      <c r="AX44" s="20"/>
      <c r="AY44" s="20"/>
      <c r="AZ44" s="20"/>
      <c r="BD44" s="1181" t="s">
        <v>2465</v>
      </c>
      <c r="BE44" s="1182">
        <f>Application!AC463</f>
        <v>921329.17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2466</v>
      </c>
      <c r="BE45" s="1182">
        <f>Application!AE433</f>
        <v>1</v>
      </c>
    </row>
    <row r="46" spans="1:57" ht="12.95" customHeight="1">
      <c r="A46" s="1757" t="s">
        <v>2104</v>
      </c>
      <c r="B46" s="1757"/>
      <c r="C46" s="1757"/>
      <c r="D46" s="1757"/>
      <c r="E46" s="1757"/>
      <c r="F46" s="1757"/>
      <c r="G46" s="1757"/>
      <c r="H46" s="1757"/>
      <c r="I46" s="1757"/>
      <c r="J46" s="1757"/>
      <c r="K46" s="1757"/>
      <c r="L46" s="1757"/>
      <c r="M46" s="1757"/>
      <c r="N46" s="1757"/>
      <c r="O46" s="1757"/>
      <c r="P46" s="1757"/>
      <c r="Q46" s="1757"/>
      <c r="R46" s="1757"/>
      <c r="S46" s="1757"/>
      <c r="T46" s="1757"/>
      <c r="U46" s="1757"/>
      <c r="V46" s="1757"/>
      <c r="W46" s="1757"/>
      <c r="X46" s="1757"/>
      <c r="Y46" s="1757"/>
      <c r="Z46" s="1757"/>
      <c r="AA46" s="1757"/>
      <c r="AB46" s="1757"/>
      <c r="AC46" s="1757"/>
      <c r="AD46" s="1757"/>
      <c r="AE46" s="1757"/>
      <c r="AF46" s="1757"/>
      <c r="AG46" s="1757"/>
      <c r="AH46" s="1757"/>
      <c r="AI46" s="1757"/>
      <c r="AJ46" s="1757"/>
      <c r="AK46" s="1757"/>
      <c r="AL46" s="1757"/>
      <c r="AM46" s="1757"/>
      <c r="AN46" s="1757"/>
      <c r="AO46" s="1757"/>
      <c r="AP46" s="1757"/>
      <c r="AQ46" s="1757"/>
      <c r="AR46" s="1757"/>
      <c r="AS46" s="1757"/>
      <c r="AT46" s="1757"/>
      <c r="AU46" s="20"/>
      <c r="AV46" s="20"/>
      <c r="AW46" s="20"/>
      <c r="AX46" s="20"/>
      <c r="AY46" s="20"/>
      <c r="AZ46" s="20"/>
      <c r="BD46" s="1181" t="s">
        <v>2467</v>
      </c>
      <c r="BE46" s="1182" t="b">
        <f>Application!T195="Yes"</f>
        <v>0</v>
      </c>
    </row>
    <row r="47" spans="1:57" ht="12.95" customHeight="1">
      <c r="A47" s="1757"/>
      <c r="B47" s="1757"/>
      <c r="C47" s="1757"/>
      <c r="D47" s="1757"/>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7"/>
      <c r="AS47" s="1757"/>
      <c r="AT47" s="1757"/>
      <c r="AU47" s="20"/>
      <c r="AV47" s="20"/>
      <c r="AW47" s="20"/>
      <c r="AX47" s="20"/>
      <c r="AY47" s="20"/>
      <c r="AZ47" s="20"/>
      <c r="BD47" s="1180" t="s">
        <v>2468</v>
      </c>
      <c r="BE47" s="1182" t="b">
        <f>Application!T196="Yes"</f>
        <v>1</v>
      </c>
    </row>
    <row r="48" spans="1:57" ht="12.95" customHeight="1">
      <c r="A48" s="1757"/>
      <c r="B48" s="1757"/>
      <c r="C48" s="1757"/>
      <c r="D48" s="1757"/>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7"/>
      <c r="AS48" s="1757"/>
      <c r="AT48" s="1757"/>
      <c r="AU48" s="20"/>
      <c r="AV48" s="20"/>
      <c r="AW48" s="20"/>
      <c r="AX48" s="20"/>
      <c r="AY48" s="20"/>
      <c r="AZ48" s="20"/>
      <c r="BD48" s="1181" t="s">
        <v>2469</v>
      </c>
      <c r="BE48" s="1182" t="str">
        <f>Application!M252</f>
        <v>Mercy Housing California 111 LLC</v>
      </c>
    </row>
    <row r="49" spans="1:57" ht="12.95" customHeight="1">
      <c r="A49" s="1757"/>
      <c r="B49" s="1757"/>
      <c r="C49" s="1757"/>
      <c r="D49" s="1757"/>
      <c r="E49" s="1757"/>
      <c r="F49" s="1757"/>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7"/>
      <c r="AS49" s="1757"/>
      <c r="AT49" s="1757"/>
      <c r="AU49" s="20"/>
      <c r="AV49" s="20"/>
      <c r="AW49" s="20"/>
      <c r="AX49" s="20"/>
      <c r="AY49" s="20"/>
      <c r="AZ49" s="20"/>
      <c r="BD49" s="1180" t="s">
        <v>2470</v>
      </c>
      <c r="BE49" s="1182" t="str">
        <f>Application!M255</f>
        <v>Evelyn Perdomo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1" t="s">
        <v>2471</v>
      </c>
      <c r="BE50" s="1182" t="str">
        <f>Application!AA258</f>
        <v>Mercy Housing Calwest</v>
      </c>
    </row>
    <row r="51" spans="1:57" ht="12.95" customHeight="1">
      <c r="A51" s="1473" t="s">
        <v>2105</v>
      </c>
      <c r="B51" s="1473"/>
      <c r="C51" s="1473"/>
      <c r="D51" s="1473"/>
      <c r="E51" s="1473"/>
      <c r="F51" s="1473"/>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s="1473"/>
      <c r="AM51" s="1473"/>
      <c r="AN51" s="1473"/>
      <c r="AO51" s="1473"/>
      <c r="AP51" s="1473"/>
      <c r="AQ51" s="1473"/>
      <c r="AR51" s="1473"/>
      <c r="AS51" s="1473"/>
      <c r="AT51" s="1473"/>
      <c r="AU51" s="20"/>
      <c r="AV51" s="20"/>
      <c r="AW51" s="20"/>
      <c r="AX51" s="20"/>
      <c r="AY51" s="20"/>
      <c r="AZ51" s="20"/>
      <c r="BD51" s="1180" t="s">
        <v>2472</v>
      </c>
      <c r="BE51" s="1182">
        <f>Application!M260</f>
        <v>0</v>
      </c>
    </row>
    <row r="52" spans="1:57" ht="12.95" customHeight="1">
      <c r="A52" s="1473"/>
      <c r="B52" s="1473"/>
      <c r="C52" s="1473"/>
      <c r="D52" s="1473"/>
      <c r="E52" s="1473"/>
      <c r="F52" s="1473"/>
      <c r="G52" s="1473"/>
      <c r="H52" s="1473"/>
      <c r="I52" s="1473"/>
      <c r="J52" s="1473"/>
      <c r="K52" s="1473"/>
      <c r="L52" s="1473"/>
      <c r="M52" s="1473"/>
      <c r="N52" s="1473"/>
      <c r="O52" s="1473"/>
      <c r="P52" s="1473"/>
      <c r="Q52" s="1473"/>
      <c r="R52" s="1473"/>
      <c r="S52" s="1473"/>
      <c r="T52" s="1473"/>
      <c r="U52" s="1473"/>
      <c r="V52" s="1473"/>
      <c r="W52" s="1473"/>
      <c r="X52" s="1473"/>
      <c r="Y52" s="1473"/>
      <c r="Z52" s="1473"/>
      <c r="AA52" s="1473"/>
      <c r="AB52" s="1473"/>
      <c r="AC52" s="1473"/>
      <c r="AD52" s="1473"/>
      <c r="AE52" s="1473"/>
      <c r="AF52" s="1473"/>
      <c r="AG52" s="1473"/>
      <c r="AH52" s="1473"/>
      <c r="AI52" s="1473"/>
      <c r="AJ52" s="1473"/>
      <c r="AK52" s="1473"/>
      <c r="AL52" s="1473"/>
      <c r="AM52" s="1473"/>
      <c r="AN52" s="1473"/>
      <c r="AO52" s="1473"/>
      <c r="AP52" s="1473"/>
      <c r="AQ52" s="1473"/>
      <c r="AR52" s="1473"/>
      <c r="AS52" s="1473"/>
      <c r="AT52" s="1473"/>
      <c r="AU52" s="20"/>
      <c r="AV52" s="20"/>
      <c r="AW52" s="20"/>
      <c r="AX52" s="20"/>
      <c r="AY52" s="20"/>
      <c r="AZ52" s="20"/>
      <c r="BD52" s="1181" t="s">
        <v>2473</v>
      </c>
      <c r="BE52" s="1182">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2474</v>
      </c>
      <c r="BE53" s="1182">
        <f>Application!AA266</f>
        <v>0</v>
      </c>
    </row>
    <row r="54" spans="1:57" ht="12.95" customHeight="1">
      <c r="A54" s="1473" t="s">
        <v>2106</v>
      </c>
      <c r="B54" s="1473"/>
      <c r="C54" s="1473"/>
      <c r="D54" s="1473"/>
      <c r="E54" s="1473"/>
      <c r="F54" s="1473"/>
      <c r="G54" s="1473"/>
      <c r="H54" s="1473"/>
      <c r="I54" s="1473"/>
      <c r="J54" s="1473"/>
      <c r="K54" s="1473"/>
      <c r="L54" s="1473"/>
      <c r="M54" s="1473"/>
      <c r="N54" s="1473"/>
      <c r="O54" s="1473"/>
      <c r="P54" s="1473"/>
      <c r="Q54" s="1473"/>
      <c r="R54" s="1473"/>
      <c r="S54" s="1473"/>
      <c r="T54" s="1473"/>
      <c r="U54" s="1473"/>
      <c r="V54" s="1473"/>
      <c r="W54" s="1473"/>
      <c r="X54" s="1473"/>
      <c r="Y54" s="1473"/>
      <c r="Z54" s="1473"/>
      <c r="AA54" s="1473"/>
      <c r="AB54" s="1473"/>
      <c r="AC54" s="1473"/>
      <c r="AD54" s="1473"/>
      <c r="AE54" s="1473"/>
      <c r="AF54" s="1473"/>
      <c r="AG54" s="1473"/>
      <c r="AH54" s="1473"/>
      <c r="AI54" s="1473"/>
      <c r="AJ54" s="1473"/>
      <c r="AK54" s="1473"/>
      <c r="AL54" s="1473"/>
      <c r="AM54" s="1473"/>
      <c r="AN54" s="1473"/>
      <c r="AO54" s="1473"/>
      <c r="AP54" s="1473"/>
      <c r="AQ54" s="1473"/>
      <c r="AR54" s="1473"/>
      <c r="AS54" s="1473"/>
      <c r="AT54" s="1473"/>
      <c r="AU54" s="20"/>
      <c r="AV54" s="20"/>
      <c r="AW54" s="20"/>
      <c r="AX54" s="20"/>
      <c r="AY54" s="20"/>
      <c r="AZ54" s="21"/>
      <c r="BD54" s="1181" t="s">
        <v>2475</v>
      </c>
      <c r="BE54" s="1182">
        <f>Application!M268</f>
        <v>0</v>
      </c>
    </row>
    <row r="55" spans="1:57" ht="12.95" customHeight="1">
      <c r="A55" s="1473"/>
      <c r="B55" s="1473"/>
      <c r="C55" s="1473"/>
      <c r="D55" s="1473"/>
      <c r="E55" s="1473"/>
      <c r="F55" s="1473"/>
      <c r="G55" s="1473"/>
      <c r="H55" s="1473"/>
      <c r="I55" s="1473"/>
      <c r="J55" s="1473"/>
      <c r="K55" s="1473"/>
      <c r="L55" s="1473"/>
      <c r="M55" s="1473"/>
      <c r="N55" s="1473"/>
      <c r="O55" s="1473"/>
      <c r="P55" s="1473"/>
      <c r="Q55" s="1473"/>
      <c r="R55" s="1473"/>
      <c r="S55" s="1473"/>
      <c r="T55" s="1473"/>
      <c r="U55" s="1473"/>
      <c r="V55" s="1473"/>
      <c r="W55" s="1473"/>
      <c r="X55" s="1473"/>
      <c r="Y55" s="1473"/>
      <c r="Z55" s="1473"/>
      <c r="AA55" s="1473"/>
      <c r="AB55" s="1473"/>
      <c r="AC55" s="1473"/>
      <c r="AD55" s="1473"/>
      <c r="AE55" s="1473"/>
      <c r="AF55" s="1473"/>
      <c r="AG55" s="1473"/>
      <c r="AH55" s="1473"/>
      <c r="AI55" s="1473"/>
      <c r="AJ55" s="1473"/>
      <c r="AK55" s="1473"/>
      <c r="AL55" s="1473"/>
      <c r="AM55" s="1473"/>
      <c r="AN55" s="1473"/>
      <c r="AO55" s="1473"/>
      <c r="AP55" s="1473"/>
      <c r="AQ55" s="1473"/>
      <c r="AR55" s="1473"/>
      <c r="AS55" s="1473"/>
      <c r="AT55" s="1473"/>
      <c r="AZ55" s="21"/>
      <c r="BD55" s="1180" t="s">
        <v>2476</v>
      </c>
      <c r="BE55" s="1182">
        <f>Application!M271</f>
        <v>0</v>
      </c>
    </row>
    <row r="56" spans="1:57" ht="12.95" customHeight="1">
      <c r="A56" s="1473"/>
      <c r="B56" s="1473"/>
      <c r="C56" s="1473"/>
      <c r="D56" s="1473"/>
      <c r="E56" s="1473"/>
      <c r="F56" s="1473"/>
      <c r="G56" s="1473"/>
      <c r="H56" s="1473"/>
      <c r="I56" s="1473"/>
      <c r="J56" s="1473"/>
      <c r="K56" s="1473"/>
      <c r="L56" s="1473"/>
      <c r="M56" s="1473"/>
      <c r="N56" s="1473"/>
      <c r="O56" s="1473"/>
      <c r="P56" s="1473"/>
      <c r="Q56" s="1473"/>
      <c r="R56" s="1473"/>
      <c r="S56" s="1473"/>
      <c r="T56" s="1473"/>
      <c r="U56" s="1473"/>
      <c r="V56" s="1473"/>
      <c r="W56" s="1473"/>
      <c r="X56" s="1473"/>
      <c r="Y56" s="1473"/>
      <c r="Z56" s="1473"/>
      <c r="AA56" s="1473"/>
      <c r="AB56" s="1473"/>
      <c r="AC56" s="1473"/>
      <c r="AD56" s="1473"/>
      <c r="AE56" s="1473"/>
      <c r="AF56" s="1473"/>
      <c r="AG56" s="1473"/>
      <c r="AH56" s="1473"/>
      <c r="AI56" s="1473"/>
      <c r="AJ56" s="1473"/>
      <c r="AK56" s="1473"/>
      <c r="AL56" s="1473"/>
      <c r="AM56" s="1473"/>
      <c r="AN56" s="1473"/>
      <c r="AO56" s="1473"/>
      <c r="AP56" s="1473"/>
      <c r="AQ56" s="1473"/>
      <c r="AR56" s="1473"/>
      <c r="AS56" s="1473"/>
      <c r="AT56" s="1473"/>
      <c r="BD56" s="1181" t="s">
        <v>2477</v>
      </c>
      <c r="BE56" s="1182">
        <f>Application!AA274</f>
        <v>0</v>
      </c>
    </row>
    <row r="57" spans="1:57" ht="12.95" customHeight="1">
      <c r="A57" s="1473"/>
      <c r="B57" s="1473"/>
      <c r="C57" s="1473"/>
      <c r="D57" s="1473"/>
      <c r="E57" s="1473"/>
      <c r="F57" s="1473"/>
      <c r="G57" s="1473"/>
      <c r="H57" s="1473"/>
      <c r="I57" s="1473"/>
      <c r="J57" s="1473"/>
      <c r="K57" s="1473"/>
      <c r="L57" s="1473"/>
      <c r="M57" s="1473"/>
      <c r="N57" s="1473"/>
      <c r="O57" s="1473"/>
      <c r="P57" s="1473"/>
      <c r="Q57" s="1473"/>
      <c r="R57" s="1473"/>
      <c r="S57" s="1473"/>
      <c r="T57" s="1473"/>
      <c r="U57" s="1473"/>
      <c r="V57" s="1473"/>
      <c r="W57" s="1473"/>
      <c r="X57" s="1473"/>
      <c r="Y57" s="1473"/>
      <c r="Z57" s="1473"/>
      <c r="AA57" s="1473"/>
      <c r="AB57" s="1473"/>
      <c r="AC57" s="1473"/>
      <c r="AD57" s="1473"/>
      <c r="AE57" s="1473"/>
      <c r="AF57" s="1473"/>
      <c r="AG57" s="1473"/>
      <c r="AH57" s="1473"/>
      <c r="AI57" s="1473"/>
      <c r="AJ57" s="1473"/>
      <c r="AK57" s="1473"/>
      <c r="AL57" s="1473"/>
      <c r="AM57" s="1473"/>
      <c r="AN57" s="1473"/>
      <c r="AO57" s="1473"/>
      <c r="AP57" s="1473"/>
      <c r="AQ57" s="1473"/>
      <c r="AR57" s="1473"/>
      <c r="AS57" s="1473"/>
      <c r="AT57" s="1473"/>
      <c r="BD57" s="1180" t="s">
        <v>2478</v>
      </c>
      <c r="BE57" s="1182" t="str">
        <f>Application!H296</f>
        <v>Mercy Housing California</v>
      </c>
    </row>
    <row r="58" spans="1:57" ht="12.95" customHeight="1">
      <c r="A58" s="1473"/>
      <c r="B58" s="1473"/>
      <c r="C58" s="1473"/>
      <c r="D58" s="1473"/>
      <c r="E58" s="1473"/>
      <c r="F58" s="1473"/>
      <c r="G58" s="1473"/>
      <c r="H58" s="1473"/>
      <c r="I58" s="1473"/>
      <c r="J58" s="1473"/>
      <c r="K58" s="1473"/>
      <c r="L58" s="1473"/>
      <c r="M58" s="1473"/>
      <c r="N58" s="1473"/>
      <c r="O58" s="1473"/>
      <c r="P58" s="1473"/>
      <c r="Q58" s="1473"/>
      <c r="R58" s="1473"/>
      <c r="S58" s="1473"/>
      <c r="T58" s="1473"/>
      <c r="U58" s="1473"/>
      <c r="V58" s="1473"/>
      <c r="W58" s="1473"/>
      <c r="X58" s="1473"/>
      <c r="Y58" s="1473"/>
      <c r="Z58" s="1473"/>
      <c r="AA58" s="1473"/>
      <c r="AB58" s="1473"/>
      <c r="AC58" s="1473"/>
      <c r="AD58" s="1473"/>
      <c r="AE58" s="1473"/>
      <c r="AF58" s="1473"/>
      <c r="AG58" s="1473"/>
      <c r="AH58" s="1473"/>
      <c r="AI58" s="1473"/>
      <c r="AJ58" s="1473"/>
      <c r="AK58" s="1473"/>
      <c r="AL58" s="1473"/>
      <c r="AM58" s="1473"/>
      <c r="AN58" s="1473"/>
      <c r="AO58" s="1473"/>
      <c r="AP58" s="1473"/>
      <c r="AQ58" s="1473"/>
      <c r="AR58" s="1473"/>
      <c r="AS58" s="1473"/>
      <c r="AT58" s="1473"/>
      <c r="BD58" s="1181" t="s">
        <v>2479</v>
      </c>
      <c r="BE58" s="1182" t="str">
        <f>Application!H297</f>
        <v>1256 Market St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2480</v>
      </c>
      <c r="BE59" s="1182" t="str">
        <f>Application!H298</f>
        <v>San Francisco, CA 94103</v>
      </c>
    </row>
    <row r="60" spans="1:57" ht="12.95" customHeight="1">
      <c r="A60" s="1473" t="s">
        <v>2107</v>
      </c>
      <c r="B60" s="1473"/>
      <c r="C60" s="1473"/>
      <c r="D60" s="1473"/>
      <c r="E60" s="1473"/>
      <c r="F60" s="1473"/>
      <c r="G60" s="1473"/>
      <c r="H60" s="1473"/>
      <c r="I60" s="1473"/>
      <c r="J60" s="1473"/>
      <c r="K60" s="1473"/>
      <c r="L60" s="1473"/>
      <c r="M60" s="1473"/>
      <c r="N60" s="1473"/>
      <c r="O60" s="1473"/>
      <c r="P60" s="1473"/>
      <c r="Q60" s="1473"/>
      <c r="R60" s="1473"/>
      <c r="S60" s="1473"/>
      <c r="T60" s="1473"/>
      <c r="U60" s="1473"/>
      <c r="V60" s="1473"/>
      <c r="W60" s="1473"/>
      <c r="X60" s="1473"/>
      <c r="Y60" s="1473"/>
      <c r="Z60" s="1473"/>
      <c r="AA60" s="1473"/>
      <c r="AB60" s="1473"/>
      <c r="AC60" s="1473"/>
      <c r="AD60" s="1473"/>
      <c r="AE60" s="1473"/>
      <c r="AF60" s="1473"/>
      <c r="AG60" s="1473"/>
      <c r="AH60" s="1473"/>
      <c r="AI60" s="1473"/>
      <c r="AJ60" s="1473"/>
      <c r="AK60" s="1473"/>
      <c r="AL60" s="1473"/>
      <c r="AM60" s="1473"/>
      <c r="AN60" s="1473"/>
      <c r="AO60" s="1473"/>
      <c r="AP60" s="1473"/>
      <c r="AQ60" s="1473"/>
      <c r="AR60" s="1473"/>
      <c r="AS60" s="1473"/>
      <c r="AT60" s="1473"/>
      <c r="AU60" s="20"/>
      <c r="AV60" s="20"/>
      <c r="AW60" s="20"/>
      <c r="AX60" s="20"/>
      <c r="AY60" s="20"/>
      <c r="AZ60" s="20"/>
      <c r="BD60" s="1181" t="s">
        <v>2481</v>
      </c>
      <c r="BE60" s="1182" t="str">
        <f>Application!H299</f>
        <v>Evelyn Perdomo</v>
      </c>
    </row>
    <row r="61" spans="1:57" ht="12.95" customHeight="1">
      <c r="A61" s="1473"/>
      <c r="B61" s="1473"/>
      <c r="C61" s="1473"/>
      <c r="D61" s="1473"/>
      <c r="E61" s="1473"/>
      <c r="F61" s="1473"/>
      <c r="G61" s="1473"/>
      <c r="H61" s="1473"/>
      <c r="I61" s="1473"/>
      <c r="J61" s="1473"/>
      <c r="K61" s="1473"/>
      <c r="L61" s="1473"/>
      <c r="M61" s="1473"/>
      <c r="N61" s="1473"/>
      <c r="O61" s="1473"/>
      <c r="P61" s="1473"/>
      <c r="Q61" s="1473"/>
      <c r="R61" s="1473"/>
      <c r="S61" s="1473"/>
      <c r="T61" s="1473"/>
      <c r="U61" s="1473"/>
      <c r="V61" s="1473"/>
      <c r="W61" s="1473"/>
      <c r="X61" s="1473"/>
      <c r="Y61" s="1473"/>
      <c r="Z61" s="1473"/>
      <c r="AA61" s="1473"/>
      <c r="AB61" s="1473"/>
      <c r="AC61" s="1473"/>
      <c r="AD61" s="1473"/>
      <c r="AE61" s="1473"/>
      <c r="AF61" s="1473"/>
      <c r="AG61" s="1473"/>
      <c r="AH61" s="1473"/>
      <c r="AI61" s="1473"/>
      <c r="AJ61" s="1473"/>
      <c r="AK61" s="1473"/>
      <c r="AL61" s="1473"/>
      <c r="AM61" s="1473"/>
      <c r="AN61" s="1473"/>
      <c r="AO61" s="1473"/>
      <c r="AP61" s="1473"/>
      <c r="AQ61" s="1473"/>
      <c r="AR61" s="1473"/>
      <c r="AS61" s="1473"/>
      <c r="AT61" s="1473"/>
      <c r="AU61" s="20"/>
      <c r="AV61" s="20"/>
      <c r="AW61" s="20"/>
      <c r="AX61" s="20"/>
      <c r="AY61" s="20"/>
      <c r="AZ61" s="20"/>
      <c r="BD61" s="1180" t="s">
        <v>2482</v>
      </c>
      <c r="BE61" s="1182" t="str">
        <f>Application!H302</f>
        <v>evelyn.perdomo@mercyhousing.org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2483</v>
      </c>
      <c r="BE62" s="1185">
        <f>'Basis &amp; Credits'!AB50</f>
        <v>0.85545624874423531</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1249</v>
      </c>
      <c r="BE63" s="1185">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2484</v>
      </c>
      <c r="BE64" s="1182" t="b">
        <f>Application!X180="Yes"</f>
        <v>0</v>
      </c>
    </row>
    <row r="65" spans="1:57" ht="12.95" customHeight="1">
      <c r="A65" s="1464" t="s">
        <v>2109</v>
      </c>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21"/>
      <c r="AV65" s="21"/>
      <c r="AW65" s="21"/>
      <c r="AX65" s="21"/>
      <c r="AY65" s="21"/>
      <c r="AZ65" s="20"/>
      <c r="BD65" s="1180" t="s">
        <v>2518</v>
      </c>
      <c r="BE65" s="1182" t="str">
        <f>Z205</f>
        <v>(select)</v>
      </c>
    </row>
    <row r="66" spans="1:57" ht="12.95" customHeight="1">
      <c r="A66" s="1464"/>
      <c r="B66" s="1464"/>
      <c r="C66" s="1464"/>
      <c r="D66" s="1464"/>
      <c r="E66" s="1464"/>
      <c r="F66" s="1464"/>
      <c r="G66" s="1464"/>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464"/>
      <c r="AM66" s="1464"/>
      <c r="AN66" s="1464"/>
      <c r="AO66" s="1464"/>
      <c r="AP66" s="1464"/>
      <c r="AQ66" s="1464"/>
      <c r="AR66" s="1464"/>
      <c r="AS66" s="1464"/>
      <c r="AT66" s="1464"/>
      <c r="AU66" s="21"/>
      <c r="AV66" s="21"/>
      <c r="AW66" s="21"/>
      <c r="AX66" s="21"/>
      <c r="AY66" s="21"/>
      <c r="AZ66" s="20"/>
      <c r="BD66" s="1181" t="s">
        <v>2485</v>
      </c>
      <c r="BE66" s="1182" t="b">
        <f>Application!Z205="State Farmworker Credit"</f>
        <v>0</v>
      </c>
    </row>
    <row r="67" spans="1:57" ht="12.95" customHeight="1">
      <c r="A67" s="1464"/>
      <c r="B67" s="1464"/>
      <c r="C67" s="1464"/>
      <c r="D67" s="1464"/>
      <c r="E67" s="1464"/>
      <c r="F67" s="1464"/>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464"/>
      <c r="AM67" s="1464"/>
      <c r="AN67" s="1464"/>
      <c r="AO67" s="1464"/>
      <c r="AP67" s="1464"/>
      <c r="AQ67" s="1464"/>
      <c r="AR67" s="1464"/>
      <c r="AS67" s="1464"/>
      <c r="AT67" s="1464"/>
      <c r="AZ67" s="20"/>
      <c r="BD67" s="1180" t="s">
        <v>2486</v>
      </c>
      <c r="BE67" s="1182"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2487</v>
      </c>
      <c r="BE68" s="1182">
        <f>'Sources and Uses Budget'!D105</f>
        <v>0</v>
      </c>
    </row>
    <row r="69" spans="1:57" ht="12.95" customHeight="1">
      <c r="A69" s="1464" t="s">
        <v>2110</v>
      </c>
      <c r="B69" s="1464"/>
      <c r="C69" s="1464"/>
      <c r="D69" s="1464"/>
      <c r="E69" s="1464"/>
      <c r="F69" s="1464"/>
      <c r="G69" s="1464"/>
      <c r="H69" s="1464"/>
      <c r="I69" s="1464"/>
      <c r="J69" s="1464"/>
      <c r="K69" s="1464"/>
      <c r="L69" s="1464"/>
      <c r="M69" s="1464"/>
      <c r="N69" s="1464"/>
      <c r="O69" s="1464"/>
      <c r="P69" s="1464"/>
      <c r="Q69" s="1464"/>
      <c r="R69" s="1464"/>
      <c r="S69" s="1464"/>
      <c r="T69" s="1464"/>
      <c r="U69" s="1464"/>
      <c r="V69" s="1464"/>
      <c r="W69" s="1464"/>
      <c r="X69" s="1464"/>
      <c r="Y69" s="1464"/>
      <c r="Z69" s="1464"/>
      <c r="AA69" s="1464"/>
      <c r="AB69" s="1464"/>
      <c r="AC69" s="1464"/>
      <c r="AD69" s="1464"/>
      <c r="AE69" s="1464"/>
      <c r="AF69" s="1464"/>
      <c r="AG69" s="1464"/>
      <c r="AH69" s="1464"/>
      <c r="AI69" s="1464"/>
      <c r="AJ69" s="1464"/>
      <c r="AK69" s="1464"/>
      <c r="AL69" s="1464"/>
      <c r="AM69" s="1464"/>
      <c r="AN69" s="1464"/>
      <c r="AO69" s="1464"/>
      <c r="AP69" s="1464"/>
      <c r="AQ69" s="1464"/>
      <c r="AR69" s="1464"/>
      <c r="AS69" s="1464"/>
      <c r="AT69" s="1464"/>
      <c r="AZ69" s="20"/>
      <c r="BD69" s="1180" t="s">
        <v>2488</v>
      </c>
      <c r="BE69" s="1182" t="str">
        <f>Application!W708</f>
        <v>San Francisco Mayor's Office of Housing and Community Development</v>
      </c>
    </row>
    <row r="70" spans="1:57" ht="12.95" customHeight="1">
      <c r="A70" s="1464"/>
      <c r="B70" s="1464"/>
      <c r="C70" s="1464"/>
      <c r="D70" s="1464"/>
      <c r="E70" s="1464"/>
      <c r="F70" s="1464"/>
      <c r="G70" s="1464"/>
      <c r="H70" s="1464"/>
      <c r="I70" s="1464"/>
      <c r="J70" s="1464"/>
      <c r="K70" s="1464"/>
      <c r="L70" s="1464"/>
      <c r="M70" s="1464"/>
      <c r="N70" s="1464"/>
      <c r="O70" s="1464"/>
      <c r="P70" s="1464"/>
      <c r="Q70" s="1464"/>
      <c r="R70" s="1464"/>
      <c r="S70" s="1464"/>
      <c r="T70" s="1464"/>
      <c r="U70" s="1464"/>
      <c r="V70" s="1464"/>
      <c r="W70" s="1464"/>
      <c r="X70" s="1464"/>
      <c r="Y70" s="1464"/>
      <c r="Z70" s="1464"/>
      <c r="AA70" s="1464"/>
      <c r="AB70" s="1464"/>
      <c r="AC70" s="1464"/>
      <c r="AD70" s="1464"/>
      <c r="AE70" s="1464"/>
      <c r="AF70" s="1464"/>
      <c r="AG70" s="1464"/>
      <c r="AH70" s="1464"/>
      <c r="AI70" s="1464"/>
      <c r="AJ70" s="1464"/>
      <c r="AK70" s="1464"/>
      <c r="AL70" s="1464"/>
      <c r="AM70" s="1464"/>
      <c r="AN70" s="1464"/>
      <c r="AO70" s="1464"/>
      <c r="AP70" s="1464"/>
      <c r="AQ70" s="1464"/>
      <c r="AR70" s="1464"/>
      <c r="AS70" s="1464"/>
      <c r="AT70" s="1464"/>
      <c r="AU70" s="20"/>
      <c r="AV70" s="20"/>
      <c r="AW70" s="20"/>
      <c r="AX70" s="20"/>
      <c r="AY70" s="20"/>
      <c r="AZ70" s="20"/>
      <c r="BD70" s="1181" t="s">
        <v>2489</v>
      </c>
      <c r="BE70" s="1182">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2610</v>
      </c>
      <c r="BE71" s="1182">
        <f>'Points System'!AF826</f>
        <v>0</v>
      </c>
    </row>
    <row r="72" spans="1:57" ht="12.95" customHeight="1">
      <c r="A72" s="1451" t="s">
        <v>2111</v>
      </c>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c r="AA72" s="1451"/>
      <c r="AB72" s="1451"/>
      <c r="AC72" s="1451"/>
      <c r="AD72" s="1451"/>
      <c r="AE72" s="1451"/>
      <c r="AF72" s="1451"/>
      <c r="AG72" s="1451"/>
      <c r="AH72" s="1451"/>
      <c r="AI72" s="1451"/>
      <c r="AJ72" s="1451"/>
      <c r="AK72" s="1451"/>
      <c r="AL72" s="1451"/>
      <c r="AM72" s="1451"/>
      <c r="AN72" s="1451"/>
      <c r="AO72" s="1451"/>
      <c r="AP72" s="1451"/>
      <c r="AQ72" s="1451"/>
      <c r="AR72" s="1451"/>
      <c r="AS72" s="1451"/>
      <c r="AT72" s="1451"/>
      <c r="AU72" s="20"/>
      <c r="AV72" s="20"/>
      <c r="AW72" s="20"/>
      <c r="AX72" s="20"/>
      <c r="AY72" s="20"/>
      <c r="AZ72" s="20"/>
      <c r="BD72" s="1181" t="s">
        <v>2490</v>
      </c>
      <c r="BE72" s="1182">
        <f>'Points System'!AF827</f>
        <v>10</v>
      </c>
    </row>
    <row r="73" spans="1:57" ht="12.95" customHeight="1">
      <c r="A73" s="1451"/>
      <c r="B73" s="1451"/>
      <c r="C73" s="1451"/>
      <c r="D73" s="1451"/>
      <c r="E73" s="1451"/>
      <c r="F73" s="1451"/>
      <c r="G73" s="1451"/>
      <c r="H73" s="1451"/>
      <c r="I73" s="1451"/>
      <c r="J73" s="1451"/>
      <c r="K73" s="1451"/>
      <c r="L73" s="1451"/>
      <c r="M73" s="1451"/>
      <c r="N73" s="1451"/>
      <c r="O73" s="1451"/>
      <c r="P73" s="1451"/>
      <c r="Q73" s="1451"/>
      <c r="R73" s="1451"/>
      <c r="S73" s="1451"/>
      <c r="T73" s="1451"/>
      <c r="U73" s="1451"/>
      <c r="V73" s="1451"/>
      <c r="W73" s="1451"/>
      <c r="X73" s="1451"/>
      <c r="Y73" s="1451"/>
      <c r="Z73" s="1451"/>
      <c r="AA73" s="1451"/>
      <c r="AB73" s="1451"/>
      <c r="AC73" s="1451"/>
      <c r="AD73" s="1451"/>
      <c r="AE73" s="1451"/>
      <c r="AF73" s="1451"/>
      <c r="AG73" s="1451"/>
      <c r="AH73" s="1451"/>
      <c r="AI73" s="1451"/>
      <c r="AJ73" s="1451"/>
      <c r="AK73" s="1451"/>
      <c r="AL73" s="1451"/>
      <c r="AM73" s="1451"/>
      <c r="AN73" s="1451"/>
      <c r="AO73" s="1451"/>
      <c r="AP73" s="1451"/>
      <c r="AQ73" s="1451"/>
      <c r="AR73" s="1451"/>
      <c r="AS73" s="1451"/>
      <c r="AT73" s="1451"/>
      <c r="AU73" s="20"/>
      <c r="AV73" s="20"/>
      <c r="AW73" s="20"/>
      <c r="AX73" s="20"/>
      <c r="AY73" s="20"/>
      <c r="AZ73" s="20"/>
      <c r="BD73" s="1180" t="s">
        <v>2491</v>
      </c>
      <c r="BE73" s="1182">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2492</v>
      </c>
      <c r="BE74" s="1182">
        <f>'Points System'!AF829</f>
        <v>10</v>
      </c>
    </row>
    <row r="75" spans="1:57" ht="12.95" customHeight="1">
      <c r="A75" s="1463" t="s">
        <v>2112</v>
      </c>
      <c r="B75" s="1463"/>
      <c r="C75" s="1463"/>
      <c r="D75" s="1463"/>
      <c r="E75" s="1463"/>
      <c r="F75" s="1463"/>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463"/>
      <c r="AM75" s="1463"/>
      <c r="AN75" s="1463"/>
      <c r="AO75" s="1463"/>
      <c r="AP75" s="1463"/>
      <c r="AQ75" s="1463"/>
      <c r="AR75" s="1463"/>
      <c r="AS75" s="1463"/>
      <c r="AT75" s="1463"/>
      <c r="AU75" s="20"/>
      <c r="AV75" s="20"/>
      <c r="AW75" s="20"/>
      <c r="AX75" s="20"/>
      <c r="AY75" s="20"/>
      <c r="AZ75" s="20"/>
      <c r="BD75" s="1180" t="s">
        <v>2493</v>
      </c>
      <c r="BE75" s="1182">
        <f>'Points System'!AF830</f>
        <v>10</v>
      </c>
    </row>
    <row r="76" spans="1:57" ht="12.95" customHeight="1">
      <c r="A76" s="1463"/>
      <c r="B76" s="1463"/>
      <c r="C76" s="1463"/>
      <c r="D76" s="1463"/>
      <c r="E76" s="1463"/>
      <c r="F76" s="1463"/>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463"/>
      <c r="AM76" s="1463"/>
      <c r="AN76" s="1463"/>
      <c r="AO76" s="1463"/>
      <c r="AP76" s="1463"/>
      <c r="AQ76" s="1463"/>
      <c r="AR76" s="1463"/>
      <c r="AS76" s="1463"/>
      <c r="AT76" s="1463"/>
      <c r="AU76" s="20"/>
      <c r="AV76" s="20"/>
      <c r="AW76" s="20"/>
      <c r="AX76" s="20"/>
      <c r="AY76" s="20"/>
      <c r="AZ76" s="17"/>
      <c r="BD76" s="1181" t="s">
        <v>2494</v>
      </c>
      <c r="BE76" s="1182">
        <f>'Points System'!AF833</f>
        <v>10</v>
      </c>
    </row>
    <row r="77" spans="1:57" ht="12.95" customHeight="1">
      <c r="A77" s="1463"/>
      <c r="B77" s="1463"/>
      <c r="C77" s="1463"/>
      <c r="D77" s="1463"/>
      <c r="E77" s="1463"/>
      <c r="F77" s="1463"/>
      <c r="G77" s="1463"/>
      <c r="H77" s="1463"/>
      <c r="I77" s="1463"/>
      <c r="J77" s="1463"/>
      <c r="K77" s="1463"/>
      <c r="L77" s="1463"/>
      <c r="M77" s="1463"/>
      <c r="N77" s="1463"/>
      <c r="O77" s="1463"/>
      <c r="P77" s="1463"/>
      <c r="Q77" s="1463"/>
      <c r="R77" s="1463"/>
      <c r="S77" s="1463"/>
      <c r="T77" s="1463"/>
      <c r="U77" s="1463"/>
      <c r="V77" s="1463"/>
      <c r="W77" s="1463"/>
      <c r="X77" s="1463"/>
      <c r="Y77" s="1463"/>
      <c r="Z77" s="1463"/>
      <c r="AA77" s="1463"/>
      <c r="AB77" s="1463"/>
      <c r="AC77" s="1463"/>
      <c r="AD77" s="1463"/>
      <c r="AE77" s="1463"/>
      <c r="AF77" s="1463"/>
      <c r="AG77" s="1463"/>
      <c r="AH77" s="1463"/>
      <c r="AI77" s="1463"/>
      <c r="AJ77" s="1463"/>
      <c r="AK77" s="1463"/>
      <c r="AL77" s="1463"/>
      <c r="AM77" s="1463"/>
      <c r="AN77" s="1463"/>
      <c r="AO77" s="1463"/>
      <c r="AP77" s="1463"/>
      <c r="AQ77" s="1463"/>
      <c r="AR77" s="1463"/>
      <c r="AS77" s="1463"/>
      <c r="AT77" s="1463"/>
      <c r="AU77" s="20"/>
      <c r="AV77" s="20"/>
      <c r="AW77" s="20"/>
      <c r="AX77" s="20"/>
      <c r="AY77" s="20"/>
      <c r="AZ77" s="17"/>
      <c r="BD77" s="1180" t="s">
        <v>2495</v>
      </c>
      <c r="BE77" s="1182">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2496</v>
      </c>
      <c r="BE78" s="1182">
        <f>'Points System'!AF836</f>
        <v>10</v>
      </c>
    </row>
    <row r="79" spans="1:57" ht="12.95" customHeight="1">
      <c r="A79" s="1464" t="s">
        <v>2113</v>
      </c>
      <c r="B79" s="1464"/>
      <c r="C79" s="1464"/>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464"/>
      <c r="AM79" s="1464"/>
      <c r="AN79" s="1464"/>
      <c r="AO79" s="1464"/>
      <c r="AP79" s="1464"/>
      <c r="AQ79" s="1464"/>
      <c r="AR79" s="1464"/>
      <c r="AS79" s="1464"/>
      <c r="AT79" s="1464"/>
      <c r="AU79" s="20"/>
      <c r="AV79" s="20"/>
      <c r="AW79" s="20"/>
      <c r="AX79" s="20"/>
      <c r="AY79" s="20"/>
      <c r="AZ79" s="20"/>
      <c r="BD79" s="1180" t="s">
        <v>2611</v>
      </c>
      <c r="BE79" s="1182">
        <f>'Points System'!AF837</f>
        <v>9</v>
      </c>
    </row>
    <row r="80" spans="1:57" ht="12.95" customHeight="1">
      <c r="A80" s="1464"/>
      <c r="B80" s="1464"/>
      <c r="C80" s="1464"/>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464"/>
      <c r="AM80" s="1464"/>
      <c r="AN80" s="1464"/>
      <c r="AO80" s="1464"/>
      <c r="AP80" s="1464"/>
      <c r="AQ80" s="1464"/>
      <c r="AR80" s="1464"/>
      <c r="AS80" s="1464"/>
      <c r="AT80" s="1464"/>
      <c r="AU80" s="20"/>
      <c r="AV80" s="20"/>
      <c r="AW80" s="20"/>
      <c r="AX80" s="20"/>
      <c r="AY80" s="20"/>
      <c r="AZ80" s="20"/>
      <c r="BD80" s="1181" t="s">
        <v>2497</v>
      </c>
      <c r="BE80" s="1182">
        <f>'Points System'!AF839</f>
        <v>10</v>
      </c>
    </row>
    <row r="81" spans="1:57" ht="12.95" customHeight="1">
      <c r="A81" s="1464"/>
      <c r="B81" s="1464"/>
      <c r="C81" s="1464"/>
      <c r="D81" s="1464"/>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64"/>
      <c r="AD81" s="1464"/>
      <c r="AE81" s="1464"/>
      <c r="AF81" s="1464"/>
      <c r="AG81" s="1464"/>
      <c r="AH81" s="1464"/>
      <c r="AI81" s="1464"/>
      <c r="AJ81" s="1464"/>
      <c r="AK81" s="1464"/>
      <c r="AL81" s="1464"/>
      <c r="AM81" s="1464"/>
      <c r="AN81" s="1464"/>
      <c r="AO81" s="1464"/>
      <c r="AP81" s="1464"/>
      <c r="AQ81" s="1464"/>
      <c r="AR81" s="1464"/>
      <c r="AS81" s="1464"/>
      <c r="AT81" s="1464"/>
      <c r="AU81" s="20"/>
      <c r="AV81" s="20"/>
      <c r="AW81" s="20"/>
      <c r="AX81" s="20"/>
      <c r="AY81" s="20"/>
      <c r="AZ81" s="20"/>
      <c r="BD81" s="1180" t="s">
        <v>2498</v>
      </c>
      <c r="BE81" s="1182">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2499</v>
      </c>
      <c r="BE82" s="1182">
        <f>'Points System'!AF841</f>
        <v>10</v>
      </c>
    </row>
    <row r="83" spans="1:57" ht="12.95" customHeight="1">
      <c r="A83" s="1473" t="s">
        <v>2114</v>
      </c>
      <c r="B83" s="1473"/>
      <c r="C83" s="1473"/>
      <c r="D83" s="1473"/>
      <c r="E83" s="1473"/>
      <c r="F83" s="1473"/>
      <c r="G83" s="1473"/>
      <c r="H83" s="1473"/>
      <c r="I83" s="1473"/>
      <c r="J83" s="1473"/>
      <c r="K83" s="1473"/>
      <c r="L83" s="1473"/>
      <c r="M83" s="1473"/>
      <c r="N83" s="1473"/>
      <c r="O83" s="1473"/>
      <c r="P83" s="1473"/>
      <c r="Q83" s="1473"/>
      <c r="R83" s="1473"/>
      <c r="S83" s="1473"/>
      <c r="T83" s="1473"/>
      <c r="U83" s="1473"/>
      <c r="V83" s="1473"/>
      <c r="W83" s="1473"/>
      <c r="X83" s="1473"/>
      <c r="Y83" s="1473"/>
      <c r="Z83" s="1473"/>
      <c r="AA83" s="1473"/>
      <c r="AB83" s="1473"/>
      <c r="AC83" s="1473"/>
      <c r="AD83" s="1473"/>
      <c r="AE83" s="1473"/>
      <c r="AF83" s="1473"/>
      <c r="AG83" s="1473"/>
      <c r="AH83" s="1473"/>
      <c r="AI83" s="1473"/>
      <c r="AJ83" s="1473"/>
      <c r="AK83" s="1473"/>
      <c r="AL83" s="1473"/>
      <c r="AM83" s="1473"/>
      <c r="AN83" s="1473"/>
      <c r="AO83" s="1473"/>
      <c r="AP83" s="1473"/>
      <c r="AQ83" s="1473"/>
      <c r="AR83" s="1473"/>
      <c r="AS83" s="1473"/>
      <c r="AT83" s="1473"/>
      <c r="AU83" s="20"/>
      <c r="AV83" s="20"/>
      <c r="AW83" s="20"/>
      <c r="AX83" s="20"/>
      <c r="AY83" s="20"/>
      <c r="AZ83" s="20"/>
      <c r="BD83" s="1180" t="s">
        <v>2500</v>
      </c>
      <c r="BE83" s="1186">
        <f>'Tie Breaker'!H5</f>
        <v>2.5556163137261882</v>
      </c>
    </row>
    <row r="84" spans="1:57" ht="12.95" customHeight="1">
      <c r="A84" s="1473"/>
      <c r="B84" s="1473"/>
      <c r="C84" s="1473"/>
      <c r="D84" s="1473"/>
      <c r="E84" s="1473"/>
      <c r="F84" s="1473"/>
      <c r="G84" s="1473"/>
      <c r="H84" s="1473"/>
      <c r="I84" s="1473"/>
      <c r="J84" s="1473"/>
      <c r="K84" s="1473"/>
      <c r="L84" s="1473"/>
      <c r="M84" s="1473"/>
      <c r="N84" s="1473"/>
      <c r="O84" s="1473"/>
      <c r="P84" s="1473"/>
      <c r="Q84" s="1473"/>
      <c r="R84" s="1473"/>
      <c r="S84" s="1473"/>
      <c r="T84" s="1473"/>
      <c r="U84" s="1473"/>
      <c r="V84" s="1473"/>
      <c r="W84" s="1473"/>
      <c r="X84" s="1473"/>
      <c r="Y84" s="1473"/>
      <c r="Z84" s="1473"/>
      <c r="AA84" s="1473"/>
      <c r="AB84" s="1473"/>
      <c r="AC84" s="1473"/>
      <c r="AD84" s="1473"/>
      <c r="AE84" s="1473"/>
      <c r="AF84" s="1473"/>
      <c r="AG84" s="1473"/>
      <c r="AH84" s="1473"/>
      <c r="AI84" s="1473"/>
      <c r="AJ84" s="1473"/>
      <c r="AK84" s="1473"/>
      <c r="AL84" s="1473"/>
      <c r="AM84" s="1473"/>
      <c r="AN84" s="1473"/>
      <c r="AO84" s="1473"/>
      <c r="AP84" s="1473"/>
      <c r="AQ84" s="1473"/>
      <c r="AR84" s="1473"/>
      <c r="AS84" s="1473"/>
      <c r="AT84" s="1473"/>
      <c r="AU84" s="20"/>
      <c r="AV84" s="20"/>
      <c r="AW84" s="20"/>
      <c r="AX84" s="20"/>
      <c r="AY84" s="20"/>
      <c r="AZ84" s="20"/>
      <c r="BD84" s="1181" t="s">
        <v>2501</v>
      </c>
      <c r="BE84" s="1182" t="str">
        <f>Application!O153</f>
        <v>City and County of San Francisco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2502</v>
      </c>
      <c r="BE85" s="1182" t="str">
        <f>Application!O154</f>
        <v>Carmen Chu</v>
      </c>
    </row>
    <row r="86" spans="1:57" ht="12.95" customHeight="1">
      <c r="A86" s="1473" t="s">
        <v>2115</v>
      </c>
      <c r="B86" s="1473"/>
      <c r="C86" s="1473"/>
      <c r="D86" s="1473"/>
      <c r="E86" s="1473"/>
      <c r="F86" s="1473"/>
      <c r="G86" s="1473"/>
      <c r="H86" s="1473"/>
      <c r="I86" s="1473"/>
      <c r="J86" s="1473"/>
      <c r="K86" s="1473"/>
      <c r="L86" s="1473"/>
      <c r="M86" s="1473"/>
      <c r="N86" s="1473"/>
      <c r="O86" s="1473"/>
      <c r="P86" s="1473"/>
      <c r="Q86" s="1473"/>
      <c r="R86" s="1473"/>
      <c r="S86" s="1473"/>
      <c r="T86" s="1473"/>
      <c r="U86" s="1473"/>
      <c r="V86" s="1473"/>
      <c r="W86" s="1473"/>
      <c r="X86" s="1473"/>
      <c r="Y86" s="1473"/>
      <c r="Z86" s="1473"/>
      <c r="AA86" s="1473"/>
      <c r="AB86" s="1473"/>
      <c r="AC86" s="1473"/>
      <c r="AD86" s="1473"/>
      <c r="AE86" s="1473"/>
      <c r="AF86" s="1473"/>
      <c r="AG86" s="1473"/>
      <c r="AH86" s="1473"/>
      <c r="AI86" s="1473"/>
      <c r="AJ86" s="1473"/>
      <c r="AK86" s="1473"/>
      <c r="AL86" s="1473"/>
      <c r="AM86" s="1473"/>
      <c r="AN86" s="1473"/>
      <c r="AO86" s="1473"/>
      <c r="AP86" s="1473"/>
      <c r="AQ86" s="1473"/>
      <c r="AR86" s="1473"/>
      <c r="AS86" s="1473"/>
      <c r="AT86" s="1473"/>
      <c r="AU86" s="20"/>
      <c r="AV86" s="20"/>
      <c r="AW86" s="20"/>
      <c r="AX86" s="20"/>
      <c r="AY86" s="20"/>
      <c r="AZ86" s="20"/>
      <c r="BD86" s="1181" t="s">
        <v>2503</v>
      </c>
      <c r="BE86" s="1182" t="str">
        <f>Application!O155</f>
        <v>City Manager</v>
      </c>
    </row>
    <row r="87" spans="1:57" ht="12.95" customHeight="1">
      <c r="A87" s="1473"/>
      <c r="B87" s="1473"/>
      <c r="C87" s="1473"/>
      <c r="D87" s="1473"/>
      <c r="E87" s="1473"/>
      <c r="F87" s="1473"/>
      <c r="G87" s="1473"/>
      <c r="H87" s="1473"/>
      <c r="I87" s="1473"/>
      <c r="J87" s="1473"/>
      <c r="K87" s="1473"/>
      <c r="L87" s="1473"/>
      <c r="M87" s="1473"/>
      <c r="N87" s="1473"/>
      <c r="O87" s="1473"/>
      <c r="P87" s="1473"/>
      <c r="Q87" s="1473"/>
      <c r="R87" s="1473"/>
      <c r="S87" s="1473"/>
      <c r="T87" s="1473"/>
      <c r="U87" s="1473"/>
      <c r="V87" s="1473"/>
      <c r="W87" s="1473"/>
      <c r="X87" s="1473"/>
      <c r="Y87" s="1473"/>
      <c r="Z87" s="1473"/>
      <c r="AA87" s="1473"/>
      <c r="AB87" s="1473"/>
      <c r="AC87" s="1473"/>
      <c r="AD87" s="1473"/>
      <c r="AE87" s="1473"/>
      <c r="AF87" s="1473"/>
      <c r="AG87" s="1473"/>
      <c r="AH87" s="1473"/>
      <c r="AI87" s="1473"/>
      <c r="AJ87" s="1473"/>
      <c r="AK87" s="1473"/>
      <c r="AL87" s="1473"/>
      <c r="AM87" s="1473"/>
      <c r="AN87" s="1473"/>
      <c r="AO87" s="1473"/>
      <c r="AP87" s="1473"/>
      <c r="AQ87" s="1473"/>
      <c r="AR87" s="1473"/>
      <c r="AS87" s="1473"/>
      <c r="AT87" s="1473"/>
      <c r="AU87" s="20"/>
      <c r="AV87" s="20"/>
      <c r="AW87" s="20"/>
      <c r="AX87" s="20"/>
      <c r="AY87" s="20"/>
      <c r="AZ87" s="20"/>
      <c r="BD87" s="1180" t="s">
        <v>2504</v>
      </c>
      <c r="BE87" s="1182" t="str">
        <f>Application!O156</f>
        <v>1 Dr. Carlton B. Goodlett Place, City Hall Room 362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2505</v>
      </c>
      <c r="BE88" s="1182" t="str">
        <f>Application!O157</f>
        <v>San Francisco</v>
      </c>
    </row>
    <row r="89" spans="1:57" ht="12.95" customHeight="1">
      <c r="A89" s="1475" t="s">
        <v>2116</v>
      </c>
      <c r="B89" s="1475"/>
      <c r="C89" s="1475"/>
      <c r="D89" s="1475"/>
      <c r="E89" s="1475"/>
      <c r="F89" s="1475"/>
      <c r="G89" s="1475"/>
      <c r="H89" s="1475"/>
      <c r="I89" s="1475"/>
      <c r="J89" s="1475"/>
      <c r="K89" s="1475"/>
      <c r="L89" s="1475"/>
      <c r="M89" s="1475"/>
      <c r="N89" s="1475"/>
      <c r="O89" s="1475"/>
      <c r="P89" s="1475"/>
      <c r="Q89" s="1475"/>
      <c r="R89" s="1475"/>
      <c r="S89" s="1475"/>
      <c r="T89" s="1475"/>
      <c r="U89" s="1475"/>
      <c r="V89" s="1475"/>
      <c r="W89" s="1475"/>
      <c r="X89" s="1475"/>
      <c r="Y89" s="1475"/>
      <c r="Z89" s="1475"/>
      <c r="AA89" s="1475"/>
      <c r="AB89" s="1475"/>
      <c r="AC89" s="1475"/>
      <c r="AD89" s="1475"/>
      <c r="AE89" s="1475"/>
      <c r="AF89" s="1475"/>
      <c r="AG89" s="1475"/>
      <c r="AH89" s="1475"/>
      <c r="AI89" s="1475"/>
      <c r="AJ89" s="1475"/>
      <c r="AK89" s="1475"/>
      <c r="AL89" s="1475"/>
      <c r="AM89" s="1475"/>
      <c r="AN89" s="1475"/>
      <c r="AO89" s="1475"/>
      <c r="AP89" s="1475"/>
      <c r="AQ89" s="1475"/>
      <c r="AR89" s="1475"/>
      <c r="AS89" s="1475"/>
      <c r="AT89" s="1475"/>
      <c r="AU89" s="17"/>
      <c r="AV89" s="17"/>
      <c r="AW89" s="17"/>
      <c r="AX89" s="17"/>
      <c r="AY89" s="17"/>
      <c r="AZ89" s="20"/>
      <c r="BD89" s="1180" t="s">
        <v>2506</v>
      </c>
      <c r="BE89" s="1182">
        <f>Application!O158</f>
        <v>94102</v>
      </c>
    </row>
    <row r="90" spans="1:57" ht="12.95" customHeight="1">
      <c r="A90" s="1475"/>
      <c r="B90" s="1475"/>
      <c r="C90" s="1475"/>
      <c r="D90" s="1475"/>
      <c r="E90" s="1475"/>
      <c r="F90" s="1475"/>
      <c r="G90" s="1475"/>
      <c r="H90" s="1475"/>
      <c r="I90" s="1475"/>
      <c r="J90" s="1475"/>
      <c r="K90" s="1475"/>
      <c r="L90" s="1475"/>
      <c r="M90" s="1475"/>
      <c r="N90" s="1475"/>
      <c r="O90" s="1475"/>
      <c r="P90" s="1475"/>
      <c r="Q90" s="1475"/>
      <c r="R90" s="1475"/>
      <c r="S90" s="1475"/>
      <c r="T90" s="1475"/>
      <c r="U90" s="1475"/>
      <c r="V90" s="1475"/>
      <c r="W90" s="1475"/>
      <c r="X90" s="1475"/>
      <c r="Y90" s="1475"/>
      <c r="Z90" s="1475"/>
      <c r="AA90" s="1475"/>
      <c r="AB90" s="1475"/>
      <c r="AC90" s="1475"/>
      <c r="AD90" s="1475"/>
      <c r="AE90" s="1475"/>
      <c r="AF90" s="1475"/>
      <c r="AG90" s="1475"/>
      <c r="AH90" s="1475"/>
      <c r="AI90" s="1475"/>
      <c r="AJ90" s="1475"/>
      <c r="AK90" s="1475"/>
      <c r="AL90" s="1475"/>
      <c r="AM90" s="1475"/>
      <c r="AN90" s="1475"/>
      <c r="AO90" s="1475"/>
      <c r="AP90" s="1475"/>
      <c r="AQ90" s="1475"/>
      <c r="AR90" s="1475"/>
      <c r="AS90" s="1475"/>
      <c r="AT90" s="1475"/>
      <c r="AU90" s="17"/>
      <c r="AV90" s="17"/>
      <c r="AW90" s="17"/>
      <c r="AX90" s="17"/>
      <c r="AY90" s="17"/>
      <c r="AZ90" s="20"/>
      <c r="BD90" s="1181" t="s">
        <v>2507</v>
      </c>
      <c r="BE90" s="1182" t="str">
        <f>Application!H16</f>
        <v>Mercy Housing California 111,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2508</v>
      </c>
      <c r="BE91" s="1182" t="str">
        <f>Application!M242</f>
        <v>1256 Market St</v>
      </c>
    </row>
    <row r="92" spans="1:57" ht="12.95" customHeight="1">
      <c r="A92" s="1463" t="s">
        <v>2117</v>
      </c>
      <c r="B92" s="1463"/>
      <c r="C92" s="1463"/>
      <c r="D92" s="1463"/>
      <c r="E92" s="1463"/>
      <c r="F92" s="1463"/>
      <c r="G92" s="1463"/>
      <c r="H92" s="1463"/>
      <c r="I92" s="1463"/>
      <c r="J92" s="1463"/>
      <c r="K92" s="1463"/>
      <c r="L92" s="1463"/>
      <c r="M92" s="1463"/>
      <c r="N92" s="1463"/>
      <c r="O92" s="1463"/>
      <c r="P92" s="1463"/>
      <c r="Q92" s="1463"/>
      <c r="R92" s="1463"/>
      <c r="S92" s="1463"/>
      <c r="T92" s="1463"/>
      <c r="U92" s="1463"/>
      <c r="V92" s="1463"/>
      <c r="W92" s="1463"/>
      <c r="X92" s="1463"/>
      <c r="Y92" s="1463"/>
      <c r="Z92" s="1463"/>
      <c r="AA92" s="1463"/>
      <c r="AB92" s="1463"/>
      <c r="AC92" s="1463"/>
      <c r="AD92" s="1463"/>
      <c r="AE92" s="1463"/>
      <c r="AF92" s="1463"/>
      <c r="AG92" s="1463"/>
      <c r="AH92" s="1463"/>
      <c r="AI92" s="1463"/>
      <c r="AJ92" s="1463"/>
      <c r="AK92" s="1463"/>
      <c r="AL92" s="1463"/>
      <c r="AM92" s="1463"/>
      <c r="AN92" s="1463"/>
      <c r="AO92" s="1463"/>
      <c r="AP92" s="1463"/>
      <c r="AQ92" s="1463"/>
      <c r="AR92" s="1463"/>
      <c r="AS92" s="1463"/>
      <c r="AT92" s="1463"/>
      <c r="AU92" s="20"/>
      <c r="AV92" s="20"/>
      <c r="AW92" s="20"/>
      <c r="AX92" s="20"/>
      <c r="AY92" s="20"/>
      <c r="AZ92" s="20"/>
      <c r="BD92" s="1181" t="s">
        <v>2509</v>
      </c>
      <c r="BE92" s="1182" t="str">
        <f>Application!M243</f>
        <v>San Francisco</v>
      </c>
    </row>
    <row r="93" spans="1:57" ht="12.95" customHeight="1">
      <c r="A93" s="1463"/>
      <c r="B93" s="1463"/>
      <c r="C93" s="1463"/>
      <c r="D93" s="1463"/>
      <c r="E93" s="1463"/>
      <c r="F93" s="1463"/>
      <c r="G93" s="1463"/>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463"/>
      <c r="AM93" s="1463"/>
      <c r="AN93" s="1463"/>
      <c r="AO93" s="1463"/>
      <c r="AP93" s="1463"/>
      <c r="AQ93" s="1463"/>
      <c r="AR93" s="1463"/>
      <c r="AS93" s="1463"/>
      <c r="AT93" s="1463"/>
      <c r="AU93" s="20"/>
      <c r="AV93" s="20"/>
      <c r="AW93" s="20"/>
      <c r="AX93" s="20"/>
      <c r="AY93" s="20"/>
      <c r="AZ93" s="20"/>
      <c r="BD93" s="1180" t="s">
        <v>2510</v>
      </c>
      <c r="BE93" s="1182" t="str">
        <f>Application!W243</f>
        <v>CA</v>
      </c>
    </row>
    <row r="94" spans="1:57" ht="12.95" customHeight="1">
      <c r="A94" s="1463"/>
      <c r="B94" s="1463"/>
      <c r="C94" s="1463"/>
      <c r="D94" s="1463"/>
      <c r="E94" s="1463"/>
      <c r="F94" s="1463"/>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463"/>
      <c r="AM94" s="1463"/>
      <c r="AN94" s="1463"/>
      <c r="AO94" s="1463"/>
      <c r="AP94" s="1463"/>
      <c r="AQ94" s="1463"/>
      <c r="AR94" s="1463"/>
      <c r="AS94" s="1463"/>
      <c r="AT94" s="1463"/>
      <c r="AU94" s="20"/>
      <c r="AV94" s="20"/>
      <c r="AW94" s="20"/>
      <c r="AX94" s="20"/>
      <c r="AY94" s="20"/>
      <c r="AZ94" s="20"/>
      <c r="BD94" s="1181" t="s">
        <v>2511</v>
      </c>
      <c r="BE94" s="1182">
        <f>Application!AC243</f>
        <v>94103</v>
      </c>
    </row>
    <row r="95" spans="1:57" ht="12.95" customHeight="1">
      <c r="A95" s="1463"/>
      <c r="B95" s="1463"/>
      <c r="C95" s="1463"/>
      <c r="D95" s="1463"/>
      <c r="E95" s="1463"/>
      <c r="F95" s="1463"/>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463"/>
      <c r="AM95" s="1463"/>
      <c r="AN95" s="1463"/>
      <c r="AO95" s="1463"/>
      <c r="AP95" s="1463"/>
      <c r="AQ95" s="1463"/>
      <c r="AR95" s="1463"/>
      <c r="AS95" s="1463"/>
      <c r="AT95" s="1463"/>
      <c r="AU95" s="20"/>
      <c r="AV95" s="20"/>
      <c r="AW95" s="20"/>
      <c r="AX95" s="20"/>
      <c r="AY95" s="20"/>
      <c r="AZ95" s="20"/>
      <c r="BD95" s="1180" t="s">
        <v>2512</v>
      </c>
      <c r="BE95" s="1182" t="str">
        <f>Application!M244</f>
        <v>Evelyn Perdomo</v>
      </c>
    </row>
    <row r="96" spans="1:57" ht="12.95" customHeight="1">
      <c r="A96" s="1463"/>
      <c r="B96" s="1463"/>
      <c r="C96" s="1463"/>
      <c r="D96" s="1463"/>
      <c r="E96" s="1463"/>
      <c r="F96" s="1463"/>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463"/>
      <c r="AM96" s="1463"/>
      <c r="AN96" s="1463"/>
      <c r="AO96" s="1463"/>
      <c r="AP96" s="1463"/>
      <c r="AQ96" s="1463"/>
      <c r="AR96" s="1463"/>
      <c r="AS96" s="1463"/>
      <c r="AT96" s="1463"/>
      <c r="AU96" s="20"/>
      <c r="AV96" s="20"/>
      <c r="AW96" s="20"/>
      <c r="AX96" s="20"/>
      <c r="AY96" s="20"/>
      <c r="AZ96" s="20"/>
      <c r="BD96" s="1181" t="s">
        <v>2513</v>
      </c>
      <c r="BE96" s="1182" t="str">
        <f>Application!M246</f>
        <v>evelyn.perdomo@mercyhousing.org</v>
      </c>
    </row>
    <row r="97" spans="1:57" ht="12.95" customHeight="1">
      <c r="A97" s="1463"/>
      <c r="B97" s="1463"/>
      <c r="C97" s="1463"/>
      <c r="D97" s="1463"/>
      <c r="E97" s="1463"/>
      <c r="F97" s="1463"/>
      <c r="G97" s="1463"/>
      <c r="H97" s="1463"/>
      <c r="I97" s="1463"/>
      <c r="J97" s="1463"/>
      <c r="K97" s="1463"/>
      <c r="L97" s="1463"/>
      <c r="M97" s="1463"/>
      <c r="N97" s="1463"/>
      <c r="O97" s="1463"/>
      <c r="P97" s="1463"/>
      <c r="Q97" s="1463"/>
      <c r="R97" s="1463"/>
      <c r="S97" s="1463"/>
      <c r="T97" s="1463"/>
      <c r="U97" s="1463"/>
      <c r="V97" s="1463"/>
      <c r="W97" s="1463"/>
      <c r="X97" s="1463"/>
      <c r="Y97" s="1463"/>
      <c r="Z97" s="1463"/>
      <c r="AA97" s="1463"/>
      <c r="AB97" s="1463"/>
      <c r="AC97" s="1463"/>
      <c r="AD97" s="1463"/>
      <c r="AE97" s="1463"/>
      <c r="AF97" s="1463"/>
      <c r="AG97" s="1463"/>
      <c r="AH97" s="1463"/>
      <c r="AI97" s="1463"/>
      <c r="AJ97" s="1463"/>
      <c r="AK97" s="1463"/>
      <c r="AL97" s="1463"/>
      <c r="AM97" s="1463"/>
      <c r="AN97" s="1463"/>
      <c r="AO97" s="1463"/>
      <c r="AP97" s="1463"/>
      <c r="AQ97" s="1463"/>
      <c r="AR97" s="1463"/>
      <c r="AS97" s="1463"/>
      <c r="AT97" s="1463"/>
      <c r="AU97" s="20"/>
      <c r="AV97" s="20"/>
      <c r="AW97" s="20"/>
      <c r="AX97" s="20"/>
      <c r="AY97" s="20"/>
      <c r="AZ97" s="20"/>
      <c r="BD97" s="1180" t="s">
        <v>2514</v>
      </c>
      <c r="BE97" s="1182" t="str">
        <f>Application!M257</f>
        <v>evelyn.perdomo@mercyhousing.org</v>
      </c>
    </row>
    <row r="98" spans="1:57" ht="12.95" customHeight="1">
      <c r="A98" s="1463"/>
      <c r="B98" s="1463"/>
      <c r="C98" s="1463"/>
      <c r="D98" s="1463"/>
      <c r="E98" s="1463"/>
      <c r="F98" s="1463"/>
      <c r="G98" s="1463"/>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463"/>
      <c r="AM98" s="1463"/>
      <c r="AN98" s="1463"/>
      <c r="AO98" s="1463"/>
      <c r="AP98" s="1463"/>
      <c r="AQ98" s="1463"/>
      <c r="AR98" s="1463"/>
      <c r="AS98" s="1463"/>
      <c r="AT98" s="1463"/>
      <c r="AU98" s="20"/>
      <c r="AV98" s="20"/>
      <c r="AW98" s="20"/>
      <c r="AX98" s="20"/>
      <c r="AY98" s="20"/>
      <c r="AZ98" s="20"/>
      <c r="BD98" s="1181" t="s">
        <v>2515</v>
      </c>
      <c r="BE98" s="1182">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2516</v>
      </c>
      <c r="BE99" s="1182">
        <f>Application!M273</f>
        <v>0</v>
      </c>
    </row>
    <row r="100" spans="1:57" ht="12.95" customHeight="1">
      <c r="A100" s="1476" t="s">
        <v>2118</v>
      </c>
      <c r="B100" s="1476"/>
      <c r="C100" s="1476"/>
      <c r="D100" s="1476"/>
      <c r="E100" s="1476"/>
      <c r="F100" s="1476"/>
      <c r="G100" s="1476"/>
      <c r="H100" s="1476"/>
      <c r="I100" s="1476"/>
      <c r="J100" s="1476"/>
      <c r="K100" s="1476"/>
      <c r="L100" s="1476"/>
      <c r="M100" s="1476"/>
      <c r="N100" s="1476"/>
      <c r="O100" s="1476"/>
      <c r="P100" s="1476"/>
      <c r="Q100" s="1476"/>
      <c r="R100" s="1476"/>
      <c r="S100" s="1476"/>
      <c r="T100" s="1476"/>
      <c r="U100" s="1476"/>
      <c r="V100" s="1476"/>
      <c r="W100" s="1476"/>
      <c r="X100" s="1476"/>
      <c r="Y100" s="1476"/>
      <c r="Z100" s="1476"/>
      <c r="AA100" s="1476"/>
      <c r="AB100" s="1476"/>
      <c r="AC100" s="1476"/>
      <c r="AD100" s="1476"/>
      <c r="AE100" s="1476"/>
      <c r="AF100" s="1476"/>
      <c r="AG100" s="1476"/>
      <c r="AH100" s="1476"/>
      <c r="AI100" s="1476"/>
      <c r="AJ100" s="1476"/>
      <c r="AK100" s="1476"/>
      <c r="AL100" s="1476"/>
      <c r="AM100" s="1476"/>
      <c r="AN100" s="1476"/>
      <c r="AO100" s="1476"/>
      <c r="AP100" s="1476"/>
      <c r="AQ100" s="1476"/>
      <c r="AR100" s="1476"/>
      <c r="AS100" s="1476"/>
      <c r="AT100" s="1476"/>
      <c r="AU100" s="20"/>
      <c r="AV100" s="20"/>
      <c r="AW100" s="20"/>
      <c r="AX100" s="20"/>
      <c r="AY100" s="20"/>
      <c r="AZ100" s="20"/>
      <c r="BD100" s="1181" t="s">
        <v>2517</v>
      </c>
      <c r="BE100" s="1182" t="str">
        <f>Application!L288</f>
        <v>Cmurphy@mercyhousing.org</v>
      </c>
    </row>
    <row r="101" spans="1:57" ht="12.95" customHeight="1">
      <c r="A101" s="1476"/>
      <c r="B101" s="1476"/>
      <c r="C101" s="1476"/>
      <c r="D101" s="1476"/>
      <c r="E101" s="1476"/>
      <c r="F101" s="1476"/>
      <c r="G101" s="1476"/>
      <c r="H101" s="1476"/>
      <c r="I101" s="1476"/>
      <c r="J101" s="1476"/>
      <c r="K101" s="1476"/>
      <c r="L101" s="1476"/>
      <c r="M101" s="1476"/>
      <c r="N101" s="1476"/>
      <c r="O101" s="1476"/>
      <c r="P101" s="1476"/>
      <c r="Q101" s="1476"/>
      <c r="R101" s="1476"/>
      <c r="S101" s="1476"/>
      <c r="T101" s="1476"/>
      <c r="U101" s="1476"/>
      <c r="V101" s="1476"/>
      <c r="W101" s="1476"/>
      <c r="X101" s="1476"/>
      <c r="Y101" s="1476"/>
      <c r="Z101" s="1476"/>
      <c r="AA101" s="1476"/>
      <c r="AB101" s="1476"/>
      <c r="AC101" s="1476"/>
      <c r="AD101" s="1476"/>
      <c r="AE101" s="1476"/>
      <c r="AF101" s="1476"/>
      <c r="AG101" s="1476"/>
      <c r="AH101" s="1476"/>
      <c r="AI101" s="1476"/>
      <c r="AJ101" s="1476"/>
      <c r="AK101" s="1476"/>
      <c r="AL101" s="1476"/>
      <c r="AM101" s="1476"/>
      <c r="AN101" s="1476"/>
      <c r="AO101" s="1476"/>
      <c r="AP101" s="1476"/>
      <c r="AQ101" s="1476"/>
      <c r="AR101" s="1476"/>
      <c r="AS101" s="1476"/>
      <c r="AT101" s="1476"/>
      <c r="AU101" s="20"/>
      <c r="AV101" s="20"/>
      <c r="AW101" s="20"/>
      <c r="AX101" s="20"/>
      <c r="AY101" s="20"/>
      <c r="AZ101" s="20"/>
      <c r="BD101" s="3" t="s">
        <v>2522</v>
      </c>
      <c r="BE101">
        <f>'Sources and Uses Budget'!C105</f>
        <v>92132917</v>
      </c>
    </row>
    <row r="102" spans="1:57" ht="12.95" customHeight="1">
      <c r="A102" s="1476"/>
      <c r="B102" s="1476"/>
      <c r="C102" s="1476"/>
      <c r="D102" s="1476"/>
      <c r="E102" s="1476"/>
      <c r="F102" s="1476"/>
      <c r="G102" s="1476"/>
      <c r="H102" s="1476"/>
      <c r="I102" s="1476"/>
      <c r="J102" s="1476"/>
      <c r="K102" s="1476"/>
      <c r="L102" s="1476"/>
      <c r="M102" s="1476"/>
      <c r="N102" s="1476"/>
      <c r="O102" s="1476"/>
      <c r="P102" s="1476"/>
      <c r="Q102" s="1476"/>
      <c r="R102" s="1476"/>
      <c r="S102" s="1476"/>
      <c r="T102" s="1476"/>
      <c r="U102" s="1476"/>
      <c r="V102" s="1476"/>
      <c r="W102" s="1476"/>
      <c r="X102" s="1476"/>
      <c r="Y102" s="1476"/>
      <c r="Z102" s="1476"/>
      <c r="AA102" s="1476"/>
      <c r="AB102" s="1476"/>
      <c r="AC102" s="1476"/>
      <c r="AD102" s="1476"/>
      <c r="AE102" s="1476"/>
      <c r="AF102" s="1476"/>
      <c r="AG102" s="1476"/>
      <c r="AH102" s="1476"/>
      <c r="AI102" s="1476"/>
      <c r="AJ102" s="1476"/>
      <c r="AK102" s="1476"/>
      <c r="AL102" s="1476"/>
      <c r="AM102" s="1476"/>
      <c r="AN102" s="1476"/>
      <c r="AO102" s="1476"/>
      <c r="AP102" s="1476"/>
      <c r="AQ102" s="1476"/>
      <c r="AR102" s="1476"/>
      <c r="AS102" s="1476"/>
      <c r="AT102" s="1476"/>
      <c r="AU102" s="20"/>
      <c r="AV102" s="20"/>
      <c r="AW102" s="20"/>
      <c r="AX102" s="20"/>
      <c r="AY102" s="20"/>
      <c r="AZ102" s="20"/>
      <c r="BD102" s="3" t="s">
        <v>2523</v>
      </c>
      <c r="BE102" t="b">
        <f>T197="Yes"</f>
        <v>0</v>
      </c>
    </row>
    <row r="103" spans="1:57" ht="12.95" customHeight="1">
      <c r="A103" s="1476"/>
      <c r="B103" s="1476"/>
      <c r="C103" s="1476"/>
      <c r="D103" s="1476"/>
      <c r="E103" s="1476"/>
      <c r="F103" s="1476"/>
      <c r="G103" s="1476"/>
      <c r="H103" s="1476"/>
      <c r="I103" s="1476"/>
      <c r="J103" s="1476"/>
      <c r="K103" s="1476"/>
      <c r="L103" s="1476"/>
      <c r="M103" s="1476"/>
      <c r="N103" s="1476"/>
      <c r="O103" s="1476"/>
      <c r="P103" s="1476"/>
      <c r="Q103" s="1476"/>
      <c r="R103" s="1476"/>
      <c r="S103" s="1476"/>
      <c r="T103" s="1476"/>
      <c r="U103" s="1476"/>
      <c r="V103" s="1476"/>
      <c r="W103" s="1476"/>
      <c r="X103" s="1476"/>
      <c r="Y103" s="1476"/>
      <c r="Z103" s="1476"/>
      <c r="AA103" s="1476"/>
      <c r="AB103" s="1476"/>
      <c r="AC103" s="1476"/>
      <c r="AD103" s="1476"/>
      <c r="AE103" s="1476"/>
      <c r="AF103" s="1476"/>
      <c r="AG103" s="1476"/>
      <c r="AH103" s="1476"/>
      <c r="AI103" s="1476"/>
      <c r="AJ103" s="1476"/>
      <c r="AK103" s="1476"/>
      <c r="AL103" s="1476"/>
      <c r="AM103" s="1476"/>
      <c r="AN103" s="1476"/>
      <c r="AO103" s="1476"/>
      <c r="AP103" s="1476"/>
      <c r="AQ103" s="1476"/>
      <c r="AR103" s="1476"/>
      <c r="AS103" s="1476"/>
      <c r="AT103" s="1476"/>
      <c r="AU103" s="20"/>
      <c r="AV103" s="20"/>
      <c r="AW103" s="20"/>
      <c r="AX103" s="20"/>
      <c r="AY103" s="20"/>
      <c r="BD103" t="s">
        <v>2128</v>
      </c>
      <c r="BE103" s="1182"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2" t="b">
        <f>T200="Yes"</f>
        <v>0</v>
      </c>
    </row>
    <row r="105" spans="1:57" ht="12.95" customHeight="1">
      <c r="A105" s="1476" t="s">
        <v>2119</v>
      </c>
      <c r="B105" s="1476"/>
      <c r="C105" s="1476"/>
      <c r="D105" s="1476"/>
      <c r="E105" s="1476"/>
      <c r="F105" s="1476"/>
      <c r="G105" s="1476"/>
      <c r="H105" s="1476"/>
      <c r="I105" s="1476"/>
      <c r="J105" s="1476"/>
      <c r="K105" s="1476"/>
      <c r="L105" s="1476"/>
      <c r="M105" s="1476"/>
      <c r="N105" s="1476"/>
      <c r="O105" s="1476"/>
      <c r="P105" s="1476"/>
      <c r="Q105" s="1476"/>
      <c r="R105" s="1476"/>
      <c r="S105" s="1476"/>
      <c r="T105" s="1476"/>
      <c r="U105" s="1476"/>
      <c r="V105" s="1476"/>
      <c r="W105" s="1476"/>
      <c r="X105" s="1476"/>
      <c r="Y105" s="1476"/>
      <c r="Z105" s="1476"/>
      <c r="AA105" s="1476"/>
      <c r="AB105" s="1476"/>
      <c r="AC105" s="1476"/>
      <c r="AD105" s="1476"/>
      <c r="AE105" s="1476"/>
      <c r="AF105" s="1476"/>
      <c r="AG105" s="1476"/>
      <c r="AH105" s="1476"/>
      <c r="AI105" s="1476"/>
      <c r="AJ105" s="1476"/>
      <c r="AK105" s="1476"/>
      <c r="AL105" s="1476"/>
      <c r="AM105" s="1476"/>
      <c r="AN105" s="1476"/>
      <c r="AO105" s="1476"/>
      <c r="AP105" s="1476"/>
      <c r="AQ105" s="1476"/>
      <c r="AR105" s="1476"/>
      <c r="AS105" s="1476"/>
      <c r="AT105" s="1476"/>
      <c r="AU105" s="20"/>
      <c r="AV105" s="20"/>
      <c r="AW105" s="20"/>
      <c r="AX105" s="20"/>
      <c r="AY105" s="20"/>
      <c r="BD105" s="3" t="s">
        <v>2539</v>
      </c>
      <c r="BE105" s="1182" t="b">
        <f>V224="Yes"</f>
        <v>0</v>
      </c>
    </row>
    <row r="106" spans="1:57" ht="12.95" customHeight="1">
      <c r="A106" s="1476"/>
      <c r="B106" s="1476"/>
      <c r="C106" s="1476"/>
      <c r="D106" s="1476"/>
      <c r="E106" s="1476"/>
      <c r="F106" s="1476"/>
      <c r="G106" s="1476"/>
      <c r="H106" s="1476"/>
      <c r="I106" s="1476"/>
      <c r="J106" s="1476"/>
      <c r="K106" s="1476"/>
      <c r="L106" s="1476"/>
      <c r="M106" s="1476"/>
      <c r="N106" s="1476"/>
      <c r="O106" s="1476"/>
      <c r="P106" s="1476"/>
      <c r="Q106" s="1476"/>
      <c r="R106" s="1476"/>
      <c r="S106" s="1476"/>
      <c r="T106" s="1476"/>
      <c r="U106" s="1476"/>
      <c r="V106" s="1476"/>
      <c r="W106" s="1476"/>
      <c r="X106" s="1476"/>
      <c r="Y106" s="1476"/>
      <c r="Z106" s="1476"/>
      <c r="AA106" s="1476"/>
      <c r="AB106" s="1476"/>
      <c r="AC106" s="1476"/>
      <c r="AD106" s="1476"/>
      <c r="AE106" s="1476"/>
      <c r="AF106" s="1476"/>
      <c r="AG106" s="1476"/>
      <c r="AH106" s="1476"/>
      <c r="AI106" s="1476"/>
      <c r="AJ106" s="1476"/>
      <c r="AK106" s="1476"/>
      <c r="AL106" s="1476"/>
      <c r="AM106" s="1476"/>
      <c r="AN106" s="1476"/>
      <c r="AO106" s="1476"/>
      <c r="AP106" s="1476"/>
      <c r="AQ106" s="1476"/>
      <c r="AR106" s="1476"/>
      <c r="AS106" s="1476"/>
      <c r="AT106" s="1476"/>
      <c r="AU106" s="20"/>
      <c r="AV106" s="20"/>
      <c r="AW106" s="20"/>
      <c r="AX106" s="20"/>
      <c r="AY106" s="20"/>
      <c r="BD106" s="3" t="s">
        <v>2540</v>
      </c>
      <c r="BE106" s="1182"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2"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2"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2"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2"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7">
        <v>11</v>
      </c>
      <c r="H113" s="1467"/>
      <c r="I113" s="3" t="s">
        <v>182</v>
      </c>
      <c r="L113" s="1467" t="s">
        <v>2765</v>
      </c>
      <c r="M113" s="1467"/>
      <c r="N113" s="1467"/>
      <c r="O113" s="1467"/>
      <c r="P113" s="1483" t="s">
        <v>2603</v>
      </c>
      <c r="Q113" s="1483"/>
      <c r="R113" s="1483"/>
      <c r="S113" s="148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68" t="s">
        <v>730</v>
      </c>
      <c r="D115" s="1468"/>
      <c r="E115" s="1468"/>
      <c r="F115" s="1468"/>
      <c r="G115" s="1468"/>
      <c r="H115" s="1468"/>
      <c r="I115" s="1468"/>
      <c r="J115" s="1468"/>
      <c r="K115" s="146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7"/>
      <c r="Z117" s="1467"/>
      <c r="AA117" s="1467"/>
      <c r="AB117" s="1467"/>
      <c r="AC117" s="1467"/>
      <c r="AD117" s="1467"/>
      <c r="AE117" s="1467"/>
      <c r="AF117" s="1467"/>
      <c r="AG117" s="1467"/>
      <c r="AH117" s="1467"/>
      <c r="AI117" s="1467"/>
      <c r="AJ117" s="1467"/>
      <c r="AK117" s="146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7" t="s">
        <v>2763</v>
      </c>
      <c r="Z120" s="1467"/>
      <c r="AA120" s="1467"/>
      <c r="AB120" s="1467"/>
      <c r="AC120" s="1467"/>
      <c r="AD120" s="1467"/>
      <c r="AE120" s="1467"/>
      <c r="AF120" s="1467"/>
      <c r="AG120" s="1467"/>
      <c r="AH120" s="1467"/>
      <c r="AI120" s="1467"/>
      <c r="AJ120" s="1467"/>
      <c r="AK120" s="146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08" t="s">
        <v>469</v>
      </c>
      <c r="CV122" s="1609"/>
      <c r="CW122" s="14"/>
      <c r="CX122" s="14" t="s">
        <v>634</v>
      </c>
      <c r="CY122" s="14"/>
      <c r="CZ122" s="14"/>
      <c r="DA122" s="14"/>
      <c r="DB122" s="14"/>
      <c r="DC122" s="14"/>
      <c r="DD122" s="14"/>
      <c r="DE122" s="14"/>
      <c r="DF122" s="14"/>
      <c r="DG122" s="1605" t="str">
        <f>T189</f>
        <v>San Francisco</v>
      </c>
      <c r="DH122" s="1606"/>
      <c r="DI122" s="1606"/>
      <c r="DJ122" s="1606"/>
      <c r="DK122" s="1606"/>
      <c r="DL122" s="1606"/>
      <c r="DM122" s="1607"/>
    </row>
    <row r="123" spans="1:117" ht="12.95" customHeight="1">
      <c r="A123" s="3"/>
      <c r="B123" s="3"/>
      <c r="T123" s="3"/>
      <c r="U123" s="3"/>
      <c r="V123" s="3"/>
      <c r="W123" s="3"/>
      <c r="X123" s="3"/>
      <c r="Y123" s="1467" t="s">
        <v>2764</v>
      </c>
      <c r="Z123" s="1467"/>
      <c r="AA123" s="1467"/>
      <c r="AB123" s="1467"/>
      <c r="AC123" s="1467"/>
      <c r="AD123" s="1467"/>
      <c r="AE123" s="1467"/>
      <c r="AF123" s="1467"/>
      <c r="AG123" s="1467"/>
      <c r="AH123" s="1467"/>
      <c r="AI123" s="1467"/>
      <c r="AJ123" s="1467"/>
      <c r="AK123" s="146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73"/>
      <c r="G150" s="1373"/>
      <c r="H150" s="1373"/>
      <c r="I150" s="1373"/>
      <c r="J150" s="1373"/>
      <c r="K150" s="1373"/>
      <c r="L150" s="1373"/>
      <c r="M150" s="1373"/>
      <c r="N150" s="1373"/>
      <c r="O150" s="1373"/>
      <c r="P150" s="1373"/>
      <c r="Q150" s="1373"/>
      <c r="R150" s="1373"/>
      <c r="S150" s="1373"/>
      <c r="T150" s="137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645</v>
      </c>
      <c r="O153" s="1433" t="s">
        <v>2647</v>
      </c>
      <c r="P153" s="1444"/>
      <c r="Q153" s="1444"/>
      <c r="R153" s="1444"/>
      <c r="S153" s="1444"/>
      <c r="T153" s="1444"/>
      <c r="U153" s="1444"/>
      <c r="V153" s="1444"/>
      <c r="W153" s="1444"/>
      <c r="X153" s="1444"/>
      <c r="Y153" s="1444"/>
      <c r="Z153" s="1444"/>
      <c r="AA153" s="1444"/>
      <c r="AB153" s="1444"/>
      <c r="AC153" s="1444"/>
      <c r="AD153" s="1444"/>
      <c r="AE153" s="1444"/>
      <c r="AF153" s="1444"/>
      <c r="AG153" s="1444"/>
      <c r="AH153" s="1444"/>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439</v>
      </c>
      <c r="O154" s="1296" t="s">
        <v>2648</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2395</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59" t="s">
        <v>440</v>
      </c>
      <c r="P155" s="1459"/>
      <c r="Q155" s="1459"/>
      <c r="R155" s="1459"/>
      <c r="S155" s="1459"/>
      <c r="T155" s="1459"/>
      <c r="U155" s="1459"/>
      <c r="V155" s="1459"/>
      <c r="W155" s="1459"/>
      <c r="X155" s="1459"/>
      <c r="Y155" s="1459"/>
      <c r="Z155" s="1459"/>
      <c r="AA155" s="1459"/>
      <c r="AB155" s="1459"/>
      <c r="AC155" s="1459"/>
      <c r="AD155" s="1459"/>
      <c r="AE155" s="1459"/>
      <c r="AF155" s="1459"/>
      <c r="AG155" s="1459"/>
      <c r="AH155" s="145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98" t="s">
        <v>2650</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4" t="s">
        <v>730</v>
      </c>
      <c r="P157" s="1444"/>
      <c r="Q157" s="1444"/>
      <c r="R157" s="1444"/>
      <c r="S157" s="1444"/>
      <c r="T157" s="1444"/>
      <c r="U157" s="1444"/>
      <c r="V157" s="1444"/>
      <c r="W157" s="1444"/>
      <c r="X157" s="144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79">
        <v>94102</v>
      </c>
      <c r="P158" s="1479"/>
      <c r="Q158" s="1479"/>
      <c r="R158" s="147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398" t="s">
        <v>2649</v>
      </c>
      <c r="P159" s="1474"/>
      <c r="Q159" s="1474"/>
      <c r="R159" s="1474"/>
      <c r="S159" s="1474"/>
      <c r="T159" s="1474"/>
      <c r="V159" s="97" t="s">
        <v>271</v>
      </c>
      <c r="W159" s="1480"/>
      <c r="X159" s="148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74"/>
      <c r="P160" s="1474"/>
      <c r="Q160" s="1474"/>
      <c r="R160" s="1474"/>
      <c r="S160" s="1474"/>
      <c r="T160" s="147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4" t="s">
        <v>2651</v>
      </c>
      <c r="P161" s="1454"/>
      <c r="Q161" s="1454"/>
      <c r="R161" s="1454"/>
      <c r="S161" s="1454"/>
      <c r="T161" s="1454"/>
      <c r="U161" s="1454"/>
      <c r="V161" s="1454"/>
      <c r="W161" s="1454"/>
      <c r="X161" s="1454"/>
      <c r="Y161" s="1454"/>
      <c r="Z161" s="1454"/>
      <c r="AA161" s="1454"/>
      <c r="AB161" s="1454"/>
      <c r="AC161" s="1454"/>
      <c r="AD161" s="1454"/>
      <c r="AE161" s="1454"/>
      <c r="AF161" s="1454"/>
      <c r="AG161" s="1454"/>
      <c r="AH161" s="145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69" t="s">
        <v>2169</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50" t="s">
        <v>539</v>
      </c>
      <c r="B169" s="1450"/>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c r="AG169" s="1450"/>
      <c r="AH169" s="1450"/>
      <c r="AI169" s="1450"/>
      <c r="AJ169" s="1450"/>
      <c r="AK169" s="1450"/>
      <c r="AL169" s="1450"/>
      <c r="AM169" s="1450"/>
      <c r="AN169" s="1450"/>
      <c r="AO169" s="1450"/>
      <c r="AP169" s="1450"/>
      <c r="AQ169" s="1450"/>
      <c r="AR169" s="1450"/>
      <c r="AS169" s="1450"/>
      <c r="AT169" s="145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1450"/>
      <c r="AN170" s="1450"/>
      <c r="AO170" s="1450"/>
      <c r="AP170" s="1450"/>
      <c r="AQ170" s="1450"/>
      <c r="AR170" s="1450"/>
      <c r="AS170" s="1450"/>
      <c r="AT170" s="145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8" t="s">
        <v>371</v>
      </c>
      <c r="K173" s="1458"/>
      <c r="L173" s="1458"/>
      <c r="M173" s="1458"/>
      <c r="N173" s="1458"/>
      <c r="O173" s="1458"/>
      <c r="P173" s="1458"/>
      <c r="Q173" s="1458"/>
      <c r="R173" s="1458"/>
      <c r="S173" s="145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351" t="s">
        <v>2055</v>
      </c>
      <c r="K174" s="1351"/>
      <c r="L174" s="1351"/>
      <c r="M174" s="1351"/>
      <c r="N174" s="1351"/>
      <c r="O174" s="1351"/>
      <c r="P174" s="1351"/>
      <c r="Q174" s="1351"/>
      <c r="R174" s="1351"/>
      <c r="S174" s="1351"/>
      <c r="T174" s="1351"/>
      <c r="U174" s="1351"/>
      <c r="V174" s="1351"/>
      <c r="W174" s="1351"/>
      <c r="X174" s="1351"/>
      <c r="Y174" s="1351"/>
      <c r="Z174" s="1351"/>
      <c r="AA174" s="1351"/>
      <c r="AB174" s="1351"/>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07" t="s">
        <v>669</v>
      </c>
      <c r="V175" s="1307"/>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72"/>
      <c r="V176" s="1472"/>
      <c r="W176" s="1" t="s">
        <v>306</v>
      </c>
      <c r="X176" s="1486"/>
      <c r="Y176" s="1486"/>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07" t="s">
        <v>669</v>
      </c>
      <c r="S177" s="1307"/>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2034</v>
      </c>
      <c r="AE178" s="27" t="s">
        <v>305</v>
      </c>
      <c r="AF178" s="1485"/>
      <c r="AG178" s="1485"/>
      <c r="AH178" s="1" t="s">
        <v>306</v>
      </c>
      <c r="AI178" s="1375"/>
      <c r="AJ178" s="1375"/>
      <c r="AK178" s="1375"/>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2628</v>
      </c>
      <c r="X180" s="1307" t="s">
        <v>669</v>
      </c>
      <c r="Y180" s="130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297" t="str">
        <f>H18</f>
        <v>Treasure Island E1.2 Senior</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8" t="s">
        <v>2645</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7" t="s">
        <v>2715</v>
      </c>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33" t="s">
        <v>730</v>
      </c>
      <c r="J189" s="1351"/>
      <c r="K189" s="1351"/>
      <c r="L189" s="1351"/>
      <c r="M189" s="1351"/>
      <c r="N189" s="1351"/>
      <c r="O189" s="1351"/>
      <c r="P189" s="1351"/>
      <c r="Q189" t="s">
        <v>582</v>
      </c>
      <c r="T189" s="1351" t="s">
        <v>730</v>
      </c>
      <c r="U189" s="1351"/>
      <c r="V189" s="1351"/>
      <c r="W189" s="1351"/>
      <c r="X189" s="1351"/>
      <c r="Y189" s="1351"/>
      <c r="Z189" s="1351"/>
      <c r="AA189" s="1351"/>
      <c r="AB189" s="1351"/>
      <c r="AC189" s="1351"/>
      <c r="AD189" s="1351"/>
      <c r="AE189" s="135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295">
        <v>94130</v>
      </c>
      <c r="J190" s="1295"/>
      <c r="K190" s="1295"/>
      <c r="L190" s="1295"/>
      <c r="M190" s="1295"/>
      <c r="N190" s="1295"/>
      <c r="O190" t="s">
        <v>585</v>
      </c>
      <c r="T190" s="1477">
        <v>17903</v>
      </c>
      <c r="U190" s="1477"/>
      <c r="V190" s="1477"/>
      <c r="W190" s="1477"/>
      <c r="X190" s="1477"/>
      <c r="Y190" s="1477"/>
      <c r="Z190" s="1477"/>
      <c r="AA190" s="1477"/>
      <c r="AB190" s="1477"/>
      <c r="AC190" s="1477"/>
      <c r="AD190" s="1477"/>
      <c r="AE190" s="1477"/>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398" t="s">
        <v>2652</v>
      </c>
      <c r="O191" s="1447"/>
      <c r="P191" s="1447"/>
      <c r="Q191" s="1447"/>
      <c r="R191" s="1447"/>
      <c r="S191" s="1447"/>
      <c r="T191" s="1447"/>
      <c r="U191" s="1447"/>
      <c r="V191" s="1447"/>
      <c r="W191" s="1447"/>
      <c r="X191" s="1447"/>
      <c r="Y191" s="1447"/>
      <c r="Z191" s="1447"/>
      <c r="AA191" s="1447"/>
      <c r="AB191" s="1447"/>
      <c r="AC191" s="1447"/>
      <c r="AD191" s="1447"/>
      <c r="AE191" s="1447"/>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481" t="s">
        <v>2166</v>
      </c>
      <c r="U193" s="1481"/>
      <c r="V193" s="1481"/>
      <c r="W193" s="1481"/>
      <c r="X193" s="1481"/>
      <c r="Y193" s="1481"/>
      <c r="Z193" s="1481"/>
      <c r="AA193" s="1481"/>
      <c r="AB193" s="1481"/>
      <c r="AC193" s="1481"/>
      <c r="AD193" s="1481"/>
      <c r="AE193" s="1481"/>
      <c r="AF193" s="1481"/>
      <c r="AG193" s="1481"/>
      <c r="AH193" s="1481"/>
      <c r="AI193" s="1481"/>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07" t="s">
        <v>545</v>
      </c>
      <c r="AI194" s="1307"/>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07" t="s">
        <v>669</v>
      </c>
      <c r="U195" s="1307"/>
      <c r="W195" t="s">
        <v>684</v>
      </c>
      <c r="AH195" s="1307">
        <v>11</v>
      </c>
      <c r="AI195" s="1307"/>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19" t="s">
        <v>545</v>
      </c>
      <c r="U196" s="1319"/>
      <c r="W196" t="s">
        <v>685</v>
      </c>
      <c r="AH196" s="1307">
        <v>17</v>
      </c>
      <c r="AI196" s="130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19" t="s">
        <v>669</v>
      </c>
      <c r="U197" s="1319"/>
      <c r="W197" t="s">
        <v>686</v>
      </c>
      <c r="AH197" s="1307">
        <v>11</v>
      </c>
      <c r="AI197" s="130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19">
        <v>0</v>
      </c>
      <c r="U198" s="1319"/>
      <c r="V198"/>
      <c r="X198" s="1451" t="s">
        <v>2441</v>
      </c>
      <c r="Y198" s="1451"/>
      <c r="Z198" s="1451"/>
      <c r="AA198" s="1451"/>
      <c r="AB198" s="1451"/>
      <c r="AC198" s="1451"/>
      <c r="AD198" s="1451"/>
      <c r="AE198" s="1451"/>
      <c r="AF198" s="1451"/>
      <c r="AG198" s="1451"/>
      <c r="AH198" s="1451"/>
      <c r="AI198" s="1451"/>
      <c r="AJ198" s="1451"/>
      <c r="AK198" s="1451"/>
      <c r="AL198" s="1451"/>
      <c r="AM198" s="1451"/>
      <c r="AN198" s="1451"/>
      <c r="AO198" s="1451"/>
      <c r="AP198" s="1451"/>
      <c r="AQ198" s="1451"/>
      <c r="AR198" s="1451"/>
      <c r="AS198" s="1451"/>
      <c r="AT198" s="145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07" t="s">
        <v>669</v>
      </c>
      <c r="U199" s="1307"/>
      <c r="V199"/>
      <c r="W199"/>
      <c r="X199" s="1451"/>
      <c r="Y199" s="1451"/>
      <c r="Z199" s="1451"/>
      <c r="AA199" s="1451"/>
      <c r="AB199" s="1451"/>
      <c r="AC199" s="1451"/>
      <c r="AD199" s="1451"/>
      <c r="AE199" s="1451"/>
      <c r="AF199" s="1451"/>
      <c r="AG199" s="1451"/>
      <c r="AH199" s="1451"/>
      <c r="AI199" s="1451"/>
      <c r="AJ199" s="1451"/>
      <c r="AK199" s="1451"/>
      <c r="AL199" s="1451"/>
      <c r="AM199" s="1451"/>
      <c r="AN199" s="1451"/>
      <c r="AO199" s="1451"/>
      <c r="AP199" s="1451"/>
      <c r="AQ199" s="1451"/>
      <c r="AR199" s="1451"/>
      <c r="AS199" s="1451"/>
      <c r="AT199" s="145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2442</v>
      </c>
      <c r="T200" s="1307" t="s">
        <v>669</v>
      </c>
      <c r="U200" s="1307"/>
      <c r="V200"/>
      <c r="W200"/>
      <c r="X200"/>
      <c r="Y200"/>
      <c r="AA200"/>
      <c r="AB200" s="1183"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3"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297" t="s">
        <v>385</v>
      </c>
      <c r="E204" s="1297"/>
      <c r="F204" s="1297"/>
      <c r="G204" s="1297"/>
      <c r="H204" s="1297"/>
      <c r="I204" s="1297"/>
      <c r="J204" s="1297"/>
      <c r="K204" s="1297"/>
      <c r="L204" s="1297"/>
      <c r="M204" s="1297"/>
      <c r="P204" s="1470">
        <f>M26</f>
        <v>4225513</v>
      </c>
      <c r="Q204" s="1471"/>
      <c r="R204" s="1471"/>
      <c r="S204" s="1471"/>
      <c r="T204" s="1471"/>
      <c r="U204" s="147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53" t="s">
        <v>1246</v>
      </c>
      <c r="E205" s="1297"/>
      <c r="F205" s="1297"/>
      <c r="G205" s="1297"/>
      <c r="H205" s="1297"/>
      <c r="I205" s="1297"/>
      <c r="J205" s="1297"/>
      <c r="K205" s="1297"/>
      <c r="L205" s="1297"/>
      <c r="M205" s="1297"/>
      <c r="P205" s="1471">
        <f>M27</f>
        <v>0</v>
      </c>
      <c r="Q205" s="1471"/>
      <c r="R205" s="1471"/>
      <c r="S205" s="1471"/>
      <c r="T205" s="1471"/>
      <c r="U205" s="1471"/>
      <c r="V205" s="28"/>
      <c r="W205" s="3" t="s">
        <v>1708</v>
      </c>
      <c r="Z205" s="1449" t="s">
        <v>1183</v>
      </c>
      <c r="AA205" s="1449"/>
      <c r="AB205" s="1449"/>
      <c r="AC205" s="1449"/>
      <c r="AD205" s="1449"/>
      <c r="AE205" s="1449"/>
      <c r="AF205" s="1449"/>
      <c r="AG205" s="1449"/>
      <c r="AH205" s="1449"/>
      <c r="AI205" s="1449"/>
      <c r="AJ205" s="1449"/>
      <c r="AK205" s="1449"/>
      <c r="AL205" s="1449"/>
      <c r="AM205" s="1449"/>
      <c r="AN205" s="1449"/>
      <c r="AP205" s="1373"/>
      <c r="AQ205" s="137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4" t="s">
        <v>2643</v>
      </c>
      <c r="E208" s="1444"/>
      <c r="F208" s="1444"/>
      <c r="G208" s="1444"/>
      <c r="H208" s="1444"/>
      <c r="I208" s="1444"/>
      <c r="J208" s="1444"/>
      <c r="K208" s="1444"/>
      <c r="L208" s="1444"/>
      <c r="M208" s="1444"/>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4" t="s">
        <v>1039</v>
      </c>
      <c r="E211" s="1444"/>
      <c r="F211" s="1444"/>
      <c r="G211" s="1444"/>
      <c r="H211" s="1444"/>
      <c r="I211" s="1444"/>
      <c r="J211" s="1444"/>
      <c r="K211" s="1444"/>
      <c r="L211" s="1444"/>
      <c r="M211" s="144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07">
        <v>0</v>
      </c>
      <c r="R212" s="1307"/>
      <c r="T212" s="1455">
        <f>IFERROR(Q212/AG449,0)</f>
        <v>0</v>
      </c>
      <c r="U212" s="145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8" t="s">
        <v>2401</v>
      </c>
      <c r="BC213" t="s">
        <v>526</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66" t="s">
        <v>591</v>
      </c>
      <c r="E214" s="1466"/>
      <c r="F214" s="1466"/>
      <c r="G214" s="1466"/>
      <c r="H214" s="1466"/>
      <c r="I214" s="1466"/>
      <c r="J214" s="1466"/>
      <c r="K214" s="1466"/>
      <c r="L214" s="1466"/>
      <c r="M214" s="1466"/>
      <c r="N214" s="1466"/>
      <c r="O214" s="1466"/>
      <c r="P214" s="1466"/>
      <c r="Q214" s="1466"/>
      <c r="R214" s="1466"/>
      <c r="S214" s="1466"/>
      <c r="T214" s="1466"/>
      <c r="U214" s="1466"/>
      <c r="V214" s="1466"/>
      <c r="W214" s="1466"/>
      <c r="X214" s="1466"/>
      <c r="Y214" s="1466"/>
      <c r="Z214" s="1466"/>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465">
        <v>62</v>
      </c>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2185</v>
      </c>
      <c r="D218" s="28"/>
      <c r="AC218" s="2" t="s">
        <v>2390</v>
      </c>
      <c r="BC218" t="s">
        <v>529</v>
      </c>
    </row>
    <row r="219" spans="1:108" ht="12.95" customHeight="1">
      <c r="A219" s="2"/>
      <c r="C219" s="2"/>
      <c r="D219" s="3" t="s">
        <v>2391</v>
      </c>
      <c r="AZ219" s="3"/>
      <c r="BA219" s="3"/>
      <c r="BC219" t="s">
        <v>377</v>
      </c>
    </row>
    <row r="220" spans="1:108" ht="12.95" customHeight="1">
      <c r="A220" s="2"/>
      <c r="C220" s="2"/>
      <c r="D220" s="1444" t="s">
        <v>659</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AC220" s="1452" t="s">
        <v>2393</v>
      </c>
      <c r="AD220" s="1452"/>
      <c r="AE220" s="1452"/>
      <c r="AF220" s="1452"/>
      <c r="AG220" s="1452"/>
      <c r="AH220" s="1452"/>
      <c r="AI220" s="1452"/>
      <c r="AJ220" s="1452"/>
      <c r="AK220" s="1452"/>
      <c r="AL220" s="1452"/>
      <c r="AM220" s="1452"/>
      <c r="AN220" s="1452"/>
      <c r="AO220" s="1452"/>
      <c r="AP220" s="1452"/>
      <c r="AQ220" s="1452"/>
      <c r="BA220" s="3"/>
      <c r="BC220" t="s">
        <v>300</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07" t="s">
        <v>669</v>
      </c>
      <c r="W224" s="1307"/>
      <c r="Y224" s="1192"/>
      <c r="BA224" s="3"/>
    </row>
    <row r="225" spans="1:69" ht="12.95" customHeight="1">
      <c r="A225" s="2"/>
      <c r="B225" s="14"/>
      <c r="C225" s="2"/>
      <c r="E225" s="3" t="s">
        <v>2540</v>
      </c>
      <c r="V225" s="1307" t="s">
        <v>669</v>
      </c>
      <c r="W225" s="1307"/>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2.95" customHeight="1">
      <c r="A226" s="2"/>
      <c r="B226" s="14"/>
      <c r="C226" s="2"/>
      <c r="E226" s="3" t="s">
        <v>2541</v>
      </c>
      <c r="V226" s="1319" t="s">
        <v>669</v>
      </c>
      <c r="W226" s="1319"/>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2.95" customHeight="1">
      <c r="A227" s="2"/>
      <c r="B227" s="14"/>
      <c r="C227" s="2"/>
      <c r="E227" s="3" t="s">
        <v>2542</v>
      </c>
      <c r="V227" s="1319" t="s">
        <v>545</v>
      </c>
      <c r="W227" s="1319"/>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2.95" customHeight="1">
      <c r="A228" s="2"/>
      <c r="B228" s="14"/>
      <c r="C228" s="2"/>
      <c r="E228" s="3" t="s">
        <v>2543</v>
      </c>
      <c r="V228" s="1319" t="s">
        <v>545</v>
      </c>
      <c r="W228" s="1319"/>
      <c r="Y228" s="1193" t="str">
        <f>IF(AND(V228="Yes",OR(V229="Yes",V225="Yes",V226="Yes")),"!","")</f>
        <v/>
      </c>
      <c r="Z228" s="1194" t="str">
        <f t="shared" ref="Z228:Z229" si="1">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2.95" customHeight="1">
      <c r="A229" s="2"/>
      <c r="B229" s="14"/>
      <c r="C229" s="2"/>
      <c r="E229" s="3" t="s">
        <v>2544</v>
      </c>
      <c r="V229" s="1319" t="s">
        <v>669</v>
      </c>
      <c r="W229" s="1319"/>
      <c r="Y229" s="1193" t="str">
        <f>IF(AND(V229="Yes",OR(V228="Yes",V227="Yes",V226="Yes",V225="Yes")),"!","")</f>
        <v/>
      </c>
      <c r="Z229" s="1194" t="str">
        <f t="shared" si="1"/>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2.95" customHeight="1">
      <c r="A230" s="2"/>
      <c r="B230" s="14"/>
      <c r="C230" s="2"/>
      <c r="BA230" s="3"/>
    </row>
    <row r="231" spans="1:69" ht="12.95" customHeight="1">
      <c r="A231" s="1450" t="s">
        <v>540</v>
      </c>
      <c r="B231" s="1450"/>
      <c r="C231" s="1450"/>
      <c r="D231" s="1450"/>
      <c r="E231" s="1450"/>
      <c r="F231" s="1450"/>
      <c r="G231" s="1450"/>
      <c r="H231" s="1450"/>
      <c r="I231" s="1450"/>
      <c r="J231" s="1450"/>
      <c r="K231" s="1450"/>
      <c r="L231" s="1450"/>
      <c r="M231" s="1450"/>
      <c r="N231" s="1450"/>
      <c r="O231" s="1450"/>
      <c r="P231" s="1450"/>
      <c r="Q231" s="1450"/>
      <c r="R231" s="1450"/>
      <c r="S231" s="1450"/>
      <c r="T231" s="1450"/>
      <c r="U231" s="1450"/>
      <c r="V231" s="1450"/>
      <c r="W231" s="1450"/>
      <c r="X231" s="1450"/>
      <c r="Y231" s="1450"/>
      <c r="Z231" s="1450"/>
      <c r="AA231" s="1450"/>
      <c r="AB231" s="1450"/>
      <c r="AC231" s="1450"/>
      <c r="AD231" s="1450"/>
      <c r="AE231" s="1450"/>
      <c r="AF231" s="1450"/>
      <c r="AG231" s="1450"/>
      <c r="AH231" s="1450"/>
      <c r="AI231" s="1450"/>
      <c r="AJ231" s="1450"/>
      <c r="AK231" s="1450"/>
      <c r="AL231" s="1450"/>
      <c r="AM231" s="1450"/>
      <c r="AN231" s="1450"/>
      <c r="AO231" s="1450"/>
      <c r="AP231" s="1450"/>
      <c r="AQ231" s="1450"/>
      <c r="AR231" s="1450"/>
      <c r="AS231" s="1450"/>
      <c r="AT231" s="1450"/>
      <c r="AU231" s="95"/>
      <c r="AV231" s="95"/>
      <c r="AW231" s="95"/>
      <c r="AX231" s="95"/>
      <c r="AY231" s="95"/>
      <c r="AZ231" s="3"/>
      <c r="BA231" s="3"/>
      <c r="BP231" s="34"/>
    </row>
    <row r="232" spans="1:69" ht="12.95" customHeight="1">
      <c r="A232" s="1450"/>
      <c r="B232" s="1450"/>
      <c r="C232" s="1450"/>
      <c r="D232" s="1450"/>
      <c r="E232" s="1450"/>
      <c r="F232" s="1450"/>
      <c r="G232" s="1450"/>
      <c r="H232" s="1450"/>
      <c r="I232" s="1450"/>
      <c r="J232" s="1450"/>
      <c r="K232" s="1450"/>
      <c r="L232" s="1450"/>
      <c r="M232" s="1450"/>
      <c r="N232" s="1450"/>
      <c r="O232" s="1450"/>
      <c r="P232" s="1450"/>
      <c r="Q232" s="1450"/>
      <c r="R232" s="1450"/>
      <c r="S232" s="1450"/>
      <c r="T232" s="1450"/>
      <c r="U232" s="1450"/>
      <c r="V232" s="1450"/>
      <c r="W232" s="1450"/>
      <c r="X232" s="1450"/>
      <c r="Y232" s="1450"/>
      <c r="Z232" s="1450"/>
      <c r="AA232" s="1450"/>
      <c r="AB232" s="1450"/>
      <c r="AC232" s="1450"/>
      <c r="AD232" s="1450"/>
      <c r="AE232" s="1450"/>
      <c r="AF232" s="1450"/>
      <c r="AG232" s="1450"/>
      <c r="AH232" s="1450"/>
      <c r="AI232" s="1450"/>
      <c r="AJ232" s="1450"/>
      <c r="AK232" s="1450"/>
      <c r="AL232" s="1450"/>
      <c r="AM232" s="1450"/>
      <c r="AN232" s="1450"/>
      <c r="AO232" s="1450"/>
      <c r="AP232" s="1450"/>
      <c r="AQ232" s="1450"/>
      <c r="AR232" s="1450"/>
      <c r="AS232" s="1450"/>
      <c r="AT232" s="1450"/>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591</v>
      </c>
      <c r="AJ235" s="130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591</v>
      </c>
      <c r="AJ236" s="130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545</v>
      </c>
      <c r="AJ237" s="130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591</v>
      </c>
      <c r="AJ238" s="1307"/>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78" t="str">
        <f>H16</f>
        <v>Mercy Housing California 111, L.P.</v>
      </c>
      <c r="N241" s="1478"/>
      <c r="O241" s="1478"/>
      <c r="P241" s="1478"/>
      <c r="Q241" s="1478"/>
      <c r="R241" s="1478"/>
      <c r="S241" s="1478"/>
      <c r="T241" s="1478"/>
      <c r="U241" s="1478"/>
      <c r="V241" s="1478"/>
      <c r="W241" s="1478"/>
      <c r="X241" s="1478"/>
      <c r="Y241" s="1478"/>
      <c r="Z241" s="1478"/>
      <c r="AA241" s="1478"/>
      <c r="AB241" s="1478"/>
      <c r="AC241" s="1478"/>
      <c r="AD241" s="1478"/>
      <c r="AE241" s="1478"/>
      <c r="AF241" s="1478"/>
      <c r="AG241" s="1478"/>
      <c r="AH241" s="1478"/>
      <c r="AI241" s="1478"/>
      <c r="AJ241" s="1478"/>
      <c r="AK241" s="1478"/>
      <c r="AZ241" s="4"/>
      <c r="BA241" s="3"/>
      <c r="BB241" s="205" t="s">
        <v>538</v>
      </c>
      <c r="BG241" s="241">
        <f>IF(AND(AND($M$258="nonprofit",$M$266="nonprofit",$M$274="for profit")),2,0)</f>
        <v>0</v>
      </c>
    </row>
    <row r="242" spans="1:67" ht="12.95" customHeight="1">
      <c r="D242" s="4" t="s">
        <v>85</v>
      </c>
      <c r="E242" s="4"/>
      <c r="F242" s="4"/>
      <c r="G242" s="4"/>
      <c r="H242" s="4"/>
      <c r="I242" s="4"/>
      <c r="J242" s="4"/>
      <c r="K242" s="4"/>
      <c r="M242" s="1444" t="s">
        <v>2653</v>
      </c>
      <c r="N242" s="1444"/>
      <c r="O242" s="1444"/>
      <c r="P242" s="1444"/>
      <c r="Q242" s="1444"/>
      <c r="R242" s="1444"/>
      <c r="S242" s="1444"/>
      <c r="T242" s="1444"/>
      <c r="U242" s="1444"/>
      <c r="V242" s="1444"/>
      <c r="W242" s="1444"/>
      <c r="X242" s="1444"/>
      <c r="Y242" s="1444"/>
      <c r="Z242" s="1444"/>
      <c r="AA242" s="1444"/>
      <c r="AB242" s="1444"/>
      <c r="AC242" s="1444"/>
      <c r="AD242" s="1444"/>
      <c r="AE242" s="1444"/>
      <c r="BB242" s="205" t="s">
        <v>538</v>
      </c>
      <c r="BG242" s="241">
        <f>IF(AND(AND($M$258="nonprofit",$M$266="for profit",$M$274="nonprofit")),2,0)</f>
        <v>0</v>
      </c>
    </row>
    <row r="243" spans="1:67" ht="12.95" customHeight="1">
      <c r="D243" s="4" t="s">
        <v>580</v>
      </c>
      <c r="E243" s="4"/>
      <c r="M243" s="1444" t="s">
        <v>730</v>
      </c>
      <c r="N243" s="1444"/>
      <c r="O243" s="1444"/>
      <c r="P243" s="1444"/>
      <c r="Q243" s="1444"/>
      <c r="R243" s="1444"/>
      <c r="S243" s="1444"/>
      <c r="T243" s="1444"/>
      <c r="V243" s="33" t="s">
        <v>86</v>
      </c>
      <c r="W243" s="1296" t="s">
        <v>2654</v>
      </c>
      <c r="X243" s="1296"/>
      <c r="Y243" s="4" t="s">
        <v>583</v>
      </c>
      <c r="AC243" s="1444">
        <v>94103</v>
      </c>
      <c r="AD243" s="1444"/>
      <c r="AE243" s="1444"/>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4" t="s">
        <v>2655</v>
      </c>
      <c r="N244" s="1444"/>
      <c r="O244" s="1444"/>
      <c r="P244" s="1444"/>
      <c r="Q244" s="1444"/>
      <c r="R244" s="1444"/>
      <c r="S244" s="1444"/>
      <c r="T244" s="1444"/>
      <c r="U244" s="1444"/>
      <c r="V244" s="1444"/>
      <c r="W244" s="1444"/>
      <c r="X244" s="1444"/>
      <c r="Y244" s="1444"/>
      <c r="Z244" s="1444"/>
      <c r="AA244" s="1444"/>
      <c r="AB244" s="1444"/>
      <c r="AC244" s="1444"/>
      <c r="AD244" s="1444"/>
      <c r="AE244" s="1444"/>
      <c r="AI244" s="4"/>
      <c r="AJ244" s="4"/>
      <c r="AK244" s="4"/>
      <c r="AL244" s="4"/>
      <c r="AM244" s="4"/>
      <c r="AN244" s="4"/>
      <c r="AO244" s="4"/>
      <c r="AP244" s="4"/>
      <c r="AQ244" s="4"/>
      <c r="AR244" s="4"/>
      <c r="AS244" s="4"/>
      <c r="AT244" s="4"/>
      <c r="BB244" s="205"/>
      <c r="BG244" s="204"/>
    </row>
    <row r="245" spans="1:67" ht="12.95" customHeight="1">
      <c r="D245" s="4" t="s">
        <v>88</v>
      </c>
      <c r="E245" s="4"/>
      <c r="F245" s="4"/>
      <c r="M245" s="1311" t="s">
        <v>2657</v>
      </c>
      <c r="N245" s="1311"/>
      <c r="O245" s="1311"/>
      <c r="P245" s="1311"/>
      <c r="Q245" s="1311"/>
      <c r="R245" s="1311"/>
      <c r="S245" s="4" t="s">
        <v>206</v>
      </c>
      <c r="T245" s="4"/>
      <c r="U245" s="1296"/>
      <c r="V245" s="1296"/>
      <c r="W245" s="1296"/>
      <c r="X245" s="4" t="s">
        <v>89</v>
      </c>
      <c r="Z245" s="1311"/>
      <c r="AA245" s="1311"/>
      <c r="AB245" s="1311"/>
      <c r="AC245" s="1311"/>
      <c r="AD245" s="1311"/>
      <c r="AE245" s="1311"/>
      <c r="AU245" s="4"/>
      <c r="AV245" s="4"/>
      <c r="AW245" s="4"/>
      <c r="AX245" s="4"/>
      <c r="AY245" s="4"/>
      <c r="AZ245" s="4"/>
      <c r="BB245" s="204" t="s">
        <v>537</v>
      </c>
      <c r="BG245" s="241">
        <f>IF(AND(AND($M$258="nonprofit",$M$266="nonprofit",$M$274="(select one)")),1,0)</f>
        <v>0</v>
      </c>
    </row>
    <row r="246" spans="1:67" ht="12.95" customHeight="1">
      <c r="D246" s="4" t="s">
        <v>90</v>
      </c>
      <c r="E246" s="4"/>
      <c r="F246" s="4"/>
      <c r="M246" s="1454" t="s">
        <v>2658</v>
      </c>
      <c r="N246" s="1454"/>
      <c r="O246" s="1454"/>
      <c r="P246" s="1454"/>
      <c r="Q246" s="1454"/>
      <c r="R246" s="1454"/>
      <c r="S246" s="1454"/>
      <c r="T246" s="1454"/>
      <c r="U246" s="1454"/>
      <c r="V246" s="1454"/>
      <c r="W246" s="1454"/>
      <c r="X246" s="1454"/>
      <c r="Y246" s="1454"/>
      <c r="Z246" s="1454"/>
      <c r="AA246" s="1454"/>
      <c r="AB246" s="1454"/>
      <c r="AC246" s="1454"/>
      <c r="AD246" s="1454"/>
      <c r="AE246" s="145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295" t="s">
        <v>528</v>
      </c>
      <c r="N247" s="1295"/>
      <c r="O247" s="1295"/>
      <c r="P247" s="1295"/>
      <c r="Q247" s="1295"/>
      <c r="R247" s="1295"/>
      <c r="S247" s="1295"/>
      <c r="T247" s="1295"/>
      <c r="U247" s="204" t="s">
        <v>906</v>
      </c>
      <c r="V247" s="204"/>
      <c r="W247" s="204"/>
      <c r="X247" s="204"/>
      <c r="Y247" s="204"/>
      <c r="Z247" s="204"/>
      <c r="AA247" s="1482" t="s">
        <v>2656</v>
      </c>
      <c r="AB247" s="1482"/>
      <c r="AC247" s="1482"/>
      <c r="AD247" s="1482"/>
      <c r="AE247" s="1482"/>
      <c r="AF247" s="1482"/>
      <c r="AG247" s="1482"/>
      <c r="AH247" s="1482"/>
      <c r="AI247" s="1482"/>
      <c r="AJ247" s="1482"/>
      <c r="AK247" s="1482"/>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351"/>
      <c r="N248" s="1351"/>
      <c r="O248" s="1351"/>
      <c r="P248" s="1351"/>
      <c r="Q248" s="1351"/>
      <c r="R248" s="1351"/>
      <c r="S248" s="1351"/>
      <c r="T248" s="1351"/>
      <c r="U248" s="1351"/>
      <c r="V248" s="1351"/>
      <c r="W248" s="1351"/>
      <c r="X248" s="1351"/>
      <c r="Y248" s="1351"/>
      <c r="Z248" s="1351"/>
      <c r="AA248" s="1351"/>
      <c r="AB248" s="1351"/>
      <c r="AC248" s="1351"/>
      <c r="AD248" s="1351"/>
      <c r="AE248" s="1351"/>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57" t="s">
        <v>2660</v>
      </c>
      <c r="N252" s="1457"/>
      <c r="O252" s="1457"/>
      <c r="P252" s="1457"/>
      <c r="Q252" s="1457"/>
      <c r="R252" s="1457"/>
      <c r="S252" s="1457"/>
      <c r="T252" s="1457"/>
      <c r="U252" s="1457"/>
      <c r="V252" s="1457"/>
      <c r="W252" s="1457"/>
      <c r="X252" s="1457"/>
      <c r="Y252" s="1457"/>
      <c r="Z252" s="1457"/>
      <c r="AA252" s="1457"/>
      <c r="AB252" s="1457"/>
      <c r="AC252" s="1457"/>
      <c r="AD252" s="1457"/>
      <c r="AE252" s="1457"/>
      <c r="AF252" s="1457" t="s">
        <v>2716</v>
      </c>
      <c r="AG252" s="1457"/>
      <c r="AH252" s="1457"/>
      <c r="AI252" s="1457"/>
      <c r="AJ252" s="1457"/>
      <c r="AK252" s="1457"/>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44" t="s">
        <v>2653</v>
      </c>
      <c r="N253" s="1444"/>
      <c r="O253" s="1444"/>
      <c r="P253" s="1444"/>
      <c r="Q253" s="1444"/>
      <c r="R253" s="1444"/>
      <c r="S253" s="1444"/>
      <c r="T253" s="1444"/>
      <c r="U253" s="1444"/>
      <c r="V253" s="1444"/>
      <c r="W253" s="1444"/>
      <c r="X253" s="1444"/>
      <c r="Y253" s="1444"/>
      <c r="Z253" s="1444"/>
      <c r="AA253" s="1444"/>
      <c r="AB253" s="1444"/>
      <c r="AC253" s="1444"/>
      <c r="AD253" s="1444"/>
      <c r="AE253" s="1444"/>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4" t="s">
        <v>730</v>
      </c>
      <c r="N254" s="1444"/>
      <c r="O254" s="1444"/>
      <c r="P254" s="1444"/>
      <c r="Q254" s="1444"/>
      <c r="R254" s="1444"/>
      <c r="S254" s="1444"/>
      <c r="T254" s="1444"/>
      <c r="V254" s="33" t="s">
        <v>86</v>
      </c>
      <c r="W254" s="1296" t="s">
        <v>2654</v>
      </c>
      <c r="X254" s="1296"/>
      <c r="Y254" s="4" t="s">
        <v>583</v>
      </c>
      <c r="AC254" s="1444">
        <v>94103</v>
      </c>
      <c r="AD254" s="1444"/>
      <c r="AE254" s="1444"/>
      <c r="AF254" s="3" t="s">
        <v>1179</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444" t="s">
        <v>2655</v>
      </c>
      <c r="N255" s="1444"/>
      <c r="O255" s="1444"/>
      <c r="P255" s="1444"/>
      <c r="Q255" s="1444"/>
      <c r="R255" s="1444"/>
      <c r="S255" s="1444"/>
      <c r="T255" s="1444"/>
      <c r="U255" s="1444"/>
      <c r="V255" s="1444"/>
      <c r="W255" s="1444"/>
      <c r="X255" s="1444"/>
      <c r="Y255" s="1444"/>
      <c r="Z255" s="1444"/>
      <c r="AA255" s="1444"/>
      <c r="AB255" s="1444"/>
      <c r="AC255" s="1444"/>
      <c r="AD255" s="1444"/>
      <c r="AE255" s="1444"/>
      <c r="AH255" s="1484">
        <v>0.01</v>
      </c>
      <c r="AI255" s="1484"/>
      <c r="AJ255" s="1484"/>
      <c r="AK255" s="148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11" t="s">
        <v>2661</v>
      </c>
      <c r="N256" s="1311"/>
      <c r="O256" s="1311"/>
      <c r="P256" s="1311"/>
      <c r="Q256" s="1311"/>
      <c r="R256" s="1311"/>
      <c r="S256" s="4" t="s">
        <v>206</v>
      </c>
      <c r="T256" s="4"/>
      <c r="U256" s="1296"/>
      <c r="V256" s="1296"/>
      <c r="W256" s="1296"/>
      <c r="X256" s="4" t="s">
        <v>89</v>
      </c>
      <c r="Z256" s="1311"/>
      <c r="AA256" s="1311"/>
      <c r="AB256" s="1311"/>
      <c r="AC256" s="1311"/>
      <c r="AD256" s="1311"/>
      <c r="AE256" s="1311"/>
      <c r="AU256" s="4"/>
      <c r="AV256" s="4"/>
      <c r="AW256" s="4"/>
      <c r="AX256" s="4"/>
      <c r="AY256" s="4"/>
      <c r="BG256">
        <v>0</v>
      </c>
      <c r="BH256" s="3" t="str">
        <f>""</f>
        <v/>
      </c>
      <c r="BN256" s="34"/>
    </row>
    <row r="257" spans="1:66" ht="12.95" customHeight="1">
      <c r="A257" s="19"/>
      <c r="B257" s="4"/>
      <c r="C257" s="4"/>
      <c r="D257" s="4" t="s">
        <v>90</v>
      </c>
      <c r="E257" s="4"/>
      <c r="F257" s="4"/>
      <c r="M257" s="1454" t="s">
        <v>2658</v>
      </c>
      <c r="N257" s="1454"/>
      <c r="O257" s="1454"/>
      <c r="P257" s="1454"/>
      <c r="Q257" s="1454"/>
      <c r="R257" s="1454"/>
      <c r="S257" s="1454"/>
      <c r="T257" s="1454"/>
      <c r="U257" s="1454"/>
      <c r="V257" s="1454"/>
      <c r="W257" s="1454"/>
      <c r="X257" s="1454"/>
      <c r="Y257" s="1454"/>
      <c r="Z257" s="1454"/>
      <c r="AA257" s="1454"/>
      <c r="AB257" s="1454"/>
      <c r="AC257" s="1454"/>
      <c r="AD257" s="1454"/>
      <c r="AE257" s="145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295" t="s">
        <v>534</v>
      </c>
      <c r="N258" s="1295"/>
      <c r="O258" s="1295"/>
      <c r="P258" s="1295"/>
      <c r="Q258" s="1295"/>
      <c r="R258" s="1295"/>
      <c r="S258" s="1295"/>
      <c r="T258" s="1295"/>
      <c r="U258" s="204" t="s">
        <v>906</v>
      </c>
      <c r="V258" s="204"/>
      <c r="W258" s="204"/>
      <c r="X258" s="204"/>
      <c r="Y258" s="204"/>
      <c r="Z258" s="204"/>
      <c r="AA258" s="1482" t="s">
        <v>2662</v>
      </c>
      <c r="AB258" s="1482"/>
      <c r="AC258" s="1482"/>
      <c r="AD258" s="1482"/>
      <c r="AE258" s="1482"/>
      <c r="AF258" s="1482"/>
      <c r="AG258" s="1482"/>
      <c r="AH258" s="1482"/>
      <c r="AI258" s="1482"/>
      <c r="AJ258" s="1482"/>
      <c r="AK258" s="148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57"/>
      <c r="N260" s="1457"/>
      <c r="O260" s="1457"/>
      <c r="P260" s="1457"/>
      <c r="Q260" s="1457"/>
      <c r="R260" s="1457"/>
      <c r="S260" s="1457"/>
      <c r="T260" s="1457"/>
      <c r="U260" s="1457"/>
      <c r="V260" s="1457"/>
      <c r="W260" s="1457"/>
      <c r="X260" s="1457"/>
      <c r="Y260" s="1457"/>
      <c r="Z260" s="1457"/>
      <c r="AA260" s="1457"/>
      <c r="AB260" s="1457"/>
      <c r="AC260" s="1457"/>
      <c r="AD260" s="1457"/>
      <c r="AE260" s="1457"/>
      <c r="AF260" s="1457" t="s">
        <v>307</v>
      </c>
      <c r="AG260" s="1457"/>
      <c r="AH260" s="1457"/>
      <c r="AI260" s="1457"/>
      <c r="AJ260" s="1457"/>
      <c r="AK260" s="1457"/>
      <c r="AU260" s="4"/>
      <c r="AV260" s="4"/>
      <c r="AW260" s="4"/>
      <c r="AX260" s="4"/>
      <c r="AY260" s="4"/>
      <c r="BN260" s="34"/>
    </row>
    <row r="261" spans="1:66" ht="12.95" customHeight="1">
      <c r="A261" s="19"/>
      <c r="B261" s="4"/>
      <c r="C261" s="4"/>
      <c r="D261" s="4" t="s">
        <v>85</v>
      </c>
      <c r="E261" s="4"/>
      <c r="F261" s="4"/>
      <c r="G261" s="4"/>
      <c r="H261" s="4"/>
      <c r="I261" s="4"/>
      <c r="J261" s="4"/>
      <c r="K261" s="4"/>
      <c r="L261" s="4"/>
      <c r="M261" s="1444"/>
      <c r="N261" s="1444"/>
      <c r="O261" s="1444"/>
      <c r="P261" s="1444"/>
      <c r="Q261" s="1444"/>
      <c r="R261" s="1444"/>
      <c r="S261" s="1444"/>
      <c r="T261" s="1444"/>
      <c r="U261" s="1444"/>
      <c r="V261" s="1444"/>
      <c r="W261" s="1444"/>
      <c r="X261" s="1444"/>
      <c r="Y261" s="1444"/>
      <c r="Z261" s="1444"/>
      <c r="AA261" s="1444"/>
      <c r="AB261" s="1444"/>
      <c r="AC261" s="1444"/>
      <c r="AD261" s="1444"/>
      <c r="AE261" s="1444"/>
      <c r="AF261" s="3" t="s">
        <v>1178</v>
      </c>
      <c r="AL261" s="4"/>
      <c r="AM261" s="4"/>
      <c r="AN261" s="4"/>
      <c r="AO261" s="4"/>
      <c r="AP261" s="4"/>
      <c r="AQ261" s="4"/>
      <c r="AR261" s="4"/>
      <c r="AS261" s="4"/>
      <c r="AT261" s="4"/>
      <c r="BN261" s="34"/>
    </row>
    <row r="262" spans="1:66" ht="12.95" customHeight="1">
      <c r="A262" s="19"/>
      <c r="B262" s="4"/>
      <c r="C262" s="4"/>
      <c r="D262" s="4" t="s">
        <v>580</v>
      </c>
      <c r="E262" s="4"/>
      <c r="M262" s="1444"/>
      <c r="N262" s="1444"/>
      <c r="O262" s="1444"/>
      <c r="P262" s="1444"/>
      <c r="Q262" s="1444"/>
      <c r="R262" s="1444"/>
      <c r="S262" s="1444"/>
      <c r="T262" s="1444"/>
      <c r="V262" s="33" t="s">
        <v>86</v>
      </c>
      <c r="W262" s="1296"/>
      <c r="X262" s="1296"/>
      <c r="Y262" s="4" t="s">
        <v>583</v>
      </c>
      <c r="AC262" s="1444"/>
      <c r="AD262" s="1444"/>
      <c r="AE262" s="1444"/>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44"/>
      <c r="N263" s="1444"/>
      <c r="O263" s="1444"/>
      <c r="P263" s="1444"/>
      <c r="Q263" s="1444"/>
      <c r="R263" s="1444"/>
      <c r="S263" s="1444"/>
      <c r="T263" s="1444"/>
      <c r="U263" s="1444"/>
      <c r="V263" s="1444"/>
      <c r="W263" s="1444"/>
      <c r="X263" s="1444"/>
      <c r="Y263" s="1444"/>
      <c r="Z263" s="1444"/>
      <c r="AA263" s="1444"/>
      <c r="AB263" s="1444"/>
      <c r="AC263" s="1444"/>
      <c r="AD263" s="1444"/>
      <c r="AE263" s="1444"/>
      <c r="AH263" s="1484"/>
      <c r="AI263" s="1484"/>
      <c r="AJ263" s="1484"/>
      <c r="AK263" s="1484"/>
      <c r="AL263" s="4"/>
      <c r="AM263" s="4"/>
      <c r="AN263" s="4"/>
      <c r="AO263" s="4"/>
      <c r="AP263" s="4"/>
      <c r="AQ263" s="4"/>
      <c r="AR263" s="4"/>
      <c r="AS263" s="4"/>
      <c r="AT263" s="4"/>
    </row>
    <row r="264" spans="1:66" ht="12.95" customHeight="1">
      <c r="A264" s="19"/>
      <c r="B264" s="4"/>
      <c r="C264" s="4"/>
      <c r="D264" s="4" t="s">
        <v>88</v>
      </c>
      <c r="E264" s="4"/>
      <c r="F264" s="4"/>
      <c r="M264" s="1311"/>
      <c r="N264" s="1311"/>
      <c r="O264" s="1311"/>
      <c r="P264" s="1311"/>
      <c r="Q264" s="1311"/>
      <c r="R264" s="1311"/>
      <c r="S264" s="4" t="s">
        <v>206</v>
      </c>
      <c r="T264" s="4"/>
      <c r="U264" s="1296"/>
      <c r="V264" s="1296"/>
      <c r="W264" s="1296"/>
      <c r="X264" s="4" t="s">
        <v>89</v>
      </c>
      <c r="Z264" s="1311"/>
      <c r="AA264" s="1311"/>
      <c r="AB264" s="1311"/>
      <c r="AC264" s="1311"/>
      <c r="AD264" s="1311"/>
      <c r="AE264" s="1311"/>
      <c r="AU264" s="4"/>
      <c r="AV264" s="4"/>
      <c r="AW264" s="4"/>
      <c r="AX264" s="4"/>
      <c r="AY264" s="4"/>
      <c r="BN264" s="34"/>
    </row>
    <row r="265" spans="1:66" ht="12.95" customHeight="1">
      <c r="A265" s="19"/>
      <c r="B265" s="4"/>
      <c r="C265" s="4"/>
      <c r="D265" s="4" t="s">
        <v>90</v>
      </c>
      <c r="E265" s="4"/>
      <c r="F265" s="4"/>
      <c r="M265" s="1454"/>
      <c r="N265" s="1454"/>
      <c r="O265" s="1454"/>
      <c r="P265" s="1454"/>
      <c r="Q265" s="1454"/>
      <c r="R265" s="1454"/>
      <c r="S265" s="1454"/>
      <c r="T265" s="1454"/>
      <c r="U265" s="1454"/>
      <c r="V265" s="1454"/>
      <c r="W265" s="1454"/>
      <c r="X265" s="1454"/>
      <c r="Y265" s="1454"/>
      <c r="Z265" s="1454"/>
      <c r="AA265" s="1454"/>
      <c r="AB265" s="1454"/>
      <c r="AC265" s="1454"/>
      <c r="AD265" s="1454"/>
      <c r="AE265" s="145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295" t="s">
        <v>307</v>
      </c>
      <c r="N266" s="1295"/>
      <c r="O266" s="1295"/>
      <c r="P266" s="1295"/>
      <c r="Q266" s="1295"/>
      <c r="R266" s="1295"/>
      <c r="S266" s="1295"/>
      <c r="T266" s="1295"/>
      <c r="U266" s="204" t="s">
        <v>906</v>
      </c>
      <c r="V266" s="204"/>
      <c r="W266" s="204"/>
      <c r="X266" s="204"/>
      <c r="Y266" s="204"/>
      <c r="Z266" s="204"/>
      <c r="AA266" s="1482"/>
      <c r="AB266" s="1482"/>
      <c r="AC266" s="1482"/>
      <c r="AD266" s="1482"/>
      <c r="AE266" s="1482"/>
      <c r="AF266" s="1482"/>
      <c r="AG266" s="1482"/>
      <c r="AH266" s="1482"/>
      <c r="AI266" s="1482"/>
      <c r="AJ266" s="1482"/>
      <c r="AK266" s="148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57"/>
      <c r="N268" s="1457"/>
      <c r="O268" s="1457"/>
      <c r="P268" s="1457"/>
      <c r="Q268" s="1457"/>
      <c r="R268" s="1457"/>
      <c r="S268" s="1457"/>
      <c r="T268" s="1457"/>
      <c r="U268" s="1457"/>
      <c r="V268" s="1457"/>
      <c r="W268" s="1457"/>
      <c r="X268" s="1457"/>
      <c r="Y268" s="1457"/>
      <c r="Z268" s="1457"/>
      <c r="AA268" s="1457"/>
      <c r="AB268" s="1457"/>
      <c r="AC268" s="1457"/>
      <c r="AD268" s="1457"/>
      <c r="AE268" s="1457"/>
      <c r="AF268" s="1457" t="s">
        <v>307</v>
      </c>
      <c r="AG268" s="1457"/>
      <c r="AH268" s="1457"/>
      <c r="AI268" s="1457"/>
      <c r="AJ268" s="1457"/>
      <c r="AK268" s="145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4"/>
      <c r="N269" s="1444"/>
      <c r="O269" s="1444"/>
      <c r="P269" s="1444"/>
      <c r="Q269" s="1444"/>
      <c r="R269" s="1444"/>
      <c r="S269" s="1444"/>
      <c r="T269" s="1444"/>
      <c r="U269" s="1444"/>
      <c r="V269" s="1444"/>
      <c r="W269" s="1444"/>
      <c r="X269" s="1444"/>
      <c r="Y269" s="1444"/>
      <c r="Z269" s="1444"/>
      <c r="AA269" s="1444"/>
      <c r="AB269" s="1444"/>
      <c r="AC269" s="1444"/>
      <c r="AD269" s="1444"/>
      <c r="AE269" s="1444"/>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4"/>
      <c r="N270" s="1444"/>
      <c r="O270" s="1444"/>
      <c r="P270" s="1444"/>
      <c r="Q270" s="1444"/>
      <c r="R270" s="1444"/>
      <c r="S270" s="1444"/>
      <c r="T270" s="1444"/>
      <c r="V270" s="33" t="s">
        <v>86</v>
      </c>
      <c r="W270" s="1296"/>
      <c r="X270" s="1296"/>
      <c r="Y270" s="4" t="s">
        <v>583</v>
      </c>
      <c r="AC270" s="1444"/>
      <c r="AD270" s="1444"/>
      <c r="AE270" s="1444"/>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4"/>
      <c r="N271" s="1444"/>
      <c r="O271" s="1444"/>
      <c r="P271" s="1444"/>
      <c r="Q271" s="1444"/>
      <c r="R271" s="1444"/>
      <c r="S271" s="1444"/>
      <c r="T271" s="1444"/>
      <c r="U271" s="1444"/>
      <c r="V271" s="1444"/>
      <c r="W271" s="1444"/>
      <c r="X271" s="1444"/>
      <c r="Y271" s="1444"/>
      <c r="Z271" s="1444"/>
      <c r="AA271" s="1444"/>
      <c r="AB271" s="1444"/>
      <c r="AC271" s="1444"/>
      <c r="AD271" s="1444"/>
      <c r="AE271" s="1444"/>
      <c r="AH271" s="1484"/>
      <c r="AI271" s="1484"/>
      <c r="AJ271" s="1484"/>
      <c r="AK271" s="148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11"/>
      <c r="N272" s="1311"/>
      <c r="O272" s="1311"/>
      <c r="P272" s="1311"/>
      <c r="Q272" s="1311"/>
      <c r="R272" s="1311"/>
      <c r="S272" s="4" t="s">
        <v>206</v>
      </c>
      <c r="T272" s="4"/>
      <c r="U272" s="1296"/>
      <c r="V272" s="1296"/>
      <c r="W272" s="1296"/>
      <c r="X272" s="4" t="s">
        <v>89</v>
      </c>
      <c r="Z272" s="1311"/>
      <c r="AA272" s="1311"/>
      <c r="AB272" s="1311"/>
      <c r="AC272" s="1311"/>
      <c r="AD272" s="1311"/>
      <c r="AE272" s="131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4"/>
      <c r="N273" s="1454"/>
      <c r="O273" s="1454"/>
      <c r="P273" s="1454"/>
      <c r="Q273" s="1454"/>
      <c r="R273" s="1454"/>
      <c r="S273" s="1454"/>
      <c r="T273" s="1454"/>
      <c r="U273" s="1454"/>
      <c r="V273" s="1454"/>
      <c r="W273" s="1454"/>
      <c r="X273" s="1454"/>
      <c r="Y273" s="1454"/>
      <c r="Z273" s="1454"/>
      <c r="AA273" s="1462"/>
      <c r="AB273" s="1462"/>
      <c r="AC273" s="1462"/>
      <c r="AD273" s="1462"/>
      <c r="AE273" s="146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295" t="s">
        <v>307</v>
      </c>
      <c r="N274" s="1295"/>
      <c r="O274" s="1295"/>
      <c r="P274" s="1295"/>
      <c r="Q274" s="1295"/>
      <c r="R274" s="1295"/>
      <c r="S274" s="1295"/>
      <c r="T274" s="1295"/>
      <c r="U274" s="204" t="s">
        <v>906</v>
      </c>
      <c r="V274" s="204"/>
      <c r="W274" s="204"/>
      <c r="X274" s="204"/>
      <c r="Y274" s="204"/>
      <c r="Z274" s="204"/>
      <c r="AA274" s="1491"/>
      <c r="AB274" s="1491"/>
      <c r="AC274" s="1491"/>
      <c r="AD274" s="1491"/>
      <c r="AE274" s="1491"/>
      <c r="AF274" s="1491"/>
      <c r="AG274" s="1491"/>
      <c r="AH274" s="1491"/>
      <c r="AI274" s="1491"/>
      <c r="AJ274" s="1491"/>
      <c r="AK274" s="149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87" t="str">
        <f>IFERROR(BO254,"")</f>
        <v>Nonprofit</v>
      </c>
      <c r="U276" s="1487"/>
      <c r="V276" s="1487"/>
      <c r="W276" s="1487"/>
      <c r="X276" s="1487"/>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4" t="s">
        <v>280</v>
      </c>
      <c r="E279" s="1444"/>
      <c r="F279" s="1444"/>
      <c r="G279" s="1444"/>
      <c r="H279" s="1444"/>
      <c r="J279" t="s">
        <v>279</v>
      </c>
      <c r="X279" s="1460"/>
      <c r="Y279" s="1460"/>
      <c r="Z279" s="1460"/>
      <c r="AA279" s="1460"/>
      <c r="AB279" s="1460"/>
      <c r="AC279" s="1460"/>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57" t="s">
        <v>2656</v>
      </c>
      <c r="M283" s="1457"/>
      <c r="N283" s="1457"/>
      <c r="O283" s="1457"/>
      <c r="P283" s="1457"/>
      <c r="Q283" s="1457"/>
      <c r="R283" s="1457"/>
      <c r="S283" s="1457"/>
      <c r="T283" s="1457"/>
      <c r="U283" s="1457"/>
      <c r="V283" s="1457"/>
      <c r="W283" s="1457"/>
      <c r="X283" s="1457"/>
      <c r="Y283" s="1457"/>
      <c r="Z283" s="1457"/>
      <c r="AA283" s="1457"/>
      <c r="AB283" s="1457"/>
      <c r="AC283" s="1457"/>
      <c r="AD283" s="1457"/>
      <c r="AE283" s="1457"/>
      <c r="AF283" s="1457"/>
      <c r="AG283" s="1457"/>
      <c r="AH283" s="1457"/>
      <c r="AI283" s="1457"/>
      <c r="AJ283" s="145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4" t="s">
        <v>2659</v>
      </c>
      <c r="M284" s="1444"/>
      <c r="N284" s="1444"/>
      <c r="O284" s="1444"/>
      <c r="P284" s="1444"/>
      <c r="Q284" s="1444"/>
      <c r="R284" s="1444"/>
      <c r="S284" s="1444"/>
      <c r="T284" s="1444"/>
      <c r="U284" s="1444"/>
      <c r="V284" s="1444"/>
      <c r="W284" s="1444"/>
      <c r="X284" s="1444"/>
      <c r="Y284" s="1444"/>
      <c r="Z284" s="1444"/>
      <c r="AA284" s="1444"/>
      <c r="AB284" s="1444"/>
      <c r="AC284" s="1444"/>
      <c r="AD284" s="1444"/>
      <c r="AK284" s="3"/>
      <c r="AL284" s="3"/>
      <c r="AM284" s="3"/>
      <c r="AN284" s="3"/>
      <c r="AO284" s="3"/>
      <c r="AP284" s="3"/>
      <c r="AQ284" s="3"/>
      <c r="AR284" s="3"/>
      <c r="AS284" s="3"/>
      <c r="AT284" s="3"/>
      <c r="AU284" s="3"/>
      <c r="AV284" s="3"/>
      <c r="AW284" s="3"/>
      <c r="AX284" s="3"/>
      <c r="AY284" s="3"/>
    </row>
    <row r="285" spans="1:51" ht="12.95" customHeight="1">
      <c r="D285" s="4" t="s">
        <v>580</v>
      </c>
      <c r="E285" s="4"/>
      <c r="L285" s="1444" t="s">
        <v>730</v>
      </c>
      <c r="M285" s="1444"/>
      <c r="N285" s="1444"/>
      <c r="O285" s="1444"/>
      <c r="P285" s="1444"/>
      <c r="Q285" s="1444"/>
      <c r="R285" s="1444"/>
      <c r="S285" s="1444"/>
      <c r="U285" s="33" t="s">
        <v>86</v>
      </c>
      <c r="V285" s="1296" t="s">
        <v>2654</v>
      </c>
      <c r="W285" s="1296"/>
      <c r="X285" s="4" t="s">
        <v>583</v>
      </c>
      <c r="AB285" s="1444">
        <v>94102</v>
      </c>
      <c r="AC285" s="1444"/>
      <c r="AD285" s="144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33" t="s">
        <v>2794</v>
      </c>
      <c r="M286" s="1444"/>
      <c r="N286" s="1444"/>
      <c r="O286" s="1444"/>
      <c r="P286" s="1444"/>
      <c r="Q286" s="1444"/>
      <c r="R286" s="1444"/>
      <c r="S286" s="1444"/>
      <c r="T286" s="1444"/>
      <c r="U286" s="1444"/>
      <c r="V286" s="1444"/>
      <c r="W286" s="1444"/>
      <c r="X286" s="1444"/>
      <c r="Y286" s="1444"/>
      <c r="Z286" s="1444"/>
      <c r="AA286" s="1444"/>
      <c r="AB286" s="1444"/>
      <c r="AC286" s="1444"/>
      <c r="AD286" s="1444"/>
      <c r="AI286" s="4"/>
      <c r="AJ286" s="4"/>
      <c r="AK286" s="3"/>
      <c r="AL286" s="3"/>
      <c r="AM286" s="3"/>
      <c r="AN286" s="3"/>
      <c r="AO286" s="3"/>
      <c r="AP286" s="3"/>
      <c r="AQ286" s="3"/>
      <c r="AR286" s="3"/>
      <c r="AS286" s="3"/>
      <c r="AT286" s="3"/>
    </row>
    <row r="287" spans="1:51" ht="12.95" customHeight="1">
      <c r="D287" s="4" t="s">
        <v>88</v>
      </c>
      <c r="E287" s="4"/>
      <c r="F287" s="4"/>
      <c r="L287" s="1596" t="s">
        <v>2797</v>
      </c>
      <c r="M287" s="1311"/>
      <c r="N287" s="1311"/>
      <c r="O287" s="1311"/>
      <c r="P287" s="1311"/>
      <c r="Q287" s="1311"/>
      <c r="R287" s="4" t="s">
        <v>206</v>
      </c>
      <c r="S287" s="4"/>
      <c r="T287" s="1296"/>
      <c r="U287" s="1296"/>
      <c r="V287" s="1296"/>
      <c r="W287" s="4" t="s">
        <v>89</v>
      </c>
      <c r="Y287" s="1311"/>
      <c r="Z287" s="1311"/>
      <c r="AA287" s="1311"/>
      <c r="AB287" s="1311"/>
      <c r="AC287" s="1311"/>
      <c r="AD287" s="1311"/>
    </row>
    <row r="288" spans="1:51" ht="12.95" customHeight="1">
      <c r="D288" s="4" t="s">
        <v>90</v>
      </c>
      <c r="E288" s="4"/>
      <c r="F288" s="4"/>
      <c r="L288" s="1454" t="s">
        <v>2796</v>
      </c>
      <c r="M288" s="1454"/>
      <c r="N288" s="1454"/>
      <c r="O288" s="1454"/>
      <c r="P288" s="1454"/>
      <c r="Q288" s="1454"/>
      <c r="R288" s="1454"/>
      <c r="S288" s="1454"/>
      <c r="T288" s="1454"/>
      <c r="U288" s="1454"/>
      <c r="V288" s="1454"/>
      <c r="W288" s="1454"/>
      <c r="X288" s="1454"/>
      <c r="Y288" s="1454"/>
      <c r="Z288" s="1454"/>
      <c r="AA288" s="1454"/>
      <c r="AB288" s="1454"/>
      <c r="AC288" s="1454"/>
      <c r="AD288" s="1454"/>
      <c r="AF288" s="4"/>
      <c r="AG288" s="4"/>
      <c r="AH288" s="4"/>
      <c r="AI288" s="4"/>
      <c r="AJ288" s="4"/>
      <c r="AU288" s="3"/>
      <c r="AV288" s="3"/>
      <c r="AW288" s="3"/>
      <c r="AX288" s="3"/>
      <c r="AY288" s="3"/>
    </row>
    <row r="289" spans="1:51" ht="12.95" customHeight="1">
      <c r="D289" s="3" t="s">
        <v>623</v>
      </c>
      <c r="E289" s="3"/>
      <c r="F289" s="3"/>
      <c r="G289" s="3"/>
      <c r="H289" s="3"/>
      <c r="I289" s="3"/>
      <c r="L289" s="1461" t="s">
        <v>2795</v>
      </c>
      <c r="M289" s="1461"/>
      <c r="N289" s="1461"/>
      <c r="O289" s="1461"/>
      <c r="P289" s="1461"/>
      <c r="Q289" s="1461"/>
      <c r="R289" s="1461"/>
      <c r="S289" s="1461"/>
      <c r="T289" s="1461"/>
      <c r="U289" s="1461"/>
      <c r="V289" s="1461"/>
      <c r="W289" s="1461"/>
      <c r="X289" s="1461"/>
      <c r="Y289" s="1461"/>
      <c r="Z289" s="1461"/>
      <c r="AA289" s="1461"/>
      <c r="AB289" s="1461"/>
      <c r="AC289" s="1461"/>
      <c r="AD289" s="146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50" t="s">
        <v>541</v>
      </c>
      <c r="B291" s="1450"/>
      <c r="C291" s="1450"/>
      <c r="D291" s="1450"/>
      <c r="E291" s="1450"/>
      <c r="F291" s="1450"/>
      <c r="G291" s="1450"/>
      <c r="H291" s="1450"/>
      <c r="I291" s="1450"/>
      <c r="J291" s="1450"/>
      <c r="K291" s="1450"/>
      <c r="L291" s="1450"/>
      <c r="M291" s="1450"/>
      <c r="N291" s="1450"/>
      <c r="O291" s="1450"/>
      <c r="P291" s="1450"/>
      <c r="Q291" s="1450"/>
      <c r="R291" s="1450"/>
      <c r="S291" s="1450"/>
      <c r="T291" s="1450"/>
      <c r="U291" s="1450"/>
      <c r="V291" s="1450"/>
      <c r="W291" s="1450"/>
      <c r="X291" s="1450"/>
      <c r="Y291" s="1450"/>
      <c r="Z291" s="1450"/>
      <c r="AA291" s="1450"/>
      <c r="AB291" s="1450"/>
      <c r="AC291" s="1450"/>
      <c r="AD291" s="1450"/>
      <c r="AE291" s="1450"/>
      <c r="AF291" s="1450"/>
      <c r="AG291" s="1450"/>
      <c r="AH291" s="1450"/>
      <c r="AI291" s="1450"/>
      <c r="AJ291" s="1450"/>
      <c r="AK291" s="1450"/>
      <c r="AL291" s="1450"/>
      <c r="AM291" s="1450"/>
      <c r="AN291" s="1450"/>
      <c r="AO291" s="1450"/>
      <c r="AP291" s="1450"/>
      <c r="AQ291" s="1450"/>
      <c r="AR291" s="1450"/>
      <c r="AS291" s="1450"/>
      <c r="AT291" s="1450"/>
      <c r="AU291" s="95"/>
      <c r="AV291" s="95"/>
      <c r="AW291" s="95"/>
      <c r="AX291" s="95"/>
      <c r="AY291" s="95"/>
    </row>
    <row r="292" spans="1:51" ht="12.95" customHeight="1">
      <c r="A292" s="1450"/>
      <c r="B292" s="1450"/>
      <c r="C292" s="1450"/>
      <c r="D292" s="1450"/>
      <c r="E292" s="1450"/>
      <c r="F292" s="1450"/>
      <c r="G292" s="1450"/>
      <c r="H292" s="1450"/>
      <c r="I292" s="1450"/>
      <c r="J292" s="1450"/>
      <c r="K292" s="1450"/>
      <c r="L292" s="1450"/>
      <c r="M292" s="1450"/>
      <c r="N292" s="1450"/>
      <c r="O292" s="1450"/>
      <c r="P292" s="1450"/>
      <c r="Q292" s="1450"/>
      <c r="R292" s="1450"/>
      <c r="S292" s="1450"/>
      <c r="T292" s="1450"/>
      <c r="U292" s="1450"/>
      <c r="V292" s="1450"/>
      <c r="W292" s="1450"/>
      <c r="X292" s="1450"/>
      <c r="Y292" s="1450"/>
      <c r="Z292" s="1450"/>
      <c r="AA292" s="1450"/>
      <c r="AB292" s="1450"/>
      <c r="AC292" s="1450"/>
      <c r="AD292" s="1450"/>
      <c r="AE292" s="1450"/>
      <c r="AF292" s="1450"/>
      <c r="AG292" s="1450"/>
      <c r="AH292" s="1450"/>
      <c r="AI292" s="1450"/>
      <c r="AJ292" s="1450"/>
      <c r="AK292" s="1450"/>
      <c r="AL292" s="1450"/>
      <c r="AM292" s="1450"/>
      <c r="AN292" s="1450"/>
      <c r="AO292" s="1450"/>
      <c r="AP292" s="1450"/>
      <c r="AQ292" s="1450"/>
      <c r="AR292" s="1450"/>
      <c r="AS292" s="1450"/>
      <c r="AT292" s="145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98" t="s">
        <v>2656</v>
      </c>
      <c r="I296" s="1351"/>
      <c r="J296" s="1351"/>
      <c r="K296" s="1351"/>
      <c r="L296" s="1351"/>
      <c r="M296" s="1351"/>
      <c r="N296" s="1351"/>
      <c r="O296" s="1351"/>
      <c r="P296" s="1351"/>
      <c r="Q296" s="1351"/>
      <c r="R296" s="1351"/>
      <c r="T296" s="3" t="s">
        <v>567</v>
      </c>
      <c r="V296" s="3"/>
      <c r="W296" s="3"/>
      <c r="X296" s="3"/>
      <c r="Y296" s="3"/>
      <c r="AA296" s="1398" t="s">
        <v>2666</v>
      </c>
      <c r="AB296" s="1351"/>
      <c r="AC296" s="1351"/>
      <c r="AD296" s="1351"/>
      <c r="AE296" s="1351"/>
      <c r="AF296" s="1351"/>
      <c r="AG296" s="1351"/>
      <c r="AH296" s="1351"/>
      <c r="AI296" s="1351"/>
      <c r="AJ296" s="1351"/>
      <c r="AK296" s="1351"/>
    </row>
    <row r="297" spans="1:51" ht="12.95" customHeight="1">
      <c r="B297" s="3" t="s">
        <v>471</v>
      </c>
      <c r="C297" s="3"/>
      <c r="D297" s="3"/>
      <c r="E297" s="3"/>
      <c r="F297" s="3"/>
      <c r="H297" s="1398" t="s">
        <v>2653</v>
      </c>
      <c r="I297" s="1295"/>
      <c r="J297" s="1295"/>
      <c r="K297" s="1295"/>
      <c r="L297" s="1295"/>
      <c r="M297" s="1295"/>
      <c r="N297" s="1295"/>
      <c r="O297" s="1295"/>
      <c r="P297" s="1295"/>
      <c r="Q297" s="1295"/>
      <c r="R297" s="1295"/>
      <c r="T297" s="3" t="s">
        <v>471</v>
      </c>
      <c r="V297" s="3"/>
      <c r="W297" s="3"/>
      <c r="X297" s="3"/>
      <c r="Y297" s="3"/>
      <c r="AA297" s="1398" t="s">
        <v>2669</v>
      </c>
      <c r="AB297" s="1295"/>
      <c r="AC297" s="1295"/>
      <c r="AD297" s="1295"/>
      <c r="AE297" s="1295"/>
      <c r="AF297" s="1295"/>
      <c r="AG297" s="1295"/>
      <c r="AH297" s="1295"/>
      <c r="AI297" s="1295"/>
      <c r="AJ297" s="1295"/>
      <c r="AK297" s="1295"/>
    </row>
    <row r="298" spans="1:51" ht="12.95" customHeight="1">
      <c r="B298" s="3" t="s">
        <v>472</v>
      </c>
      <c r="C298" s="3"/>
      <c r="D298" s="3"/>
      <c r="E298" s="3"/>
      <c r="F298" s="3"/>
      <c r="H298" s="1295" t="s">
        <v>2670</v>
      </c>
      <c r="I298" s="1295"/>
      <c r="J298" s="1295"/>
      <c r="K298" s="1295"/>
      <c r="L298" s="1295"/>
      <c r="M298" s="1295"/>
      <c r="N298" s="1295"/>
      <c r="O298" s="1295"/>
      <c r="P298" s="1295"/>
      <c r="Q298" s="1295"/>
      <c r="R298" s="1295"/>
      <c r="T298" s="3" t="s">
        <v>75</v>
      </c>
      <c r="V298" s="3"/>
      <c r="W298" s="3"/>
      <c r="X298" s="3"/>
      <c r="Y298" s="3"/>
      <c r="AA298" s="1398" t="s">
        <v>2670</v>
      </c>
      <c r="AB298" s="1295"/>
      <c r="AC298" s="1295"/>
      <c r="AD298" s="1295"/>
      <c r="AE298" s="1295"/>
      <c r="AF298" s="1295"/>
      <c r="AG298" s="1295"/>
      <c r="AH298" s="1295"/>
      <c r="AI298" s="1295"/>
      <c r="AJ298" s="1295"/>
      <c r="AK298" s="1295"/>
    </row>
    <row r="299" spans="1:51" ht="12.95" customHeight="1">
      <c r="B299" s="3" t="s">
        <v>87</v>
      </c>
      <c r="C299" s="3"/>
      <c r="D299" s="3"/>
      <c r="E299" s="3"/>
      <c r="F299" s="3"/>
      <c r="H299" s="1398" t="s">
        <v>2655</v>
      </c>
      <c r="I299" s="1295"/>
      <c r="J299" s="1295"/>
      <c r="K299" s="1295"/>
      <c r="L299" s="1295"/>
      <c r="M299" s="1295"/>
      <c r="N299" s="1295"/>
      <c r="O299" s="1295"/>
      <c r="P299" s="1295"/>
      <c r="Q299" s="1295"/>
      <c r="R299" s="1295"/>
      <c r="T299" s="3" t="s">
        <v>87</v>
      </c>
      <c r="V299" s="3"/>
      <c r="W299" s="3"/>
      <c r="X299" s="3"/>
      <c r="Y299" s="3"/>
      <c r="AA299" s="1398" t="s">
        <v>2667</v>
      </c>
      <c r="AB299" s="1295"/>
      <c r="AC299" s="1295"/>
      <c r="AD299" s="1295"/>
      <c r="AE299" s="1295"/>
      <c r="AF299" s="1295"/>
      <c r="AG299" s="1295"/>
      <c r="AH299" s="1295"/>
      <c r="AI299" s="1295"/>
      <c r="AJ299" s="1295"/>
      <c r="AK299" s="1295"/>
    </row>
    <row r="300" spans="1:51" ht="12.95" customHeight="1">
      <c r="B300" s="3" t="s">
        <v>88</v>
      </c>
      <c r="C300" s="3"/>
      <c r="D300" s="3"/>
      <c r="E300" s="3"/>
      <c r="F300" s="3"/>
      <c r="G300" s="3"/>
      <c r="H300" s="1488" t="s">
        <v>2661</v>
      </c>
      <c r="I300" s="1488"/>
      <c r="J300" s="1488"/>
      <c r="K300" s="1488"/>
      <c r="L300" s="1488"/>
      <c r="M300" s="1488"/>
      <c r="N300" s="4" t="s">
        <v>206</v>
      </c>
      <c r="O300" s="4"/>
      <c r="P300" s="1444"/>
      <c r="Q300" s="1444"/>
      <c r="R300" s="1444"/>
      <c r="S300" s="3"/>
      <c r="T300" s="3" t="s">
        <v>88</v>
      </c>
      <c r="V300" s="3"/>
      <c r="W300" s="3"/>
      <c r="X300" s="3"/>
      <c r="Y300" s="3"/>
      <c r="AA300" s="1488" t="s">
        <v>2668</v>
      </c>
      <c r="AB300" s="1488"/>
      <c r="AC300" s="1488"/>
      <c r="AD300" s="1488"/>
      <c r="AE300" s="1488"/>
      <c r="AF300" s="1488"/>
      <c r="AG300" s="4" t="s">
        <v>206</v>
      </c>
      <c r="AH300" s="4"/>
      <c r="AI300" s="1444"/>
      <c r="AJ300" s="1444"/>
      <c r="AK300" s="1444"/>
    </row>
    <row r="301" spans="1:51" ht="12.95" customHeight="1">
      <c r="B301" s="3" t="s">
        <v>89</v>
      </c>
      <c r="C301" s="3"/>
      <c r="D301" s="3"/>
      <c r="E301" s="3"/>
      <c r="F301" s="3"/>
      <c r="G301" s="3"/>
      <c r="H301" s="1311"/>
      <c r="I301" s="1311"/>
      <c r="J301" s="1311"/>
      <c r="K301" s="1311"/>
      <c r="L301" s="1311"/>
      <c r="M301" s="1311"/>
      <c r="N301" s="4"/>
      <c r="O301" s="4"/>
      <c r="P301" s="35"/>
      <c r="Q301" s="35"/>
      <c r="R301" s="35"/>
      <c r="S301" s="3"/>
      <c r="T301" s="3" t="s">
        <v>89</v>
      </c>
      <c r="V301" s="3"/>
      <c r="W301" s="3"/>
      <c r="X301" s="3"/>
      <c r="Y301" s="3"/>
      <c r="AA301" s="1311"/>
      <c r="AB301" s="1311"/>
      <c r="AC301" s="1311"/>
      <c r="AD301" s="1311"/>
      <c r="AE301" s="1311"/>
      <c r="AF301" s="1311"/>
      <c r="AG301" s="4"/>
      <c r="AH301" s="4"/>
      <c r="AI301" s="35"/>
      <c r="AJ301" s="35"/>
      <c r="AK301" s="35"/>
    </row>
    <row r="302" spans="1:51" ht="12.95" customHeight="1">
      <c r="B302" s="3" t="s">
        <v>76</v>
      </c>
      <c r="C302" s="3"/>
      <c r="D302" s="3"/>
      <c r="E302" s="3"/>
      <c r="F302" s="3"/>
      <c r="G302" s="3"/>
      <c r="H302" s="1398" t="s">
        <v>2658</v>
      </c>
      <c r="I302" s="1295"/>
      <c r="J302" s="1295"/>
      <c r="K302" s="1295"/>
      <c r="L302" s="1295"/>
      <c r="M302" s="1295"/>
      <c r="N302" s="1351"/>
      <c r="O302" s="1351"/>
      <c r="P302" s="1351"/>
      <c r="Q302" s="1351"/>
      <c r="R302" s="1351"/>
      <c r="S302" s="3"/>
      <c r="T302" s="3" t="s">
        <v>76</v>
      </c>
      <c r="V302" s="3"/>
      <c r="W302" s="3"/>
      <c r="X302" s="3"/>
      <c r="Y302" s="3"/>
      <c r="AA302" s="1398" t="s">
        <v>2671</v>
      </c>
      <c r="AB302" s="1295"/>
      <c r="AC302" s="1295"/>
      <c r="AD302" s="1295"/>
      <c r="AE302" s="1295"/>
      <c r="AF302" s="1295"/>
      <c r="AG302" s="1351"/>
      <c r="AH302" s="1351"/>
      <c r="AI302" s="1351"/>
      <c r="AJ302" s="1351"/>
      <c r="AK302" s="135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98" t="s">
        <v>2672</v>
      </c>
      <c r="I304" s="1351"/>
      <c r="J304" s="1351"/>
      <c r="K304" s="1351"/>
      <c r="L304" s="1351"/>
      <c r="M304" s="1351"/>
      <c r="N304" s="1351"/>
      <c r="O304" s="1351"/>
      <c r="P304" s="1351"/>
      <c r="Q304" s="1351"/>
      <c r="R304" s="1351"/>
      <c r="T304" s="3" t="s">
        <v>364</v>
      </c>
      <c r="V304" s="3"/>
      <c r="W304" s="3"/>
      <c r="X304" s="3"/>
      <c r="Y304" s="3"/>
      <c r="AA304" s="1398" t="s">
        <v>2683</v>
      </c>
      <c r="AB304" s="1351"/>
      <c r="AC304" s="1351"/>
      <c r="AD304" s="1351"/>
      <c r="AE304" s="1351"/>
      <c r="AF304" s="1351"/>
      <c r="AG304" s="1351"/>
      <c r="AH304" s="1351"/>
      <c r="AI304" s="1351"/>
      <c r="AJ304" s="1351"/>
      <c r="AK304" s="1351"/>
    </row>
    <row r="305" spans="2:72" ht="12.95" customHeight="1">
      <c r="B305" s="3" t="s">
        <v>471</v>
      </c>
      <c r="C305" s="3"/>
      <c r="D305" s="3"/>
      <c r="E305" s="3"/>
      <c r="F305" s="3"/>
      <c r="H305" s="1489" t="s">
        <v>2676</v>
      </c>
      <c r="I305" s="1295"/>
      <c r="J305" s="1295"/>
      <c r="K305" s="1295"/>
      <c r="L305" s="1295"/>
      <c r="M305" s="1295"/>
      <c r="N305" s="1295"/>
      <c r="O305" s="1295"/>
      <c r="P305" s="1295"/>
      <c r="Q305" s="1295"/>
      <c r="R305" s="1295"/>
      <c r="T305" s="3" t="s">
        <v>471</v>
      </c>
      <c r="V305" s="3"/>
      <c r="W305" s="3"/>
      <c r="X305" s="3"/>
      <c r="Y305" s="3"/>
      <c r="AA305" s="1398" t="s">
        <v>2687</v>
      </c>
      <c r="AB305" s="1295"/>
      <c r="AC305" s="1295"/>
      <c r="AD305" s="1295"/>
      <c r="AE305" s="1295"/>
      <c r="AF305" s="1295"/>
      <c r="AG305" s="1295"/>
      <c r="AH305" s="1295"/>
      <c r="AI305" s="1295"/>
      <c r="AJ305" s="1295"/>
      <c r="AK305" s="1295"/>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2.95" customHeight="1">
      <c r="B306" s="3" t="s">
        <v>472</v>
      </c>
      <c r="C306" s="3"/>
      <c r="D306" s="3"/>
      <c r="E306" s="3"/>
      <c r="F306" s="3"/>
      <c r="H306" s="1398" t="s">
        <v>2677</v>
      </c>
      <c r="I306" s="1295"/>
      <c r="J306" s="1295"/>
      <c r="K306" s="1295"/>
      <c r="L306" s="1295"/>
      <c r="M306" s="1295"/>
      <c r="N306" s="1295"/>
      <c r="O306" s="1295"/>
      <c r="P306" s="1295"/>
      <c r="Q306" s="1295"/>
      <c r="R306" s="1295"/>
      <c r="T306" s="3" t="s">
        <v>75</v>
      </c>
      <c r="V306" s="3"/>
      <c r="W306" s="3"/>
      <c r="X306" s="3"/>
      <c r="Y306" s="3"/>
      <c r="AA306" s="1398" t="s">
        <v>2670</v>
      </c>
      <c r="AB306" s="1295"/>
      <c r="AC306" s="1295"/>
      <c r="AD306" s="1295"/>
      <c r="AE306" s="1295"/>
      <c r="AF306" s="1295"/>
      <c r="AG306" s="1295"/>
      <c r="AH306" s="1295"/>
      <c r="AI306" s="1295"/>
      <c r="AJ306" s="1295"/>
      <c r="AK306" s="1295"/>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2.95" customHeight="1">
      <c r="B307" s="3" t="s">
        <v>87</v>
      </c>
      <c r="C307" s="3"/>
      <c r="D307" s="3"/>
      <c r="E307" s="3"/>
      <c r="F307" s="3"/>
      <c r="H307" s="1398" t="s">
        <v>2674</v>
      </c>
      <c r="I307" s="1295"/>
      <c r="J307" s="1295"/>
      <c r="K307" s="1295"/>
      <c r="L307" s="1295"/>
      <c r="M307" s="1295"/>
      <c r="N307" s="1295"/>
      <c r="O307" s="1295"/>
      <c r="P307" s="1295"/>
      <c r="Q307" s="1295"/>
      <c r="R307" s="1295"/>
      <c r="T307" s="3" t="s">
        <v>87</v>
      </c>
      <c r="V307" s="3"/>
      <c r="W307" s="3"/>
      <c r="X307" s="3"/>
      <c r="Y307" s="3"/>
      <c r="AA307" s="1398" t="s">
        <v>2684</v>
      </c>
      <c r="AB307" s="1295"/>
      <c r="AC307" s="1295"/>
      <c r="AD307" s="1295"/>
      <c r="AE307" s="1295"/>
      <c r="AF307" s="1295"/>
      <c r="AG307" s="1295"/>
      <c r="AH307" s="1295"/>
      <c r="AI307" s="1295"/>
      <c r="AJ307" s="1295"/>
      <c r="AK307" s="1295"/>
    </row>
    <row r="308" spans="2:72" ht="12.95" customHeight="1">
      <c r="B308" s="3" t="s">
        <v>88</v>
      </c>
      <c r="C308" s="3"/>
      <c r="D308" s="3"/>
      <c r="E308" s="3"/>
      <c r="F308" s="3"/>
      <c r="G308" s="3"/>
      <c r="H308" s="1488" t="s">
        <v>2675</v>
      </c>
      <c r="I308" s="1488"/>
      <c r="J308" s="1488"/>
      <c r="K308" s="1488"/>
      <c r="L308" s="1488"/>
      <c r="M308" s="1488"/>
      <c r="N308" s="4" t="s">
        <v>206</v>
      </c>
      <c r="O308" s="4"/>
      <c r="P308" s="1444"/>
      <c r="Q308" s="1444"/>
      <c r="R308" s="1444"/>
      <c r="S308" s="3"/>
      <c r="T308" s="3" t="s">
        <v>88</v>
      </c>
      <c r="V308" s="3"/>
      <c r="W308" s="3"/>
      <c r="X308" s="3"/>
      <c r="Y308" s="3"/>
      <c r="AA308" s="1488" t="s">
        <v>2685</v>
      </c>
      <c r="AB308" s="1488"/>
      <c r="AC308" s="1488"/>
      <c r="AD308" s="1488"/>
      <c r="AE308" s="1488"/>
      <c r="AF308" s="1488"/>
      <c r="AG308" s="4" t="s">
        <v>206</v>
      </c>
      <c r="AH308" s="4"/>
      <c r="AI308" s="1444"/>
      <c r="AJ308" s="1444"/>
      <c r="AK308" s="1444"/>
    </row>
    <row r="309" spans="2:72" ht="12.95" customHeight="1">
      <c r="B309" s="3" t="s">
        <v>89</v>
      </c>
      <c r="C309" s="3"/>
      <c r="D309" s="3"/>
      <c r="E309" s="3"/>
      <c r="F309" s="3"/>
      <c r="G309" s="3"/>
      <c r="H309" s="1311"/>
      <c r="I309" s="1311"/>
      <c r="J309" s="1311"/>
      <c r="K309" s="1311"/>
      <c r="L309" s="1311"/>
      <c r="M309" s="1311"/>
      <c r="N309" s="4"/>
      <c r="O309" s="4"/>
      <c r="P309" s="35"/>
      <c r="Q309" s="35"/>
      <c r="R309" s="35"/>
      <c r="S309" s="3"/>
      <c r="T309" s="3" t="s">
        <v>89</v>
      </c>
      <c r="V309" s="3"/>
      <c r="W309" s="3"/>
      <c r="X309" s="3"/>
      <c r="Y309" s="3"/>
      <c r="AA309" s="1311"/>
      <c r="AB309" s="1311"/>
      <c r="AC309" s="1311"/>
      <c r="AD309" s="1311"/>
      <c r="AE309" s="1311"/>
      <c r="AF309" s="1311"/>
      <c r="AG309" s="4"/>
      <c r="AH309" s="4"/>
      <c r="AI309" s="35"/>
      <c r="AJ309" s="35"/>
      <c r="AK309" s="35"/>
    </row>
    <row r="310" spans="2:72" ht="12.95" customHeight="1">
      <c r="B310" s="3" t="s">
        <v>76</v>
      </c>
      <c r="C310" s="3"/>
      <c r="D310" s="3"/>
      <c r="E310" s="3"/>
      <c r="F310" s="3"/>
      <c r="G310" s="3"/>
      <c r="H310" s="1398" t="s">
        <v>2673</v>
      </c>
      <c r="I310" s="1295"/>
      <c r="J310" s="1295"/>
      <c r="K310" s="1295"/>
      <c r="L310" s="1295"/>
      <c r="M310" s="1295"/>
      <c r="N310" s="1351"/>
      <c r="O310" s="1351"/>
      <c r="P310" s="1351"/>
      <c r="Q310" s="1351"/>
      <c r="R310" s="1351"/>
      <c r="S310" s="3"/>
      <c r="T310" s="3" t="s">
        <v>76</v>
      </c>
      <c r="V310" s="3"/>
      <c r="W310" s="3"/>
      <c r="X310" s="3"/>
      <c r="Y310" s="3"/>
      <c r="AA310" s="1398" t="s">
        <v>2686</v>
      </c>
      <c r="AB310" s="1295"/>
      <c r="AC310" s="1295"/>
      <c r="AD310" s="1295"/>
      <c r="AE310" s="1295"/>
      <c r="AF310" s="1295"/>
      <c r="AG310" s="1351"/>
      <c r="AH310" s="1351"/>
      <c r="AI310" s="1351"/>
      <c r="AJ310" s="1351"/>
      <c r="AK310" s="1351"/>
    </row>
    <row r="311" spans="2:72" ht="12.95" customHeight="1"/>
    <row r="312" spans="2:72" ht="12.95" customHeight="1">
      <c r="B312" s="3" t="s">
        <v>77</v>
      </c>
      <c r="C312" s="3"/>
      <c r="D312" s="3"/>
      <c r="E312" s="3"/>
      <c r="F312" s="3"/>
      <c r="H312" s="1351" t="s">
        <v>2718</v>
      </c>
      <c r="I312" s="1351"/>
      <c r="J312" s="1351"/>
      <c r="K312" s="1351"/>
      <c r="L312" s="1351"/>
      <c r="M312" s="1351"/>
      <c r="N312" s="1351"/>
      <c r="O312" s="1351"/>
      <c r="P312" s="1351"/>
      <c r="Q312" s="1351"/>
      <c r="R312" s="1351"/>
      <c r="T312" s="4" t="s">
        <v>878</v>
      </c>
      <c r="V312" s="3"/>
      <c r="W312" s="3"/>
      <c r="X312" s="3"/>
      <c r="Y312" s="3"/>
      <c r="AA312" s="1351" t="s">
        <v>2717</v>
      </c>
      <c r="AB312" s="1351"/>
      <c r="AC312" s="1351"/>
      <c r="AD312" s="1351"/>
      <c r="AE312" s="1351"/>
      <c r="AF312" s="1351"/>
      <c r="AG312" s="1351"/>
      <c r="AH312" s="1351"/>
      <c r="AI312" s="1351"/>
      <c r="AJ312" s="1351"/>
      <c r="AK312" s="1351"/>
    </row>
    <row r="313" spans="2:72" ht="12.95" customHeight="1">
      <c r="B313" s="3" t="s">
        <v>471</v>
      </c>
      <c r="C313" s="3"/>
      <c r="D313" s="3"/>
      <c r="E313" s="3"/>
      <c r="F313" s="3"/>
      <c r="H313" s="1461" t="s">
        <v>2728</v>
      </c>
      <c r="I313" s="1295"/>
      <c r="J313" s="1295"/>
      <c r="K313" s="1295"/>
      <c r="L313" s="1295"/>
      <c r="M313" s="1295"/>
      <c r="N313" s="1295"/>
      <c r="O313" s="1295"/>
      <c r="P313" s="1295"/>
      <c r="Q313" s="1295"/>
      <c r="R313" s="1295"/>
      <c r="T313" s="3" t="s">
        <v>471</v>
      </c>
      <c r="V313" s="3"/>
      <c r="W313" s="3"/>
      <c r="X313" s="3"/>
      <c r="Y313" s="3"/>
      <c r="AA313" s="1461" t="s">
        <v>2723</v>
      </c>
      <c r="AB313" s="1295"/>
      <c r="AC313" s="1295"/>
      <c r="AD313" s="1295"/>
      <c r="AE313" s="1295"/>
      <c r="AF313" s="1295"/>
      <c r="AG313" s="1295"/>
      <c r="AH313" s="1295"/>
      <c r="AI313" s="1295"/>
      <c r="AJ313" s="1295"/>
      <c r="AK313" s="1295"/>
    </row>
    <row r="314" spans="2:72" ht="12.95" customHeight="1">
      <c r="B314" s="3" t="s">
        <v>472</v>
      </c>
      <c r="C314" s="3"/>
      <c r="D314" s="3"/>
      <c r="E314" s="3"/>
      <c r="F314" s="3"/>
      <c r="H314" s="1461" t="s">
        <v>2729</v>
      </c>
      <c r="I314" s="1295"/>
      <c r="J314" s="1295"/>
      <c r="K314" s="1295"/>
      <c r="L314" s="1295"/>
      <c r="M314" s="1295"/>
      <c r="N314" s="1295"/>
      <c r="O314" s="1295"/>
      <c r="P314" s="1295"/>
      <c r="Q314" s="1295"/>
      <c r="R314" s="1295"/>
      <c r="T314" s="3" t="s">
        <v>75</v>
      </c>
      <c r="V314" s="3"/>
      <c r="W314" s="3"/>
      <c r="X314" s="3"/>
      <c r="Y314" s="3"/>
      <c r="AA314" s="1461" t="s">
        <v>2724</v>
      </c>
      <c r="AB314" s="1295"/>
      <c r="AC314" s="1295"/>
      <c r="AD314" s="1295"/>
      <c r="AE314" s="1295"/>
      <c r="AF314" s="1295"/>
      <c r="AG314" s="1295"/>
      <c r="AH314" s="1295"/>
      <c r="AI314" s="1295"/>
      <c r="AJ314" s="1295"/>
      <c r="AK314" s="1295"/>
    </row>
    <row r="315" spans="2:72" ht="12.95" customHeight="1">
      <c r="B315" s="3" t="s">
        <v>87</v>
      </c>
      <c r="C315" s="3"/>
      <c r="D315" s="3"/>
      <c r="E315" s="3"/>
      <c r="F315" s="3"/>
      <c r="H315" s="1461" t="s">
        <v>2730</v>
      </c>
      <c r="I315" s="1295"/>
      <c r="J315" s="1295"/>
      <c r="K315" s="1295"/>
      <c r="L315" s="1295"/>
      <c r="M315" s="1295"/>
      <c r="N315" s="1295"/>
      <c r="O315" s="1295"/>
      <c r="P315" s="1295"/>
      <c r="Q315" s="1295"/>
      <c r="R315" s="1295"/>
      <c r="T315" s="3" t="s">
        <v>87</v>
      </c>
      <c r="V315" s="3"/>
      <c r="W315" s="3"/>
      <c r="X315" s="3"/>
      <c r="Y315" s="3"/>
      <c r="AA315" s="1461" t="s">
        <v>2725</v>
      </c>
      <c r="AB315" s="1295"/>
      <c r="AC315" s="1295"/>
      <c r="AD315" s="1295"/>
      <c r="AE315" s="1295"/>
      <c r="AF315" s="1295"/>
      <c r="AG315" s="1295"/>
      <c r="AH315" s="1295"/>
      <c r="AI315" s="1295"/>
      <c r="AJ315" s="1295"/>
      <c r="AK315" s="1295"/>
    </row>
    <row r="316" spans="2:72" ht="12.95" customHeight="1">
      <c r="B316" s="3" t="s">
        <v>88</v>
      </c>
      <c r="C316" s="3"/>
      <c r="D316" s="3"/>
      <c r="E316" s="3"/>
      <c r="F316" s="3"/>
      <c r="G316" s="3"/>
      <c r="H316" s="1490" t="s">
        <v>2731</v>
      </c>
      <c r="I316" s="1488"/>
      <c r="J316" s="1488"/>
      <c r="K316" s="1488"/>
      <c r="L316" s="1488"/>
      <c r="M316" s="1488"/>
      <c r="N316" s="4" t="s">
        <v>206</v>
      </c>
      <c r="O316" s="4"/>
      <c r="P316" s="1444"/>
      <c r="Q316" s="1444"/>
      <c r="R316" s="1444"/>
      <c r="S316" s="3"/>
      <c r="T316" s="3" t="s">
        <v>88</v>
      </c>
      <c r="V316" s="3"/>
      <c r="W316" s="3"/>
      <c r="X316" s="3"/>
      <c r="Y316" s="3"/>
      <c r="AA316" s="1490" t="s">
        <v>2727</v>
      </c>
      <c r="AB316" s="1488"/>
      <c r="AC316" s="1488"/>
      <c r="AD316" s="1488"/>
      <c r="AE316" s="1488"/>
      <c r="AF316" s="1488"/>
      <c r="AG316" s="4" t="s">
        <v>206</v>
      </c>
      <c r="AH316" s="4"/>
      <c r="AI316" s="1444"/>
      <c r="AJ316" s="1444"/>
      <c r="AK316" s="1444"/>
    </row>
    <row r="317" spans="2:72" ht="12.95" customHeight="1">
      <c r="B317" s="3" t="s">
        <v>89</v>
      </c>
      <c r="C317" s="3"/>
      <c r="D317" s="3"/>
      <c r="E317" s="3"/>
      <c r="F317" s="3"/>
      <c r="G317" s="3"/>
      <c r="H317" s="1311"/>
      <c r="I317" s="1311"/>
      <c r="J317" s="1311"/>
      <c r="K317" s="1311"/>
      <c r="L317" s="1311"/>
      <c r="M317" s="1311"/>
      <c r="N317" s="4"/>
      <c r="O317" s="4"/>
      <c r="P317" s="35"/>
      <c r="Q317" s="35"/>
      <c r="R317" s="35"/>
      <c r="S317" s="3"/>
      <c r="T317" s="3" t="s">
        <v>89</v>
      </c>
      <c r="V317" s="3"/>
      <c r="W317" s="3"/>
      <c r="X317" s="3"/>
      <c r="Y317" s="3"/>
      <c r="AA317" s="1311"/>
      <c r="AB317" s="1311"/>
      <c r="AC317" s="1311"/>
      <c r="AD317" s="1311"/>
      <c r="AE317" s="1311"/>
      <c r="AF317" s="1311"/>
      <c r="AG317" s="4"/>
      <c r="AH317" s="4"/>
      <c r="AI317" s="35"/>
      <c r="AJ317" s="35"/>
      <c r="AK317" s="35"/>
    </row>
    <row r="318" spans="2:72" ht="12.95" customHeight="1">
      <c r="B318" s="3" t="s">
        <v>76</v>
      </c>
      <c r="C318" s="3"/>
      <c r="D318" s="3"/>
      <c r="E318" s="3"/>
      <c r="F318" s="3"/>
      <c r="G318" s="3"/>
      <c r="H318" s="1461" t="s">
        <v>2732</v>
      </c>
      <c r="I318" s="1295"/>
      <c r="J318" s="1295"/>
      <c r="K318" s="1295"/>
      <c r="L318" s="1295"/>
      <c r="M318" s="1295"/>
      <c r="N318" s="1351"/>
      <c r="O318" s="1351"/>
      <c r="P318" s="1351"/>
      <c r="Q318" s="1351"/>
      <c r="R318" s="1351"/>
      <c r="S318" s="3"/>
      <c r="T318" s="3" t="s">
        <v>76</v>
      </c>
      <c r="V318" s="3"/>
      <c r="W318" s="3"/>
      <c r="X318" s="3"/>
      <c r="Y318" s="3"/>
      <c r="AA318" s="1461" t="s">
        <v>2726</v>
      </c>
      <c r="AB318" s="1295"/>
      <c r="AC318" s="1295"/>
      <c r="AD318" s="1295"/>
      <c r="AE318" s="1295"/>
      <c r="AF318" s="1295"/>
      <c r="AG318" s="1351"/>
      <c r="AH318" s="1351"/>
      <c r="AI318" s="1351"/>
      <c r="AJ318" s="1351"/>
      <c r="AK318" s="135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98"/>
      <c r="I320" s="1351"/>
      <c r="J320" s="1351"/>
      <c r="K320" s="1351"/>
      <c r="L320" s="1351"/>
      <c r="M320" s="1351"/>
      <c r="N320" s="1351"/>
      <c r="O320" s="1351"/>
      <c r="P320" s="1351"/>
      <c r="Q320" s="1351"/>
      <c r="R320" s="1351"/>
      <c r="S320" s="3"/>
      <c r="T320" s="3" t="s">
        <v>365</v>
      </c>
      <c r="V320" s="3"/>
      <c r="W320" s="3"/>
      <c r="X320" s="3"/>
      <c r="Y320" s="3"/>
      <c r="AA320" s="1398" t="s">
        <v>2663</v>
      </c>
      <c r="AB320" s="1351"/>
      <c r="AC320" s="1351"/>
      <c r="AD320" s="1351"/>
      <c r="AE320" s="1351"/>
      <c r="AF320" s="1351"/>
      <c r="AG320" s="1351"/>
      <c r="AH320" s="1351"/>
      <c r="AI320" s="1351"/>
      <c r="AJ320" s="1351"/>
      <c r="AK320" s="1351"/>
    </row>
    <row r="321" spans="2:37" ht="12.95" customHeight="1">
      <c r="B321" s="3" t="s">
        <v>471</v>
      </c>
      <c r="C321" s="3"/>
      <c r="D321" s="3"/>
      <c r="E321" s="3"/>
      <c r="F321" s="3"/>
      <c r="H321" s="1295" t="s">
        <v>2789</v>
      </c>
      <c r="I321" s="1295"/>
      <c r="J321" s="1295"/>
      <c r="K321" s="1295"/>
      <c r="L321" s="1295"/>
      <c r="M321" s="1295"/>
      <c r="N321" s="1295"/>
      <c r="O321" s="1295"/>
      <c r="P321" s="1295"/>
      <c r="Q321" s="1295"/>
      <c r="R321" s="1295"/>
      <c r="S321" s="3"/>
      <c r="T321" s="3" t="s">
        <v>471</v>
      </c>
      <c r="V321" s="3"/>
      <c r="W321" s="3"/>
      <c r="X321" s="3"/>
      <c r="Y321" s="3"/>
      <c r="AA321" s="1295"/>
      <c r="AB321" s="1295"/>
      <c r="AC321" s="1295"/>
      <c r="AD321" s="1295"/>
      <c r="AE321" s="1295"/>
      <c r="AF321" s="1295"/>
      <c r="AG321" s="1295"/>
      <c r="AH321" s="1295"/>
      <c r="AI321" s="1295"/>
      <c r="AJ321" s="1295"/>
      <c r="AK321" s="1295"/>
    </row>
    <row r="322" spans="2:37" ht="12.95" customHeight="1">
      <c r="B322" s="3" t="s">
        <v>472</v>
      </c>
      <c r="C322" s="3"/>
      <c r="D322" s="3"/>
      <c r="E322" s="3"/>
      <c r="F322" s="3"/>
      <c r="H322" s="1295" t="s">
        <v>2790</v>
      </c>
      <c r="I322" s="1295"/>
      <c r="J322" s="1295"/>
      <c r="K322" s="1295"/>
      <c r="L322" s="1295"/>
      <c r="M322" s="1295"/>
      <c r="N322" s="1295"/>
      <c r="O322" s="1295"/>
      <c r="P322" s="1295"/>
      <c r="Q322" s="1295"/>
      <c r="R322" s="1295"/>
      <c r="S322" s="3"/>
      <c r="T322" s="3" t="s">
        <v>75</v>
      </c>
      <c r="V322" s="3"/>
      <c r="W322" s="3"/>
      <c r="X322" s="3"/>
      <c r="Y322" s="3"/>
      <c r="AA322" s="1295"/>
      <c r="AB322" s="1295"/>
      <c r="AC322" s="1295"/>
      <c r="AD322" s="1295"/>
      <c r="AE322" s="1295"/>
      <c r="AF322" s="1295"/>
      <c r="AG322" s="1295"/>
      <c r="AH322" s="1295"/>
      <c r="AI322" s="1295"/>
      <c r="AJ322" s="1295"/>
      <c r="AK322" s="1295"/>
    </row>
    <row r="323" spans="2:37" ht="12.95" customHeight="1">
      <c r="B323" s="3" t="s">
        <v>87</v>
      </c>
      <c r="C323" s="3"/>
      <c r="D323" s="3"/>
      <c r="E323" s="3"/>
      <c r="F323" s="3"/>
      <c r="H323" s="1295" t="s">
        <v>2791</v>
      </c>
      <c r="I323" s="1295"/>
      <c r="J323" s="1295"/>
      <c r="K323" s="1295"/>
      <c r="L323" s="1295"/>
      <c r="M323" s="1295"/>
      <c r="N323" s="1295"/>
      <c r="O323" s="1295"/>
      <c r="P323" s="1295"/>
      <c r="Q323" s="1295"/>
      <c r="R323" s="1295"/>
      <c r="S323" s="3"/>
      <c r="T323" s="3" t="s">
        <v>87</v>
      </c>
      <c r="V323" s="3"/>
      <c r="W323" s="3"/>
      <c r="X323" s="3"/>
      <c r="Y323" s="3"/>
      <c r="AA323" s="1295"/>
      <c r="AB323" s="1295"/>
      <c r="AC323" s="1295"/>
      <c r="AD323" s="1295"/>
      <c r="AE323" s="1295"/>
      <c r="AF323" s="1295"/>
      <c r="AG323" s="1295"/>
      <c r="AH323" s="1295"/>
      <c r="AI323" s="1295"/>
      <c r="AJ323" s="1295"/>
      <c r="AK323" s="1295"/>
    </row>
    <row r="324" spans="2:37" ht="12.95" customHeight="1">
      <c r="B324" s="3" t="s">
        <v>88</v>
      </c>
      <c r="C324" s="3"/>
      <c r="D324" s="3"/>
      <c r="E324" s="3"/>
      <c r="F324" s="3"/>
      <c r="G324" s="3"/>
      <c r="H324" s="1490" t="s">
        <v>2792</v>
      </c>
      <c r="I324" s="1488"/>
      <c r="J324" s="1488"/>
      <c r="K324" s="1488"/>
      <c r="L324" s="1488"/>
      <c r="M324" s="1488"/>
      <c r="N324" s="4" t="s">
        <v>206</v>
      </c>
      <c r="O324" s="4"/>
      <c r="P324" s="1444"/>
      <c r="Q324" s="1444"/>
      <c r="R324" s="1444"/>
      <c r="S324" s="3"/>
      <c r="T324" s="3" t="s">
        <v>88</v>
      </c>
      <c r="V324" s="3"/>
      <c r="W324" s="3"/>
      <c r="X324" s="3"/>
      <c r="Y324" s="3"/>
      <c r="AA324" s="1488"/>
      <c r="AB324" s="1488"/>
      <c r="AC324" s="1488"/>
      <c r="AD324" s="1488"/>
      <c r="AE324" s="1488"/>
      <c r="AF324" s="1488"/>
      <c r="AG324" s="4" t="s">
        <v>206</v>
      </c>
      <c r="AH324" s="4"/>
      <c r="AI324" s="1444"/>
      <c r="AJ324" s="1444"/>
      <c r="AK324" s="1444"/>
    </row>
    <row r="325" spans="2:37" ht="12.95" customHeight="1">
      <c r="B325" s="3" t="s">
        <v>89</v>
      </c>
      <c r="C325" s="3"/>
      <c r="D325" s="3"/>
      <c r="E325" s="3"/>
      <c r="F325" s="3"/>
      <c r="G325" s="3"/>
      <c r="H325" s="1311"/>
      <c r="I325" s="1311"/>
      <c r="J325" s="1311"/>
      <c r="K325" s="1311"/>
      <c r="L325" s="1311"/>
      <c r="M325" s="1311"/>
      <c r="N325" s="4"/>
      <c r="O325" s="4"/>
      <c r="P325" s="35"/>
      <c r="Q325" s="35"/>
      <c r="R325" s="35"/>
      <c r="S325" s="3"/>
      <c r="T325" s="3" t="s">
        <v>89</v>
      </c>
      <c r="V325" s="3"/>
      <c r="W325" s="3"/>
      <c r="X325" s="3"/>
      <c r="Y325" s="3"/>
      <c r="AA325" s="1311"/>
      <c r="AB325" s="1311"/>
      <c r="AC325" s="1311"/>
      <c r="AD325" s="1311"/>
      <c r="AE325" s="1311"/>
      <c r="AF325" s="1311"/>
      <c r="AG325" s="4"/>
      <c r="AH325" s="4"/>
      <c r="AI325" s="35"/>
      <c r="AJ325" s="35"/>
      <c r="AK325" s="35"/>
    </row>
    <row r="326" spans="2:37" ht="12.95" customHeight="1">
      <c r="B326" s="3" t="s">
        <v>76</v>
      </c>
      <c r="C326" s="3"/>
      <c r="D326" s="3"/>
      <c r="E326" s="3"/>
      <c r="F326" s="3"/>
      <c r="G326" s="3"/>
      <c r="H326" s="1295" t="s">
        <v>2793</v>
      </c>
      <c r="I326" s="1295"/>
      <c r="J326" s="1295"/>
      <c r="K326" s="1295"/>
      <c r="L326" s="1295"/>
      <c r="M326" s="1295"/>
      <c r="N326" s="1351"/>
      <c r="O326" s="1351"/>
      <c r="P326" s="1351"/>
      <c r="Q326" s="1351"/>
      <c r="R326" s="1351"/>
      <c r="S326" s="3"/>
      <c r="T326" s="3" t="s">
        <v>76</v>
      </c>
      <c r="V326" s="3"/>
      <c r="W326" s="3"/>
      <c r="X326" s="3"/>
      <c r="Y326" s="3"/>
      <c r="AA326" s="1295"/>
      <c r="AB326" s="1295"/>
      <c r="AC326" s="1295"/>
      <c r="AD326" s="1295"/>
      <c r="AE326" s="1295"/>
      <c r="AF326" s="1295"/>
      <c r="AG326" s="1351"/>
      <c r="AH326" s="1351"/>
      <c r="AI326" s="1351"/>
      <c r="AJ326" s="1351"/>
      <c r="AK326" s="1351"/>
    </row>
    <row r="327" spans="2:37" ht="12.95" customHeight="1"/>
    <row r="328" spans="2:37" ht="12.95" customHeight="1">
      <c r="B328" s="4" t="s">
        <v>908</v>
      </c>
      <c r="C328" s="3"/>
      <c r="D328" s="3"/>
      <c r="E328" s="3"/>
      <c r="F328" s="3"/>
      <c r="H328" s="1398" t="s">
        <v>2688</v>
      </c>
      <c r="I328" s="1351"/>
      <c r="J328" s="1351"/>
      <c r="K328" s="1351"/>
      <c r="L328" s="1351"/>
      <c r="M328" s="1351"/>
      <c r="N328" s="1351"/>
      <c r="O328" s="1351"/>
      <c r="P328" s="1351"/>
      <c r="Q328" s="1351"/>
      <c r="R328" s="1351"/>
      <c r="T328" s="3" t="s">
        <v>366</v>
      </c>
      <c r="V328" s="3"/>
      <c r="W328" s="3"/>
      <c r="X328" s="3"/>
      <c r="Y328" s="3"/>
      <c r="AA328" s="1398" t="s">
        <v>2700</v>
      </c>
      <c r="AB328" s="1351"/>
      <c r="AC328" s="1351"/>
      <c r="AD328" s="1351"/>
      <c r="AE328" s="1351"/>
      <c r="AF328" s="1351"/>
      <c r="AG328" s="1351"/>
      <c r="AH328" s="1351"/>
      <c r="AI328" s="1351"/>
      <c r="AJ328" s="1351"/>
      <c r="AK328" s="1351"/>
    </row>
    <row r="329" spans="2:37" ht="12.95" customHeight="1">
      <c r="B329" s="3" t="s">
        <v>471</v>
      </c>
      <c r="C329" s="3"/>
      <c r="D329" s="3"/>
      <c r="E329" s="3"/>
      <c r="F329" s="3"/>
      <c r="H329" s="1398" t="s">
        <v>2691</v>
      </c>
      <c r="I329" s="1295"/>
      <c r="J329" s="1295"/>
      <c r="K329" s="1295"/>
      <c r="L329" s="1295"/>
      <c r="M329" s="1295"/>
      <c r="N329" s="1295"/>
      <c r="O329" s="1295"/>
      <c r="P329" s="1295"/>
      <c r="Q329" s="1295"/>
      <c r="R329" s="1295"/>
      <c r="T329" s="3" t="s">
        <v>471</v>
      </c>
      <c r="V329" s="3"/>
      <c r="W329" s="3"/>
      <c r="X329" s="3"/>
      <c r="Y329" s="3"/>
      <c r="AA329" s="1398" t="s">
        <v>2701</v>
      </c>
      <c r="AB329" s="1295"/>
      <c r="AC329" s="1295"/>
      <c r="AD329" s="1295"/>
      <c r="AE329" s="1295"/>
      <c r="AF329" s="1295"/>
      <c r="AG329" s="1295"/>
      <c r="AH329" s="1295"/>
      <c r="AI329" s="1295"/>
      <c r="AJ329" s="1295"/>
      <c r="AK329" s="1295"/>
    </row>
    <row r="330" spans="2:37" ht="12.95" customHeight="1">
      <c r="B330" s="3" t="s">
        <v>472</v>
      </c>
      <c r="C330" s="3"/>
      <c r="D330" s="3"/>
      <c r="E330" s="3"/>
      <c r="F330" s="3"/>
      <c r="H330" s="1398" t="s">
        <v>2692</v>
      </c>
      <c r="I330" s="1295"/>
      <c r="J330" s="1295"/>
      <c r="K330" s="1295"/>
      <c r="L330" s="1295"/>
      <c r="M330" s="1295"/>
      <c r="N330" s="1295"/>
      <c r="O330" s="1295"/>
      <c r="P330" s="1295"/>
      <c r="Q330" s="1295"/>
      <c r="R330" s="1295"/>
      <c r="T330" s="3" t="s">
        <v>75</v>
      </c>
      <c r="V330" s="3"/>
      <c r="W330" s="3"/>
      <c r="X330" s="3"/>
      <c r="Y330" s="3"/>
      <c r="AA330" s="1398" t="s">
        <v>2702</v>
      </c>
      <c r="AB330" s="1295"/>
      <c r="AC330" s="1295"/>
      <c r="AD330" s="1295"/>
      <c r="AE330" s="1295"/>
      <c r="AF330" s="1295"/>
      <c r="AG330" s="1295"/>
      <c r="AH330" s="1295"/>
      <c r="AI330" s="1295"/>
      <c r="AJ330" s="1295"/>
      <c r="AK330" s="1295"/>
    </row>
    <row r="331" spans="2:37" ht="12.95" customHeight="1">
      <c r="B331" s="3" t="s">
        <v>87</v>
      </c>
      <c r="C331" s="3"/>
      <c r="D331" s="3"/>
      <c r="E331" s="3"/>
      <c r="F331" s="3"/>
      <c r="H331" s="1398" t="s">
        <v>2693</v>
      </c>
      <c r="I331" s="1295"/>
      <c r="J331" s="1295"/>
      <c r="K331" s="1295"/>
      <c r="L331" s="1295"/>
      <c r="M331" s="1295"/>
      <c r="N331" s="1295"/>
      <c r="O331" s="1295"/>
      <c r="P331" s="1295"/>
      <c r="Q331" s="1295"/>
      <c r="R331" s="1295"/>
      <c r="T331" s="3" t="s">
        <v>87</v>
      </c>
      <c r="V331" s="3"/>
      <c r="W331" s="3"/>
      <c r="X331" s="3"/>
      <c r="Y331" s="3"/>
      <c r="AA331" s="1398" t="s">
        <v>2703</v>
      </c>
      <c r="AB331" s="1295"/>
      <c r="AC331" s="1295"/>
      <c r="AD331" s="1295"/>
      <c r="AE331" s="1295"/>
      <c r="AF331" s="1295"/>
      <c r="AG331" s="1295"/>
      <c r="AH331" s="1295"/>
      <c r="AI331" s="1295"/>
      <c r="AJ331" s="1295"/>
      <c r="AK331" s="1295"/>
    </row>
    <row r="332" spans="2:37" ht="12.95" customHeight="1">
      <c r="B332" s="3" t="s">
        <v>88</v>
      </c>
      <c r="C332" s="3"/>
      <c r="D332" s="3"/>
      <c r="E332" s="3"/>
      <c r="F332" s="3"/>
      <c r="G332" s="3"/>
      <c r="H332" s="1488" t="s">
        <v>2689</v>
      </c>
      <c r="I332" s="1488"/>
      <c r="J332" s="1488"/>
      <c r="K332" s="1488"/>
      <c r="L332" s="1488"/>
      <c r="M332" s="1488"/>
      <c r="N332" s="4" t="s">
        <v>206</v>
      </c>
      <c r="O332" s="4"/>
      <c r="P332" s="1444">
        <v>5</v>
      </c>
      <c r="Q332" s="1444"/>
      <c r="R332" s="1444"/>
      <c r="S332" s="3"/>
      <c r="T332" s="3" t="s">
        <v>88</v>
      </c>
      <c r="V332" s="3"/>
      <c r="W332" s="3"/>
      <c r="X332" s="3"/>
      <c r="Y332" s="3"/>
      <c r="AA332" s="1488" t="s">
        <v>2704</v>
      </c>
      <c r="AB332" s="1488"/>
      <c r="AC332" s="1488"/>
      <c r="AD332" s="1488"/>
      <c r="AE332" s="1488"/>
      <c r="AF332" s="1488"/>
      <c r="AG332" s="4" t="s">
        <v>206</v>
      </c>
      <c r="AH332" s="4"/>
      <c r="AI332" s="1444"/>
      <c r="AJ332" s="1444"/>
      <c r="AK332" s="1444"/>
    </row>
    <row r="333" spans="2:37" ht="12.95" customHeight="1">
      <c r="B333" s="3" t="s">
        <v>89</v>
      </c>
      <c r="C333" s="3"/>
      <c r="D333" s="3"/>
      <c r="E333" s="3"/>
      <c r="F333" s="3"/>
      <c r="G333" s="3"/>
      <c r="H333" s="1311"/>
      <c r="I333" s="1311"/>
      <c r="J333" s="1311"/>
      <c r="K333" s="1311"/>
      <c r="L333" s="1311"/>
      <c r="M333" s="1311"/>
      <c r="N333" s="4"/>
      <c r="O333" s="4"/>
      <c r="P333" s="35"/>
      <c r="Q333" s="35"/>
      <c r="R333" s="35"/>
      <c r="S333" s="3"/>
      <c r="T333" s="3" t="s">
        <v>89</v>
      </c>
      <c r="V333" s="3"/>
      <c r="W333" s="3"/>
      <c r="X333" s="3"/>
      <c r="Y333" s="3"/>
      <c r="AA333" s="1311" t="s">
        <v>2705</v>
      </c>
      <c r="AB333" s="1311"/>
      <c r="AC333" s="1311"/>
      <c r="AD333" s="1311"/>
      <c r="AE333" s="1311"/>
      <c r="AF333" s="1311"/>
      <c r="AG333" s="4"/>
      <c r="AH333" s="4"/>
      <c r="AI333" s="35"/>
      <c r="AJ333" s="35"/>
      <c r="AK333" s="35"/>
    </row>
    <row r="334" spans="2:37" ht="12.95" customHeight="1">
      <c r="B334" s="3" t="s">
        <v>76</v>
      </c>
      <c r="C334" s="3"/>
      <c r="D334" s="3"/>
      <c r="E334" s="3"/>
      <c r="F334" s="3"/>
      <c r="G334" s="3"/>
      <c r="H334" s="1398" t="s">
        <v>2690</v>
      </c>
      <c r="I334" s="1295"/>
      <c r="J334" s="1295"/>
      <c r="K334" s="1295"/>
      <c r="L334" s="1295"/>
      <c r="M334" s="1295"/>
      <c r="N334" s="1351"/>
      <c r="O334" s="1351"/>
      <c r="P334" s="1351"/>
      <c r="Q334" s="1351"/>
      <c r="R334" s="1351"/>
      <c r="S334" s="3"/>
      <c r="T334" s="3" t="s">
        <v>76</v>
      </c>
      <c r="V334" s="3"/>
      <c r="W334" s="3"/>
      <c r="X334" s="3"/>
      <c r="Y334" s="3"/>
      <c r="AA334" s="1398" t="s">
        <v>2706</v>
      </c>
      <c r="AB334" s="1295"/>
      <c r="AC334" s="1295"/>
      <c r="AD334" s="1295"/>
      <c r="AE334" s="1295"/>
      <c r="AF334" s="1295"/>
      <c r="AG334" s="1351"/>
      <c r="AH334" s="1351"/>
      <c r="AI334" s="1351"/>
      <c r="AJ334" s="1351"/>
      <c r="AK334" s="135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98" t="s">
        <v>2694</v>
      </c>
      <c r="I336" s="1351"/>
      <c r="J336" s="1351"/>
      <c r="K336" s="1351"/>
      <c r="L336" s="1351"/>
      <c r="M336" s="1351"/>
      <c r="N336" s="1351"/>
      <c r="O336" s="1351"/>
      <c r="P336" s="1351"/>
      <c r="Q336" s="1351"/>
      <c r="R336" s="1351"/>
      <c r="T336" s="3" t="s">
        <v>368</v>
      </c>
      <c r="V336" s="3"/>
      <c r="W336" s="3"/>
      <c r="X336" s="3"/>
      <c r="Y336" s="3"/>
      <c r="AA336" s="1351" t="s">
        <v>591</v>
      </c>
      <c r="AB336" s="1351"/>
      <c r="AC336" s="1351"/>
      <c r="AD336" s="1351"/>
      <c r="AE336" s="1351"/>
      <c r="AF336" s="1351"/>
      <c r="AG336" s="1351"/>
      <c r="AH336" s="1351"/>
      <c r="AI336" s="1351"/>
      <c r="AJ336" s="1351"/>
      <c r="AK336" s="1351"/>
    </row>
    <row r="337" spans="2:66" ht="12.95" customHeight="1">
      <c r="B337" s="3" t="s">
        <v>471</v>
      </c>
      <c r="C337" s="3"/>
      <c r="D337" s="3"/>
      <c r="E337" s="3"/>
      <c r="F337" s="3"/>
      <c r="H337" s="1398" t="s">
        <v>2695</v>
      </c>
      <c r="I337" s="1295"/>
      <c r="J337" s="1295"/>
      <c r="K337" s="1295"/>
      <c r="L337" s="1295"/>
      <c r="M337" s="1295"/>
      <c r="N337" s="1295"/>
      <c r="O337" s="1295"/>
      <c r="P337" s="1295"/>
      <c r="Q337" s="1295"/>
      <c r="R337" s="1295"/>
      <c r="T337" s="3" t="s">
        <v>471</v>
      </c>
      <c r="V337" s="3"/>
      <c r="W337" s="3"/>
      <c r="X337" s="3"/>
      <c r="Y337" s="3"/>
      <c r="AA337" s="1295"/>
      <c r="AB337" s="1295"/>
      <c r="AC337" s="1295"/>
      <c r="AD337" s="1295"/>
      <c r="AE337" s="1295"/>
      <c r="AF337" s="1295"/>
      <c r="AG337" s="1295"/>
      <c r="AH337" s="1295"/>
      <c r="AI337" s="1295"/>
      <c r="AJ337" s="1295"/>
      <c r="AK337" s="1295"/>
    </row>
    <row r="338" spans="2:66" ht="12.95" customHeight="1">
      <c r="B338" s="3" t="s">
        <v>472</v>
      </c>
      <c r="C338" s="3"/>
      <c r="D338" s="3"/>
      <c r="E338" s="3"/>
      <c r="F338" s="3"/>
      <c r="H338" s="1398" t="s">
        <v>2696</v>
      </c>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2.95" customHeight="1">
      <c r="B339" s="3" t="s">
        <v>87</v>
      </c>
      <c r="C339" s="3"/>
      <c r="D339" s="3"/>
      <c r="E339" s="3"/>
      <c r="F339" s="3"/>
      <c r="H339" s="1398" t="s">
        <v>2697</v>
      </c>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2.95" customHeight="1">
      <c r="B340" s="3" t="s">
        <v>88</v>
      </c>
      <c r="C340" s="3"/>
      <c r="D340" s="3"/>
      <c r="E340" s="3"/>
      <c r="F340" s="3"/>
      <c r="G340" s="3"/>
      <c r="H340" s="1488" t="s">
        <v>2698</v>
      </c>
      <c r="I340" s="1488"/>
      <c r="J340" s="1488"/>
      <c r="K340" s="1488"/>
      <c r="L340" s="1488"/>
      <c r="M340" s="1488"/>
      <c r="N340" s="4" t="s">
        <v>206</v>
      </c>
      <c r="O340" s="4"/>
      <c r="P340" s="1444"/>
      <c r="Q340" s="1444"/>
      <c r="R340" s="1444"/>
      <c r="S340" s="3"/>
      <c r="T340" s="3" t="s">
        <v>88</v>
      </c>
      <c r="V340" s="3"/>
      <c r="W340" s="3"/>
      <c r="X340" s="3"/>
      <c r="Y340" s="3"/>
      <c r="AA340" s="1488"/>
      <c r="AB340" s="1488"/>
      <c r="AC340" s="1488"/>
      <c r="AD340" s="1488"/>
      <c r="AE340" s="1488"/>
      <c r="AF340" s="1488"/>
      <c r="AG340" s="4" t="s">
        <v>206</v>
      </c>
      <c r="AH340" s="4"/>
      <c r="AI340" s="1444"/>
      <c r="AJ340" s="1444"/>
      <c r="AK340" s="1444"/>
    </row>
    <row r="341" spans="2:66" ht="12.95" customHeight="1">
      <c r="B341" s="3" t="s">
        <v>89</v>
      </c>
      <c r="C341" s="3"/>
      <c r="D341" s="3"/>
      <c r="E341" s="3"/>
      <c r="F341" s="3"/>
      <c r="G341" s="3"/>
      <c r="H341" s="1311"/>
      <c r="I341" s="1311"/>
      <c r="J341" s="1311"/>
      <c r="K341" s="1311"/>
      <c r="L341" s="1311"/>
      <c r="M341" s="1311"/>
      <c r="N341" s="4"/>
      <c r="O341" s="4"/>
      <c r="P341" s="35"/>
      <c r="Q341" s="35"/>
      <c r="R341" s="35"/>
      <c r="S341" s="3"/>
      <c r="T341" s="3" t="s">
        <v>89</v>
      </c>
      <c r="V341" s="3"/>
      <c r="W341" s="3"/>
      <c r="X341" s="3"/>
      <c r="Y341" s="3"/>
      <c r="AA341" s="1311"/>
      <c r="AB341" s="1311"/>
      <c r="AC341" s="1311"/>
      <c r="AD341" s="1311"/>
      <c r="AE341" s="1311"/>
      <c r="AF341" s="1311"/>
      <c r="AG341" s="4"/>
      <c r="AH341" s="4"/>
      <c r="AI341" s="35"/>
      <c r="AJ341" s="35"/>
      <c r="AK341" s="35"/>
    </row>
    <row r="342" spans="2:66" ht="12.95" customHeight="1">
      <c r="B342" s="3" t="s">
        <v>76</v>
      </c>
      <c r="C342" s="3"/>
      <c r="D342" s="3"/>
      <c r="E342" s="3"/>
      <c r="F342" s="3"/>
      <c r="G342" s="3"/>
      <c r="H342" s="1398" t="s">
        <v>2699</v>
      </c>
      <c r="I342" s="1295"/>
      <c r="J342" s="1295"/>
      <c r="K342" s="1295"/>
      <c r="L342" s="1295"/>
      <c r="M342" s="1295"/>
      <c r="N342" s="1351"/>
      <c r="O342" s="1351"/>
      <c r="P342" s="1351"/>
      <c r="Q342" s="1351"/>
      <c r="R342" s="1351"/>
      <c r="S342" s="3"/>
      <c r="T342" s="3" t="s">
        <v>76</v>
      </c>
      <c r="V342" s="3"/>
      <c r="W342" s="3"/>
      <c r="X342" s="3"/>
      <c r="Y342" s="3"/>
      <c r="AA342" s="1295"/>
      <c r="AB342" s="1295"/>
      <c r="AC342" s="1295"/>
      <c r="AD342" s="1295"/>
      <c r="AE342" s="1295"/>
      <c r="AF342" s="1295"/>
      <c r="AG342" s="1351"/>
      <c r="AH342" s="1351"/>
      <c r="AI342" s="1351"/>
      <c r="AJ342" s="1351"/>
      <c r="AK342" s="135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98" t="s">
        <v>2664</v>
      </c>
      <c r="I344" s="1351"/>
      <c r="J344" s="1351"/>
      <c r="K344" s="1351"/>
      <c r="L344" s="1351"/>
      <c r="M344" s="1351"/>
      <c r="N344" s="1351"/>
      <c r="O344" s="1351"/>
      <c r="P344" s="1351"/>
      <c r="Q344" s="1351"/>
      <c r="R344" s="1351"/>
      <c r="T344" s="204" t="s">
        <v>886</v>
      </c>
      <c r="V344" s="3"/>
      <c r="W344" s="3"/>
      <c r="X344" s="3"/>
      <c r="Y344" s="3"/>
      <c r="AA344" s="1398" t="s">
        <v>2665</v>
      </c>
      <c r="AB344" s="1351"/>
      <c r="AC344" s="1351"/>
      <c r="AD344" s="1351"/>
      <c r="AE344" s="1351"/>
      <c r="AF344" s="1351"/>
      <c r="AG344" s="1351"/>
      <c r="AH344" s="1351"/>
      <c r="AI344" s="1351"/>
      <c r="AJ344" s="1351"/>
      <c r="AK344" s="1351"/>
    </row>
    <row r="345" spans="2:66" ht="12.95" customHeight="1">
      <c r="B345" s="3" t="s">
        <v>471</v>
      </c>
      <c r="C345" s="3"/>
      <c r="D345" s="3"/>
      <c r="E345" s="3"/>
      <c r="F345" s="3"/>
      <c r="H345" s="1398" t="s">
        <v>2680</v>
      </c>
      <c r="I345" s="1295"/>
      <c r="J345" s="1295"/>
      <c r="K345" s="1295"/>
      <c r="L345" s="1295"/>
      <c r="M345" s="1295"/>
      <c r="N345" s="1295"/>
      <c r="O345" s="1295"/>
      <c r="P345" s="1295"/>
      <c r="Q345" s="1295"/>
      <c r="R345" s="1295"/>
      <c r="T345" s="3" t="s">
        <v>471</v>
      </c>
      <c r="V345" s="3"/>
      <c r="W345" s="3"/>
      <c r="X345" s="3"/>
      <c r="Y345" s="3"/>
      <c r="AA345" s="1295" t="s">
        <v>2653</v>
      </c>
      <c r="AB345" s="1295"/>
      <c r="AC345" s="1295"/>
      <c r="AD345" s="1295"/>
      <c r="AE345" s="1295"/>
      <c r="AF345" s="1295"/>
      <c r="AG345" s="1295"/>
      <c r="AH345" s="1295"/>
      <c r="AI345" s="1295"/>
      <c r="AJ345" s="1295"/>
      <c r="AK345" s="1295"/>
    </row>
    <row r="346" spans="2:66" ht="12.95" customHeight="1">
      <c r="B346" s="3" t="s">
        <v>75</v>
      </c>
      <c r="C346" s="3"/>
      <c r="D346" s="3"/>
      <c r="E346" s="3"/>
      <c r="F346" s="3"/>
      <c r="H346" s="1398" t="s">
        <v>2670</v>
      </c>
      <c r="I346" s="1295"/>
      <c r="J346" s="1295"/>
      <c r="K346" s="1295"/>
      <c r="L346" s="1295"/>
      <c r="M346" s="1295"/>
      <c r="N346" s="1295"/>
      <c r="O346" s="1295"/>
      <c r="P346" s="1295"/>
      <c r="Q346" s="1295"/>
      <c r="R346" s="1295"/>
      <c r="T346" s="3" t="s">
        <v>75</v>
      </c>
      <c r="V346" s="3"/>
      <c r="W346" s="3"/>
      <c r="X346" s="3"/>
      <c r="Y346" s="3"/>
      <c r="AA346" s="1295" t="s">
        <v>2670</v>
      </c>
      <c r="AB346" s="1295"/>
      <c r="AC346" s="1295"/>
      <c r="AD346" s="1295"/>
      <c r="AE346" s="1295"/>
      <c r="AF346" s="1295"/>
      <c r="AG346" s="1295"/>
      <c r="AH346" s="1295"/>
      <c r="AI346" s="1295"/>
      <c r="AJ346" s="1295"/>
      <c r="AK346" s="1295"/>
    </row>
    <row r="347" spans="2:66" ht="12.95" customHeight="1">
      <c r="B347" s="3" t="s">
        <v>87</v>
      </c>
      <c r="C347" s="3"/>
      <c r="D347" s="3"/>
      <c r="E347" s="3"/>
      <c r="F347" s="3"/>
      <c r="G347" s="3"/>
      <c r="H347" s="1398" t="s">
        <v>2678</v>
      </c>
      <c r="I347" s="1295"/>
      <c r="J347" s="1295"/>
      <c r="K347" s="1295"/>
      <c r="L347" s="1295"/>
      <c r="M347" s="1295"/>
      <c r="N347" s="1295"/>
      <c r="O347" s="1295"/>
      <c r="P347" s="1295"/>
      <c r="Q347" s="1295"/>
      <c r="R347" s="1295"/>
      <c r="T347" s="3" t="s">
        <v>87</v>
      </c>
      <c r="V347" s="3"/>
      <c r="W347" s="3"/>
      <c r="X347" s="3"/>
      <c r="Y347" s="3"/>
      <c r="AA347" s="1398" t="s">
        <v>2681</v>
      </c>
      <c r="AB347" s="1295"/>
      <c r="AC347" s="1295"/>
      <c r="AD347" s="1295"/>
      <c r="AE347" s="1295"/>
      <c r="AF347" s="1295"/>
      <c r="AG347" s="1295"/>
      <c r="AH347" s="1295"/>
      <c r="AI347" s="1295"/>
      <c r="AJ347" s="1295"/>
      <c r="AK347" s="1295"/>
    </row>
    <row r="348" spans="2:66" ht="12.95" customHeight="1">
      <c r="B348" s="3" t="s">
        <v>88</v>
      </c>
      <c r="C348" s="3"/>
      <c r="D348" s="3"/>
      <c r="E348" s="3"/>
      <c r="F348" s="3"/>
      <c r="G348" s="3"/>
      <c r="H348" s="1490" t="s">
        <v>2722</v>
      </c>
      <c r="I348" s="1488"/>
      <c r="J348" s="1488"/>
      <c r="K348" s="1488"/>
      <c r="L348" s="1488"/>
      <c r="M348" s="1488"/>
      <c r="N348" s="4" t="s">
        <v>206</v>
      </c>
      <c r="O348" s="4"/>
      <c r="P348" s="1444"/>
      <c r="Q348" s="1444"/>
      <c r="R348" s="1444"/>
      <c r="S348" s="3"/>
      <c r="T348" s="3" t="s">
        <v>88</v>
      </c>
      <c r="V348" s="3"/>
      <c r="W348" s="3"/>
      <c r="X348" s="3"/>
      <c r="Y348" s="3"/>
      <c r="AA348" s="1490" t="s">
        <v>2721</v>
      </c>
      <c r="AB348" s="1488"/>
      <c r="AC348" s="1488"/>
      <c r="AD348" s="1488"/>
      <c r="AE348" s="1488"/>
      <c r="AF348" s="1488"/>
      <c r="AG348" s="4" t="s">
        <v>206</v>
      </c>
      <c r="AH348" s="4"/>
      <c r="AI348" s="1444"/>
      <c r="AJ348" s="1444"/>
      <c r="AK348" s="1444"/>
    </row>
    <row r="349" spans="2:66" ht="12.95" customHeight="1">
      <c r="B349" s="3" t="s">
        <v>89</v>
      </c>
      <c r="C349" s="3"/>
      <c r="D349" s="3"/>
      <c r="E349" s="3"/>
      <c r="F349" s="3"/>
      <c r="G349" s="3"/>
      <c r="H349" s="1311"/>
      <c r="I349" s="1311"/>
      <c r="J349" s="1311"/>
      <c r="K349" s="1311"/>
      <c r="L349" s="1311"/>
      <c r="M349" s="1311"/>
      <c r="N349" s="4"/>
      <c r="O349" s="4"/>
      <c r="P349" s="35"/>
      <c r="Q349" s="35"/>
      <c r="R349" s="35"/>
      <c r="S349" s="3"/>
      <c r="T349" s="3" t="s">
        <v>89</v>
      </c>
      <c r="V349" s="3"/>
      <c r="W349" s="3"/>
      <c r="X349" s="3"/>
      <c r="Y349" s="3"/>
      <c r="AA349" s="1311"/>
      <c r="AB349" s="1311"/>
      <c r="AC349" s="1311"/>
      <c r="AD349" s="1311"/>
      <c r="AE349" s="1311"/>
      <c r="AF349" s="1311"/>
      <c r="AG349" s="4"/>
      <c r="AH349" s="4"/>
      <c r="AI349" s="35"/>
      <c r="AJ349" s="35"/>
      <c r="AK349" s="35"/>
    </row>
    <row r="350" spans="2:66" ht="12.95" customHeight="1">
      <c r="B350" s="3" t="s">
        <v>76</v>
      </c>
      <c r="C350" s="3"/>
      <c r="D350" s="3"/>
      <c r="E350" s="3"/>
      <c r="F350" s="3"/>
      <c r="G350" s="3"/>
      <c r="H350" s="1398" t="s">
        <v>2679</v>
      </c>
      <c r="I350" s="1295"/>
      <c r="J350" s="1295"/>
      <c r="K350" s="1295"/>
      <c r="L350" s="1295"/>
      <c r="M350" s="1295"/>
      <c r="N350" s="1351"/>
      <c r="O350" s="1351"/>
      <c r="P350" s="1351"/>
      <c r="Q350" s="1351"/>
      <c r="R350" s="1351"/>
      <c r="S350" s="3"/>
      <c r="T350" s="3" t="s">
        <v>76</v>
      </c>
      <c r="V350" s="3"/>
      <c r="W350" s="3"/>
      <c r="X350" s="3"/>
      <c r="Y350" s="3"/>
      <c r="AA350" s="1398" t="s">
        <v>2682</v>
      </c>
      <c r="AB350" s="1295"/>
      <c r="AC350" s="1295"/>
      <c r="AD350" s="1295"/>
      <c r="AE350" s="1295"/>
      <c r="AF350" s="1295"/>
      <c r="AG350" s="1351"/>
      <c r="AH350" s="1351"/>
      <c r="AI350" s="1351"/>
      <c r="AJ350" s="1351"/>
      <c r="AK350" s="135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98" t="s">
        <v>591</v>
      </c>
      <c r="Q352" s="1351"/>
      <c r="R352" s="1351"/>
      <c r="S352" s="1351"/>
      <c r="T352" s="1351"/>
      <c r="U352" s="1351"/>
      <c r="V352" s="1351"/>
      <c r="W352" s="1351"/>
      <c r="X352" s="1351"/>
      <c r="Y352" s="1351"/>
      <c r="Z352" s="1351"/>
      <c r="AA352" s="1351"/>
      <c r="AB352" s="1351"/>
      <c r="AC352" s="1351"/>
      <c r="AD352" s="1351"/>
      <c r="AE352" s="1351"/>
      <c r="BN352" t="s">
        <v>669</v>
      </c>
    </row>
    <row r="353" spans="1:66" ht="12.95" customHeight="1">
      <c r="B353" s="4"/>
      <c r="C353" s="4"/>
      <c r="D353" s="4"/>
      <c r="E353" s="4"/>
      <c r="F353" s="4"/>
      <c r="I353" s="4" t="s">
        <v>471</v>
      </c>
      <c r="P353" s="1295"/>
      <c r="Q353" s="1295"/>
      <c r="R353" s="1295"/>
      <c r="S353" s="1295"/>
      <c r="T353" s="1295"/>
      <c r="U353" s="1295"/>
      <c r="V353" s="1295"/>
      <c r="W353" s="1295"/>
      <c r="X353" s="1295"/>
      <c r="Y353" s="1295"/>
      <c r="Z353" s="1295"/>
      <c r="AA353" s="1295"/>
      <c r="AB353" s="1295"/>
      <c r="AC353" s="1295"/>
      <c r="AD353" s="1295"/>
      <c r="AE353" s="1295"/>
      <c r="BN353" t="s">
        <v>545</v>
      </c>
    </row>
    <row r="354" spans="1:66" ht="12.95"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2.95"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2.95" customHeight="1">
      <c r="B356" s="4"/>
      <c r="C356" s="4"/>
      <c r="D356" s="4"/>
      <c r="E356" s="4"/>
      <c r="F356" s="4"/>
      <c r="G356" s="4"/>
      <c r="H356" s="302"/>
      <c r="I356" s="4" t="s">
        <v>88</v>
      </c>
      <c r="P356" s="1311"/>
      <c r="Q356" s="1311"/>
      <c r="R356" s="1311"/>
      <c r="S356" s="1311"/>
      <c r="T356" s="1311"/>
      <c r="U356" s="1311"/>
      <c r="V356" s="1311"/>
      <c r="W356" s="1311"/>
      <c r="X356" s="1311"/>
      <c r="Y356" s="1311"/>
      <c r="Z356" s="1311"/>
      <c r="AA356" s="4" t="s">
        <v>206</v>
      </c>
      <c r="AB356" s="4"/>
      <c r="AC356" s="1296"/>
      <c r="AD356" s="1296"/>
      <c r="AE356" s="1296"/>
      <c r="AF356" s="302"/>
      <c r="AG356" s="4"/>
      <c r="AH356" s="4"/>
      <c r="AI356" s="4"/>
      <c r="AJ356" s="4"/>
      <c r="AK356" s="4"/>
    </row>
    <row r="357" spans="1:66" ht="12.95" customHeight="1">
      <c r="B357" s="4"/>
      <c r="C357" s="4"/>
      <c r="D357" s="4"/>
      <c r="E357" s="4"/>
      <c r="F357" s="4"/>
      <c r="G357" s="4"/>
      <c r="H357" s="302"/>
      <c r="I357" s="4" t="s">
        <v>89</v>
      </c>
      <c r="P357" s="1311"/>
      <c r="Q357" s="1311"/>
      <c r="R357" s="1311"/>
      <c r="S357" s="1311"/>
      <c r="T357" s="1311"/>
      <c r="U357" s="1311"/>
      <c r="V357" s="1311"/>
      <c r="W357" s="1311"/>
      <c r="X357" s="1311"/>
      <c r="Y357" s="1311"/>
      <c r="Z357" s="1311"/>
      <c r="AF357" s="302"/>
      <c r="AG357" s="4"/>
      <c r="AH357" s="4"/>
      <c r="AI357" s="35"/>
      <c r="AJ357" s="35"/>
      <c r="AK357" s="35"/>
    </row>
    <row r="358" spans="1:66" ht="12.95" customHeight="1">
      <c r="B358" s="4"/>
      <c r="C358" s="4"/>
      <c r="D358" s="4"/>
      <c r="E358" s="4"/>
      <c r="F358" s="4"/>
      <c r="G358" s="4"/>
      <c r="I358" s="4" t="s">
        <v>76</v>
      </c>
      <c r="P358" s="1351"/>
      <c r="Q358" s="1351"/>
      <c r="R358" s="1351"/>
      <c r="S358" s="1351"/>
      <c r="T358" s="1351"/>
      <c r="U358" s="1351"/>
      <c r="V358" s="1351"/>
      <c r="W358" s="1351"/>
      <c r="X358" s="1351"/>
      <c r="Y358" s="1351"/>
      <c r="Z358" s="1351"/>
      <c r="AA358" s="1351"/>
      <c r="AB358" s="1351"/>
      <c r="AC358" s="1351"/>
      <c r="AD358" s="1351"/>
      <c r="AE358" s="1351"/>
    </row>
    <row r="359" spans="1:66" ht="12.95" customHeight="1">
      <c r="T359" s="8"/>
      <c r="U359" s="8"/>
      <c r="V359" s="8"/>
      <c r="W359" s="8"/>
      <c r="X359" s="8"/>
      <c r="Y359" s="8"/>
      <c r="Z359" s="8"/>
      <c r="AU359" s="95"/>
      <c r="AV359" s="95"/>
      <c r="AW359" s="95"/>
      <c r="AX359" s="95"/>
      <c r="AY359" s="95"/>
    </row>
    <row r="360" spans="1:66" ht="12.95" customHeight="1">
      <c r="A360" s="1450" t="s">
        <v>542</v>
      </c>
      <c r="B360" s="1450"/>
      <c r="C360" s="1450"/>
      <c r="D360" s="1450"/>
      <c r="E360" s="1450"/>
      <c r="F360" s="1450"/>
      <c r="G360" s="1450"/>
      <c r="H360" s="1450"/>
      <c r="I360" s="1450"/>
      <c r="J360" s="1450"/>
      <c r="K360" s="1450"/>
      <c r="L360" s="1450"/>
      <c r="M360" s="1450"/>
      <c r="N360" s="1450"/>
      <c r="O360" s="1450"/>
      <c r="P360" s="1450"/>
      <c r="Q360" s="1450"/>
      <c r="R360" s="1450"/>
      <c r="S360" s="1450"/>
      <c r="T360" s="1450"/>
      <c r="U360" s="1450"/>
      <c r="V360" s="1450"/>
      <c r="W360" s="1450"/>
      <c r="X360" s="1450"/>
      <c r="Y360" s="1450"/>
      <c r="Z360" s="1450"/>
      <c r="AA360" s="1450"/>
      <c r="AB360" s="1450"/>
      <c r="AC360" s="1450"/>
      <c r="AD360" s="1450"/>
      <c r="AE360" s="1450"/>
      <c r="AF360" s="1450"/>
      <c r="AG360" s="1450"/>
      <c r="AH360" s="1450"/>
      <c r="AI360" s="1450"/>
      <c r="AJ360" s="1450"/>
      <c r="AK360" s="1450"/>
      <c r="AL360" s="1450"/>
      <c r="AM360" s="1450"/>
      <c r="AN360" s="1450"/>
      <c r="AO360" s="1450"/>
      <c r="AP360" s="1450"/>
      <c r="AQ360" s="1450"/>
      <c r="AR360" s="1450"/>
      <c r="AS360" s="1450"/>
      <c r="AT360" s="1450"/>
      <c r="AU360" s="95"/>
      <c r="AV360" s="95"/>
      <c r="AW360" s="95"/>
      <c r="AX360" s="95"/>
      <c r="AY360" s="95"/>
    </row>
    <row r="361" spans="1:66" ht="12.95" customHeight="1">
      <c r="A361" s="1450"/>
      <c r="B361" s="1450"/>
      <c r="C361" s="1450"/>
      <c r="D361" s="1450"/>
      <c r="E361" s="1450"/>
      <c r="F361" s="1450"/>
      <c r="G361" s="1450"/>
      <c r="H361" s="1450"/>
      <c r="I361" s="1450"/>
      <c r="J361" s="1450"/>
      <c r="K361" s="1450"/>
      <c r="L361" s="1450"/>
      <c r="M361" s="1450"/>
      <c r="N361" s="1450"/>
      <c r="O361" s="1450"/>
      <c r="P361" s="1450"/>
      <c r="Q361" s="1450"/>
      <c r="R361" s="1450"/>
      <c r="S361" s="1450"/>
      <c r="T361" s="1450"/>
      <c r="U361" s="1450"/>
      <c r="V361" s="1450"/>
      <c r="W361" s="1450"/>
      <c r="X361" s="1450"/>
      <c r="Y361" s="1450"/>
      <c r="Z361" s="1450"/>
      <c r="AA361" s="1450"/>
      <c r="AB361" s="1450"/>
      <c r="AC361" s="1450"/>
      <c r="AD361" s="1450"/>
      <c r="AE361" s="1450"/>
      <c r="AF361" s="1450"/>
      <c r="AG361" s="1450"/>
      <c r="AH361" s="1450"/>
      <c r="AI361" s="1450"/>
      <c r="AJ361" s="1450"/>
      <c r="AK361" s="1450"/>
      <c r="AL361" s="1450"/>
      <c r="AM361" s="1450"/>
      <c r="AN361" s="1450"/>
      <c r="AO361" s="1450"/>
      <c r="AP361" s="1450"/>
      <c r="AQ361" s="1450"/>
      <c r="AR361" s="1450"/>
      <c r="AS361" s="1450"/>
      <c r="AT361" s="145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2052</v>
      </c>
      <c r="M364" s="1307" t="s">
        <v>545</v>
      </c>
      <c r="N364" s="1307"/>
      <c r="P364" t="s">
        <v>1638</v>
      </c>
      <c r="AJ364" s="1307" t="s">
        <v>669</v>
      </c>
      <c r="AK364" s="1307"/>
    </row>
    <row r="365" spans="1:66" ht="12.95" customHeight="1">
      <c r="D365" s="3" t="s">
        <v>1627</v>
      </c>
      <c r="M365" s="1307" t="s">
        <v>591</v>
      </c>
      <c r="N365" s="1307"/>
      <c r="P365" s="3" t="s">
        <v>1707</v>
      </c>
      <c r="AJ365" s="1402"/>
      <c r="AK365" s="1402"/>
    </row>
    <row r="366" spans="1:66" ht="12.95" customHeight="1">
      <c r="D366" s="3" t="s">
        <v>704</v>
      </c>
      <c r="M366" s="1307" t="s">
        <v>591</v>
      </c>
      <c r="N366" s="1307"/>
      <c r="P366" t="s">
        <v>1637</v>
      </c>
      <c r="AJ366" s="1307" t="s">
        <v>591</v>
      </c>
      <c r="AK366" s="1307"/>
    </row>
    <row r="367" spans="1:66" ht="12.95" customHeight="1">
      <c r="D367" s="3" t="s">
        <v>705</v>
      </c>
      <c r="M367" s="1307" t="s">
        <v>591</v>
      </c>
      <c r="N367" s="1307"/>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07" t="s">
        <v>591</v>
      </c>
      <c r="O372" s="1307"/>
      <c r="P372" s="40"/>
      <c r="Q372" s="40"/>
      <c r="R372" s="40"/>
      <c r="S372" s="40"/>
      <c r="T372" s="40"/>
      <c r="U372" s="40"/>
      <c r="V372" s="40"/>
      <c r="W372" s="40"/>
      <c r="X372" s="40"/>
      <c r="Y372" s="40"/>
      <c r="Z372" s="40"/>
      <c r="AC372" s="40"/>
      <c r="AD372" s="40"/>
      <c r="AE372" s="40"/>
    </row>
    <row r="373" spans="1:34" ht="12.95" customHeight="1">
      <c r="E373" t="s">
        <v>370</v>
      </c>
      <c r="Y373" s="1307" t="s">
        <v>591</v>
      </c>
      <c r="Z373" s="1307"/>
    </row>
    <row r="374" spans="1:34" ht="12.95" customHeight="1">
      <c r="D374" s="4" t="s">
        <v>977</v>
      </c>
      <c r="Q374" s="1351"/>
      <c r="R374" s="1351"/>
      <c r="S374" s="1351"/>
      <c r="T374" s="1351"/>
      <c r="U374" s="1351"/>
      <c r="V374" s="1351"/>
      <c r="W374" s="1351"/>
      <c r="X374" s="1351"/>
      <c r="Y374" s="1351"/>
      <c r="Z374" s="1351"/>
      <c r="AA374" s="1351"/>
      <c r="AB374" s="1351"/>
      <c r="AC374" s="1351"/>
      <c r="AD374" s="1351"/>
      <c r="AE374" s="1351"/>
      <c r="AF374" s="1351"/>
      <c r="AG374" s="1351"/>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07" t="s">
        <v>591</v>
      </c>
      <c r="K376" s="1307"/>
      <c r="L376" s="40"/>
      <c r="M376" s="40"/>
      <c r="N376" s="40"/>
      <c r="O376" s="40"/>
      <c r="P376" s="40"/>
      <c r="Q376" s="40"/>
      <c r="R376" s="40"/>
      <c r="S376" s="40"/>
      <c r="T376" s="40"/>
      <c r="U376" s="40"/>
      <c r="V376" s="40"/>
      <c r="W376" s="40"/>
      <c r="X376" s="40"/>
      <c r="Y376" s="40"/>
      <c r="Z376" s="40"/>
      <c r="AC376" s="40"/>
      <c r="AD376" s="40"/>
      <c r="AE376" s="40"/>
    </row>
    <row r="377" spans="1:34" ht="12.95" customHeight="1">
      <c r="E377" s="1464" t="s">
        <v>706</v>
      </c>
      <c r="F377" s="1464"/>
      <c r="G377" s="1464"/>
      <c r="H377" s="1464"/>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c r="AF377" s="1464"/>
      <c r="AG377" s="1464"/>
      <c r="AH377" s="1464"/>
    </row>
    <row r="378" spans="1:34" ht="12.95" customHeight="1">
      <c r="E378" s="1464"/>
      <c r="F378" s="1464"/>
      <c r="G378" s="1464"/>
      <c r="H378" s="1464"/>
      <c r="I378" s="1464"/>
      <c r="J378" s="1464"/>
      <c r="K378" s="1464"/>
      <c r="L378" s="1464"/>
      <c r="M378" s="1464"/>
      <c r="N378" s="1464"/>
      <c r="O378" s="1464"/>
      <c r="P378" s="1464"/>
      <c r="Q378" s="1464"/>
      <c r="R378" s="1464"/>
      <c r="S378" s="1464"/>
      <c r="T378" s="1464"/>
      <c r="U378" s="1464"/>
      <c r="V378" s="1464"/>
      <c r="W378" s="1464"/>
      <c r="X378" s="1464"/>
      <c r="Y378" s="1464"/>
      <c r="Z378" s="1464"/>
      <c r="AA378" s="1464"/>
      <c r="AB378" s="1464"/>
      <c r="AC378" s="1464"/>
      <c r="AD378" s="1464"/>
      <c r="AE378" s="1464"/>
      <c r="AF378" s="1464"/>
      <c r="AG378" s="1464"/>
      <c r="AH378" s="1464"/>
    </row>
    <row r="379" spans="1:34" ht="12.95" customHeight="1">
      <c r="E379" s="4" t="s">
        <v>448</v>
      </c>
      <c r="F379" s="4"/>
      <c r="G379" s="4"/>
      <c r="H379" s="4"/>
      <c r="I379" s="4"/>
      <c r="J379" s="4"/>
      <c r="K379" s="4"/>
      <c r="L379" s="4"/>
      <c r="N379" s="1317"/>
      <c r="O379" s="1317"/>
      <c r="P379" s="1317"/>
      <c r="Q379" s="1317"/>
      <c r="R379" s="4"/>
      <c r="U379" s="4" t="s">
        <v>449</v>
      </c>
      <c r="V379" s="4"/>
      <c r="W379" s="4"/>
      <c r="X379" s="4"/>
      <c r="Y379" s="4"/>
      <c r="Z379" s="4"/>
      <c r="AA379" s="4"/>
      <c r="AB379" s="4"/>
      <c r="AC379" s="1317"/>
      <c r="AD379" s="1317"/>
      <c r="AE379" s="1317"/>
      <c r="AF379" s="1317"/>
    </row>
    <row r="380" spans="1:34" ht="12.95" customHeight="1">
      <c r="E380" s="4" t="s">
        <v>450</v>
      </c>
      <c r="F380" s="4"/>
      <c r="G380" s="4"/>
      <c r="H380" s="4"/>
      <c r="I380" s="4"/>
      <c r="J380" s="4"/>
      <c r="K380" s="4"/>
      <c r="L380" s="4"/>
      <c r="N380" s="1317"/>
      <c r="O380" s="1317"/>
      <c r="P380" s="1317"/>
      <c r="Q380" s="1317"/>
      <c r="R380" s="4"/>
      <c r="U380" s="4" t="s">
        <v>0</v>
      </c>
      <c r="V380" s="4"/>
      <c r="W380" s="4"/>
      <c r="X380" s="4"/>
      <c r="Y380" s="4"/>
      <c r="Z380" s="4"/>
      <c r="AA380" s="4"/>
      <c r="AB380" s="4"/>
      <c r="AC380" s="1317"/>
      <c r="AD380" s="1317"/>
      <c r="AE380" s="1317"/>
      <c r="AF380" s="1317"/>
    </row>
    <row r="381" spans="1:34" ht="12.95" customHeight="1">
      <c r="E381" s="4" t="s">
        <v>1</v>
      </c>
      <c r="F381" s="4"/>
      <c r="G381" s="4"/>
      <c r="H381" s="4"/>
      <c r="I381" s="4"/>
      <c r="J381" s="4"/>
      <c r="K381" s="4"/>
      <c r="L381" s="4"/>
      <c r="N381" s="1317"/>
      <c r="O381" s="1317"/>
      <c r="P381" s="1317"/>
      <c r="Q381" s="1317"/>
      <c r="R381" s="4"/>
      <c r="V381" s="4"/>
      <c r="W381" s="4"/>
      <c r="X381" s="4"/>
      <c r="Y381" s="4"/>
      <c r="Z381" s="4"/>
      <c r="AA381" s="4"/>
      <c r="AB381" s="4"/>
    </row>
    <row r="382" spans="1:34" ht="12.95" customHeight="1">
      <c r="E382" s="4" t="s">
        <v>2</v>
      </c>
      <c r="F382" s="4"/>
      <c r="G382" s="4"/>
      <c r="H382" s="4"/>
      <c r="I382" s="4"/>
      <c r="J382" s="4"/>
      <c r="K382" s="4"/>
      <c r="L382" s="4"/>
      <c r="N382" s="1445"/>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435"/>
      <c r="T386" s="1435"/>
      <c r="U386" s="1" t="s">
        <v>306</v>
      </c>
      <c r="V386" s="1435"/>
      <c r="W386" s="1435"/>
      <c r="Y386" t="s">
        <v>2034</v>
      </c>
      <c r="AC386" s="27" t="s">
        <v>305</v>
      </c>
      <c r="AD386" s="1435"/>
      <c r="AE386" s="1435"/>
      <c r="AF386" s="1" t="s">
        <v>306</v>
      </c>
      <c r="AG386" s="1435"/>
      <c r="AH386" s="1435"/>
    </row>
    <row r="387" spans="1:36" ht="12.95" customHeight="1">
      <c r="E387" s="4" t="s">
        <v>986</v>
      </c>
      <c r="F387" s="4"/>
      <c r="G387" s="4"/>
      <c r="H387" s="4"/>
      <c r="I387" s="4"/>
      <c r="J387" s="4"/>
      <c r="K387" s="4"/>
      <c r="L387" s="4"/>
      <c r="N387" s="1435"/>
      <c r="O387" s="1435"/>
      <c r="P387" s="1435"/>
    </row>
    <row r="388" spans="1:36" ht="12.95" customHeight="1">
      <c r="E388" s="204" t="s">
        <v>2039</v>
      </c>
      <c r="F388" s="4"/>
      <c r="G388" s="4"/>
      <c r="H388" s="4"/>
      <c r="I388" s="4"/>
      <c r="J388" s="4"/>
      <c r="K388" s="4"/>
      <c r="L388" s="4"/>
      <c r="AG388" s="1375" t="s">
        <v>591</v>
      </c>
      <c r="AH388" s="1375"/>
    </row>
    <row r="389" spans="1:36" ht="12.95" customHeight="1">
      <c r="E389" s="4"/>
      <c r="F389" s="4"/>
      <c r="G389" s="4" t="s">
        <v>2040</v>
      </c>
      <c r="H389" s="4"/>
      <c r="I389" s="4"/>
      <c r="J389" s="4"/>
      <c r="K389" s="4"/>
      <c r="L389" s="4"/>
      <c r="AG389" s="1375" t="s">
        <v>591</v>
      </c>
      <c r="AH389" s="1375"/>
    </row>
    <row r="390" spans="1:36" ht="12.95" customHeight="1">
      <c r="E390" s="4"/>
      <c r="F390" s="4"/>
      <c r="G390" s="320" t="s">
        <v>987</v>
      </c>
      <c r="H390" s="4"/>
      <c r="I390" s="4"/>
      <c r="J390" s="4"/>
      <c r="K390" s="4"/>
      <c r="L390" s="4"/>
      <c r="V390" s="1307" t="s">
        <v>591</v>
      </c>
      <c r="W390" s="1307"/>
      <c r="Y390" s="22" t="s">
        <v>979</v>
      </c>
    </row>
    <row r="391" spans="1:36" ht="12.95" customHeight="1">
      <c r="E391" s="4" t="s">
        <v>980</v>
      </c>
      <c r="F391" s="4"/>
      <c r="G391" s="4"/>
      <c r="H391" s="4"/>
      <c r="I391" s="4"/>
      <c r="J391" s="4"/>
      <c r="K391" s="4"/>
      <c r="L391" s="4"/>
      <c r="V391" s="1307" t="s">
        <v>591</v>
      </c>
      <c r="W391" s="1307"/>
      <c r="Y391" s="4" t="s">
        <v>981</v>
      </c>
    </row>
    <row r="392" spans="1:36" ht="12.95" customHeight="1"/>
    <row r="393" spans="1:36" ht="12.95" customHeight="1">
      <c r="A393" s="2" t="s">
        <v>78</v>
      </c>
      <c r="B393" s="2"/>
    </row>
    <row r="394" spans="1:36" ht="12.95" customHeight="1">
      <c r="D394" t="s">
        <v>428</v>
      </c>
      <c r="J394" s="1398" t="s">
        <v>591</v>
      </c>
      <c r="K394" s="1351"/>
      <c r="L394" s="1351"/>
      <c r="M394" s="1351"/>
      <c r="N394" s="1351"/>
      <c r="O394" s="1351"/>
      <c r="P394" s="1351"/>
      <c r="Q394" s="1351"/>
      <c r="R394" s="1351"/>
      <c r="S394" s="1351"/>
      <c r="T394" s="1351"/>
      <c r="U394" s="1351"/>
      <c r="V394" s="8" t="s">
        <v>83</v>
      </c>
      <c r="W394" s="8"/>
      <c r="X394" s="8"/>
      <c r="Y394" s="8"/>
      <c r="Z394" s="8"/>
      <c r="AA394" s="8"/>
      <c r="AB394" s="8"/>
      <c r="AC394" s="1351" t="s">
        <v>591</v>
      </c>
      <c r="AD394" s="1351"/>
      <c r="AE394" s="1351"/>
      <c r="AF394" s="1351"/>
      <c r="AG394" s="1351"/>
      <c r="AH394" s="1351"/>
      <c r="AI394" s="1351"/>
      <c r="AJ394" s="1351"/>
    </row>
    <row r="395" spans="1:36" ht="12.95" customHeight="1">
      <c r="D395" s="3" t="s">
        <v>1181</v>
      </c>
      <c r="J395" s="1295" t="s">
        <v>591</v>
      </c>
      <c r="K395" s="1295"/>
      <c r="L395" s="1295"/>
      <c r="M395" s="1295"/>
      <c r="N395" s="1295"/>
      <c r="O395" s="1295"/>
      <c r="P395" s="1295"/>
      <c r="Q395" s="1295"/>
      <c r="R395" s="1295"/>
      <c r="S395" s="1295"/>
      <c r="T395" s="1295"/>
      <c r="U395" s="1295"/>
      <c r="V395" s="3" t="s">
        <v>1181</v>
      </c>
      <c r="W395" s="8"/>
      <c r="X395" s="8"/>
      <c r="Y395" s="8"/>
      <c r="Z395" s="8"/>
      <c r="AA395" s="8"/>
      <c r="AB395" s="8"/>
      <c r="AC395" s="1351" t="s">
        <v>591</v>
      </c>
      <c r="AD395" s="1351"/>
      <c r="AE395" s="1351"/>
      <c r="AF395" s="1351"/>
      <c r="AG395" s="1351"/>
      <c r="AH395" s="1351"/>
      <c r="AI395" s="1351"/>
      <c r="AJ395" s="1351"/>
    </row>
    <row r="396" spans="1:36" ht="12.95" customHeight="1">
      <c r="D396" s="3" t="s">
        <v>441</v>
      </c>
      <c r="J396" s="1295"/>
      <c r="K396" s="1295"/>
      <c r="L396" s="1295"/>
      <c r="M396" s="1295"/>
      <c r="N396" s="1295"/>
      <c r="O396" s="1295"/>
      <c r="P396" s="1295"/>
      <c r="Q396" s="1295"/>
      <c r="R396" s="1295"/>
      <c r="S396" s="1295"/>
      <c r="T396" s="1295"/>
      <c r="U396" s="1295"/>
      <c r="V396" s="3" t="s">
        <v>441</v>
      </c>
      <c r="W396" s="8"/>
      <c r="X396" s="8"/>
      <c r="Y396" s="8"/>
      <c r="Z396" s="8"/>
      <c r="AA396" s="8"/>
      <c r="AB396" s="8"/>
      <c r="AC396" s="1351"/>
      <c r="AD396" s="1351"/>
      <c r="AE396" s="1351"/>
      <c r="AF396" s="1351"/>
      <c r="AG396" s="1351"/>
      <c r="AH396" s="1351"/>
      <c r="AI396" s="1351"/>
      <c r="AJ396" s="1351"/>
    </row>
    <row r="397" spans="1:36" ht="12.95" customHeight="1">
      <c r="D397" t="s">
        <v>1177</v>
      </c>
      <c r="J397" s="1319"/>
      <c r="K397" s="1319"/>
      <c r="L397" s="1319"/>
      <c r="M397" s="1319"/>
      <c r="N397" s="1319"/>
      <c r="O397" s="1319"/>
      <c r="P397" s="1319"/>
      <c r="Q397" s="1319"/>
      <c r="R397" s="1319"/>
      <c r="S397" s="1319"/>
      <c r="T397" s="1319"/>
      <c r="U397" s="1319"/>
      <c r="V397" s="1351"/>
      <c r="W397" s="1351"/>
      <c r="X397" s="1351"/>
      <c r="Y397" s="1351"/>
      <c r="Z397" s="1351"/>
      <c r="AA397" s="1351"/>
      <c r="AB397" s="1351"/>
      <c r="AC397" s="1351"/>
      <c r="AD397" s="1351"/>
      <c r="AE397" s="1351"/>
      <c r="AF397" s="1351"/>
      <c r="AG397" s="1351"/>
      <c r="AH397" s="1351"/>
      <c r="AI397" s="1351"/>
      <c r="AJ397" s="1351"/>
    </row>
    <row r="398" spans="1:36" ht="12.95" customHeight="1">
      <c r="D398" t="s">
        <v>4</v>
      </c>
      <c r="Q398" s="1442"/>
      <c r="R398" s="1442"/>
      <c r="S398" s="1442"/>
      <c r="T398" s="1442"/>
      <c r="U398" s="1442"/>
      <c r="V398" t="s">
        <v>309</v>
      </c>
      <c r="AI398" s="1307" t="s">
        <v>669</v>
      </c>
      <c r="AJ398" s="1307"/>
    </row>
    <row r="399" spans="1:36" ht="12.95" customHeight="1">
      <c r="D399" t="s">
        <v>5</v>
      </c>
      <c r="Q399" s="1431"/>
      <c r="R399" s="1432"/>
      <c r="S399" s="1432"/>
      <c r="T399" s="1432"/>
      <c r="U399" s="1432"/>
      <c r="W399" s="21" t="s">
        <v>74</v>
      </c>
      <c r="AG399" s="1377"/>
      <c r="AH399" s="1377"/>
      <c r="AI399" s="1377"/>
      <c r="AJ399" s="1377"/>
    </row>
    <row r="400" spans="1:36" ht="12.95" customHeight="1">
      <c r="D400" t="s">
        <v>427</v>
      </c>
      <c r="Q400" s="1378"/>
      <c r="R400" s="1378"/>
      <c r="S400" s="1378"/>
      <c r="T400" s="1378"/>
      <c r="U400" s="1378"/>
      <c r="V400" s="3" t="s">
        <v>1180</v>
      </c>
      <c r="AG400" s="1507"/>
      <c r="AH400" s="1507"/>
      <c r="AI400" s="1507"/>
      <c r="AJ400" s="1507"/>
    </row>
    <row r="401" spans="4:36" ht="12.95" customHeight="1">
      <c r="D401" t="s">
        <v>88</v>
      </c>
      <c r="I401" s="1488"/>
      <c r="J401" s="1488"/>
      <c r="K401" s="1488"/>
      <c r="L401" s="1488"/>
      <c r="M401" s="1488"/>
      <c r="N401" s="1488"/>
      <c r="Q401" s="4" t="s">
        <v>206</v>
      </c>
      <c r="S401" s="1376"/>
      <c r="T401" s="1376"/>
      <c r="U401" s="1376"/>
      <c r="V401" t="s">
        <v>73</v>
      </c>
      <c r="AI401" s="1307" t="s">
        <v>669</v>
      </c>
      <c r="AJ401" s="1307"/>
    </row>
    <row r="402" spans="4:36" ht="12.95" customHeight="1">
      <c r="D402" t="s">
        <v>310</v>
      </c>
      <c r="Q402" s="1443"/>
      <c r="R402" s="1443"/>
      <c r="S402" s="1443"/>
      <c r="T402" s="1443"/>
      <c r="U402" s="1443"/>
      <c r="V402" t="s">
        <v>311</v>
      </c>
      <c r="AG402" s="1377"/>
      <c r="AH402" s="1377"/>
      <c r="AI402" s="1377"/>
      <c r="AJ402" s="1377"/>
    </row>
    <row r="403" spans="4:36" ht="12.95" customHeight="1">
      <c r="D403" t="s">
        <v>312</v>
      </c>
      <c r="Q403" s="1419"/>
      <c r="R403" s="1419"/>
      <c r="S403" s="1419"/>
      <c r="T403" s="1419"/>
      <c r="U403" s="1419"/>
      <c r="V403" t="s">
        <v>1162</v>
      </c>
      <c r="AG403" s="1377"/>
      <c r="AH403" s="1377"/>
      <c r="AI403" s="1377"/>
      <c r="AJ403" s="1377"/>
    </row>
    <row r="404" spans="4:36" ht="12.95" customHeight="1">
      <c r="D404" t="s">
        <v>1161</v>
      </c>
      <c r="AG404" s="1377"/>
      <c r="AH404" s="1377"/>
      <c r="AI404" s="1377"/>
      <c r="AJ404" s="1377"/>
    </row>
    <row r="405" spans="4:36" ht="12.95" customHeight="1">
      <c r="AG405" s="456"/>
      <c r="AH405" s="456"/>
      <c r="AI405" s="456"/>
      <c r="AJ405" s="456"/>
    </row>
    <row r="406" spans="4:36" ht="12.95" customHeight="1">
      <c r="D406" s="3" t="s">
        <v>2096</v>
      </c>
      <c r="AG406" s="456"/>
      <c r="AH406" s="456"/>
      <c r="AI406" s="1307" t="s">
        <v>545</v>
      </c>
      <c r="AJ406" s="1307"/>
    </row>
    <row r="407" spans="4:36" ht="12.95" customHeight="1">
      <c r="D407" s="3" t="s">
        <v>1655</v>
      </c>
      <c r="T407" s="1398" t="s">
        <v>2707</v>
      </c>
      <c r="U407" s="1395"/>
      <c r="V407" s="1395"/>
      <c r="W407" s="1395"/>
      <c r="X407" s="1395"/>
      <c r="Y407" s="1395"/>
      <c r="Z407" s="1395"/>
      <c r="AA407" s="1395"/>
      <c r="AB407" s="1395"/>
      <c r="AC407" s="1395"/>
      <c r="AD407" s="1395"/>
      <c r="AE407" s="1395"/>
      <c r="AF407" s="1395"/>
      <c r="AG407" s="1395"/>
      <c r="AH407" s="1395"/>
      <c r="AI407" s="1395"/>
      <c r="AJ407" s="1395"/>
    </row>
    <row r="408" spans="4:36" ht="12.95" customHeight="1">
      <c r="D408" s="3" t="s">
        <v>1654</v>
      </c>
      <c r="T408" s="1395" t="s">
        <v>591</v>
      </c>
      <c r="U408" s="1395"/>
      <c r="V408" s="1395"/>
      <c r="W408" s="1395"/>
      <c r="X408" s="1395"/>
      <c r="Y408" s="1395"/>
      <c r="Z408" s="1395"/>
      <c r="AA408" s="1395"/>
      <c r="AB408" s="1395"/>
      <c r="AC408" s="1395"/>
      <c r="AD408" s="1395"/>
      <c r="AE408" s="1395"/>
      <c r="AF408" s="1395"/>
      <c r="AG408" s="1395"/>
      <c r="AH408" s="1395"/>
      <c r="AI408" s="1395"/>
      <c r="AJ408" s="1395"/>
    </row>
    <row r="409" spans="4:36" ht="12.95" customHeight="1">
      <c r="AG409" s="456"/>
      <c r="AH409" s="456"/>
      <c r="AI409" s="456"/>
      <c r="AJ409" s="456"/>
    </row>
    <row r="410" spans="4:36" ht="12.95" customHeight="1">
      <c r="D410" s="3" t="s">
        <v>1648</v>
      </c>
      <c r="S410" s="1395" t="s">
        <v>545</v>
      </c>
      <c r="T410" s="1395"/>
      <c r="U410" s="1395"/>
      <c r="V410" t="s">
        <v>1649</v>
      </c>
      <c r="AG410" s="1496">
        <v>99</v>
      </c>
      <c r="AH410" s="1496"/>
      <c r="AI410" s="1496"/>
      <c r="AJ410" s="1496"/>
    </row>
    <row r="411" spans="4:36" ht="12.95" customHeight="1">
      <c r="D411" s="3" t="s">
        <v>1646</v>
      </c>
      <c r="S411" s="1395" t="s">
        <v>545</v>
      </c>
      <c r="T411" s="1395"/>
      <c r="U411" s="1395"/>
      <c r="V411" t="s">
        <v>1651</v>
      </c>
      <c r="AE411" s="1434">
        <v>15000</v>
      </c>
      <c r="AF411" s="1434"/>
      <c r="AG411" s="1434"/>
      <c r="AH411" s="1434"/>
      <c r="AI411" s="1434"/>
      <c r="AJ411" s="1434"/>
    </row>
    <row r="412" spans="4:36" ht="12.95" customHeight="1">
      <c r="D412" s="3" t="s">
        <v>1647</v>
      </c>
      <c r="K412" s="1465"/>
      <c r="L412" s="1465"/>
      <c r="M412" s="1465"/>
      <c r="N412" s="1465"/>
      <c r="O412" s="1465"/>
      <c r="P412" s="1465"/>
      <c r="Q412" s="1465"/>
      <c r="R412" s="1465"/>
      <c r="S412" s="1465"/>
      <c r="T412" s="1465"/>
      <c r="U412" s="1465"/>
      <c r="V412" s="1465"/>
      <c r="W412" s="1465"/>
      <c r="X412" s="1465"/>
      <c r="Y412" s="1465"/>
      <c r="Z412" s="1465"/>
      <c r="AA412" s="1465"/>
      <c r="AB412" s="1465"/>
      <c r="AC412" s="1465"/>
      <c r="AD412" s="1465"/>
      <c r="AE412" s="1465"/>
      <c r="AF412" s="1465"/>
      <c r="AG412" s="1465"/>
      <c r="AH412" s="1465"/>
      <c r="AI412" s="1465"/>
      <c r="AJ412" s="1465"/>
    </row>
    <row r="413" spans="4:36" ht="12.95" customHeight="1">
      <c r="D413" s="3" t="s">
        <v>1650</v>
      </c>
      <c r="K413" s="1465" t="s">
        <v>2707</v>
      </c>
      <c r="L413" s="1465"/>
      <c r="M413" s="1465"/>
      <c r="N413" s="1465"/>
      <c r="O413" s="1465"/>
      <c r="P413" s="1465"/>
      <c r="Q413" s="1465"/>
      <c r="R413" s="1465"/>
      <c r="S413" s="1465"/>
      <c r="T413" s="1465"/>
      <c r="U413" s="1465"/>
      <c r="V413" s="1465"/>
      <c r="W413" s="1465"/>
      <c r="X413" s="1465"/>
      <c r="Y413" s="1465"/>
      <c r="Z413" s="1465"/>
      <c r="AA413" s="1465"/>
      <c r="AB413" s="1465"/>
      <c r="AC413" s="1465"/>
      <c r="AD413" s="1465"/>
      <c r="AE413" s="1465"/>
      <c r="AF413" s="1465"/>
      <c r="AG413" s="1465"/>
      <c r="AH413" s="1465"/>
      <c r="AI413" s="1465"/>
      <c r="AJ413" s="1465"/>
    </row>
    <row r="414" spans="4:36" ht="12.95" customHeight="1">
      <c r="D414" s="3" t="s">
        <v>1653</v>
      </c>
      <c r="E414" s="477"/>
      <c r="F414" s="477"/>
      <c r="G414" s="477"/>
      <c r="H414" s="477"/>
      <c r="I414" s="477"/>
      <c r="J414" s="477"/>
      <c r="K414" s="477"/>
      <c r="L414" s="477"/>
      <c r="M414" s="477"/>
      <c r="N414" s="477"/>
      <c r="O414" s="477"/>
      <c r="P414" s="477"/>
      <c r="Q414" s="477"/>
      <c r="R414" s="477"/>
      <c r="S414" s="1437" t="s">
        <v>2719</v>
      </c>
      <c r="T414" s="1437"/>
      <c r="U414" s="1437"/>
      <c r="V414" s="1437"/>
      <c r="W414" s="1437"/>
      <c r="X414" s="1437"/>
      <c r="Y414" s="1437"/>
      <c r="Z414" s="1437"/>
      <c r="AA414" s="1437"/>
      <c r="AB414" s="1437"/>
      <c r="AC414" s="1437"/>
      <c r="AD414" s="1437"/>
      <c r="AE414" s="1437"/>
      <c r="AF414" s="1437"/>
      <c r="AG414" s="1437"/>
      <c r="AH414" s="1437"/>
      <c r="AI414" s="1437"/>
      <c r="AJ414" s="1437"/>
    </row>
    <row r="415" spans="4:36" ht="12.95" customHeight="1">
      <c r="D415" s="1497" t="s">
        <v>1652</v>
      </c>
      <c r="E415" s="1497"/>
      <c r="F415" s="1497"/>
      <c r="G415" s="1497"/>
      <c r="H415" s="1497"/>
      <c r="I415" s="1497"/>
      <c r="J415" s="1497"/>
      <c r="K415" s="1497"/>
      <c r="L415" s="1497"/>
      <c r="M415" s="1497"/>
      <c r="N415" s="1497"/>
      <c r="O415" s="1497"/>
      <c r="P415" s="1497"/>
      <c r="Q415" s="1497"/>
      <c r="R415" s="1497"/>
      <c r="S415" s="1497"/>
      <c r="T415" s="1497"/>
      <c r="U415" s="1497"/>
      <c r="V415" s="1497"/>
      <c r="W415" s="1497"/>
      <c r="X415" s="1497"/>
      <c r="Y415" s="1497"/>
      <c r="Z415" s="1497"/>
      <c r="AA415" s="1497"/>
      <c r="AB415" s="1497"/>
      <c r="AC415" s="1497"/>
      <c r="AD415" s="1497"/>
      <c r="AE415" s="1497"/>
      <c r="AF415" s="1497"/>
      <c r="AG415" s="1497"/>
      <c r="AH415" s="1497"/>
      <c r="AI415" s="1497"/>
      <c r="AJ415" s="1497"/>
    </row>
    <row r="416" spans="4:36" ht="12.95" customHeight="1">
      <c r="D416" s="1497"/>
      <c r="E416" s="1497"/>
      <c r="F416" s="1497"/>
      <c r="G416" s="1497"/>
      <c r="H416" s="1497"/>
      <c r="I416" s="1497"/>
      <c r="J416" s="1497"/>
      <c r="K416" s="1497"/>
      <c r="L416" s="1497"/>
      <c r="M416" s="1497"/>
      <c r="N416" s="1497"/>
      <c r="O416" s="1497"/>
      <c r="P416" s="1497"/>
      <c r="Q416" s="1497"/>
      <c r="R416" s="1497"/>
      <c r="S416" s="1497"/>
      <c r="T416" s="1497"/>
      <c r="U416" s="1497"/>
      <c r="V416" s="1497"/>
      <c r="W416" s="1497"/>
      <c r="X416" s="1497"/>
      <c r="Y416" s="1497"/>
      <c r="Z416" s="1497"/>
      <c r="AA416" s="1497"/>
      <c r="AB416" s="1497"/>
      <c r="AC416" s="1497"/>
      <c r="AD416" s="1497"/>
      <c r="AE416" s="1497"/>
      <c r="AF416" s="1497"/>
      <c r="AG416" s="1497"/>
      <c r="AH416" s="1497"/>
      <c r="AI416" s="1497"/>
      <c r="AJ416" s="1497"/>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433" t="s">
        <v>2644</v>
      </c>
      <c r="J419" s="1433"/>
      <c r="K419" s="1433"/>
      <c r="L419" s="1433"/>
      <c r="M419" s="1433"/>
      <c r="N419" s="1433"/>
      <c r="O419" s="1433"/>
      <c r="P419" s="1433"/>
      <c r="Q419" s="1433"/>
      <c r="R419" s="1433"/>
      <c r="S419" s="1433"/>
      <c r="T419" s="1433"/>
      <c r="U419" s="1433"/>
      <c r="V419" s="1433"/>
      <c r="W419" s="1433"/>
      <c r="X419" s="1433"/>
      <c r="Y419" s="1433"/>
      <c r="Z419" s="1433"/>
      <c r="AA419" s="1433"/>
      <c r="AB419" s="1433"/>
      <c r="AC419" s="1433"/>
      <c r="AD419" s="1433"/>
      <c r="AE419" s="1433"/>
    </row>
    <row r="420" spans="1:39" ht="12.95" customHeight="1">
      <c r="E420" t="s">
        <v>106</v>
      </c>
      <c r="R420" s="1307" t="s">
        <v>545</v>
      </c>
      <c r="S420" s="1307"/>
      <c r="AC420" s="27" t="s">
        <v>570</v>
      </c>
      <c r="AD420" s="1317">
        <v>5</v>
      </c>
      <c r="AE420" s="1317"/>
    </row>
    <row r="421" spans="1:39" ht="12.95" customHeight="1">
      <c r="E421" t="s">
        <v>107</v>
      </c>
      <c r="R421" s="1307" t="s">
        <v>591</v>
      </c>
      <c r="S421" s="1307"/>
      <c r="AC421" s="27" t="s">
        <v>570</v>
      </c>
      <c r="AD421" s="1317"/>
      <c r="AE421" s="1317"/>
    </row>
    <row r="422" spans="1:39" ht="12.95" customHeight="1">
      <c r="E422" t="s">
        <v>108</v>
      </c>
      <c r="S422" s="1307" t="s">
        <v>591</v>
      </c>
      <c r="T422" s="1307"/>
    </row>
    <row r="423" spans="1:39" ht="12.95" customHeight="1">
      <c r="E423" t="s">
        <v>170</v>
      </c>
      <c r="H423" s="1420" t="s">
        <v>334</v>
      </c>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row>
    <row r="424" spans="1:39" ht="12.95" customHeight="1">
      <c r="H424" s="1421"/>
      <c r="I424" s="1421"/>
      <c r="J424" s="1421"/>
      <c r="K424" s="1421"/>
      <c r="L424" s="1421"/>
      <c r="M424" s="1421"/>
      <c r="N424" s="1421"/>
      <c r="O424" s="1421"/>
      <c r="P424" s="1421"/>
      <c r="Q424" s="1421"/>
      <c r="R424" s="1421"/>
      <c r="S424" s="1421"/>
      <c r="T424" s="1421"/>
      <c r="U424" s="1421"/>
      <c r="V424" s="1421"/>
      <c r="W424" s="1421"/>
      <c r="X424" s="1421"/>
      <c r="Y424" s="1421"/>
      <c r="Z424" s="1421"/>
      <c r="AA424" s="1421"/>
      <c r="AB424" s="1421"/>
      <c r="AC424" s="1421"/>
      <c r="AD424" s="1421"/>
      <c r="AE424" s="1421"/>
    </row>
    <row r="425" spans="1:39" ht="12.95" customHeight="1"/>
    <row r="426" spans="1:39" ht="12.95" customHeight="1">
      <c r="A426" s="2" t="s">
        <v>590</v>
      </c>
      <c r="B426" s="2"/>
      <c r="C426" s="2"/>
      <c r="D426" s="2" t="s">
        <v>114</v>
      </c>
      <c r="AF426" s="2" t="s">
        <v>956</v>
      </c>
    </row>
    <row r="427" spans="1:39" ht="12.95" customHeight="1">
      <c r="E427" s="1435"/>
      <c r="F427" s="1435"/>
      <c r="G427" s="1435"/>
      <c r="H427" s="13" t="s">
        <v>115</v>
      </c>
      <c r="I427" s="1435"/>
      <c r="J427" s="1435"/>
      <c r="K427" s="1435"/>
      <c r="L427" t="s">
        <v>116</v>
      </c>
      <c r="N427" s="27" t="s">
        <v>575</v>
      </c>
      <c r="P427" s="1438">
        <v>0.65</v>
      </c>
      <c r="Q427" s="1438"/>
      <c r="R427" s="1438"/>
      <c r="S427" t="s">
        <v>117</v>
      </c>
      <c r="W427" s="1436">
        <f>IF(E427&gt;0,(E427*I427),(P427*43560))</f>
        <v>28314</v>
      </c>
      <c r="X427" s="1436"/>
      <c r="Y427" s="1436"/>
      <c r="Z427" t="s">
        <v>118</v>
      </c>
      <c r="AF427" s="1492">
        <f>IFERROR(IF(P427&gt;0,(AG446/P427),(AG446/(W427/43560))),0)</f>
        <v>153.84615384615384</v>
      </c>
      <c r="AG427" s="1492"/>
      <c r="AH427" s="1492"/>
      <c r="AM427" s="3"/>
    </row>
    <row r="428" spans="1:39" ht="12.95" customHeight="1">
      <c r="E428" t="s">
        <v>51</v>
      </c>
    </row>
    <row r="429" spans="1:39" ht="12.95" customHeight="1">
      <c r="E429" s="1424"/>
      <c r="F429" s="1424"/>
      <c r="G429" s="1424"/>
      <c r="H429" s="1424"/>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1:39" ht="12.95" customHeight="1">
      <c r="E430" s="118" t="s">
        <v>1723</v>
      </c>
      <c r="F430" s="1008"/>
      <c r="G430" s="1008"/>
      <c r="H430" s="1008"/>
      <c r="I430" s="1430">
        <v>0.65</v>
      </c>
      <c r="J430" s="1430"/>
      <c r="K430" s="1430"/>
      <c r="L430" s="1008"/>
      <c r="M430" s="118"/>
      <c r="N430" s="1008"/>
      <c r="O430" s="1008"/>
      <c r="P430" s="1441">
        <f>(DU763+DU786+DU808)/I430</f>
        <v>161.53846153846152</v>
      </c>
      <c r="Q430" s="1441"/>
      <c r="R430" s="144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07">
        <v>1</v>
      </c>
      <c r="Q433" s="1307"/>
      <c r="S433" t="s">
        <v>189</v>
      </c>
      <c r="AE433" s="1307">
        <v>1</v>
      </c>
      <c r="AF433" s="1307"/>
    </row>
    <row r="434" spans="1:36" ht="12.95" customHeight="1">
      <c r="E434" t="s">
        <v>190</v>
      </c>
      <c r="P434" s="1307">
        <v>0</v>
      </c>
      <c r="Q434" s="1307"/>
      <c r="S434" t="s">
        <v>131</v>
      </c>
      <c r="AE434" s="1307" t="s">
        <v>591</v>
      </c>
      <c r="AF434" s="1307"/>
    </row>
    <row r="435" spans="1:36" ht="12.95" customHeight="1">
      <c r="F435" s="28" t="s">
        <v>132</v>
      </c>
    </row>
    <row r="436" spans="1:36" ht="12.95" customHeight="1">
      <c r="F436" s="1398" t="s">
        <v>591</v>
      </c>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447"/>
      <c r="AG436" s="1447"/>
      <c r="AH436" s="1447"/>
    </row>
    <row r="437" spans="1:36" ht="12.95" customHeight="1">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row>
    <row r="438" spans="1:36" ht="12.95" customHeight="1">
      <c r="E438" t="s">
        <v>608</v>
      </c>
      <c r="P438" s="1"/>
      <c r="Q438" s="1307" t="s">
        <v>545</v>
      </c>
      <c r="R438" s="1307"/>
    </row>
    <row r="439" spans="1:36" ht="12.95" customHeight="1">
      <c r="F439" t="s">
        <v>609</v>
      </c>
      <c r="P439" s="1"/>
      <c r="Q439" s="1"/>
      <c r="AF439" s="1307" t="s">
        <v>591</v>
      </c>
      <c r="AG439" s="1429"/>
    </row>
    <row r="440" spans="1:36" ht="12.95" customHeight="1"/>
    <row r="441" spans="1:36" ht="12.95" customHeight="1">
      <c r="A441" s="2"/>
      <c r="B441" s="2"/>
      <c r="C441" s="2"/>
      <c r="E441" s="4" t="s">
        <v>308</v>
      </c>
      <c r="Z441" s="1307" t="s">
        <v>669</v>
      </c>
      <c r="AA441" s="130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07" t="s">
        <v>669</v>
      </c>
      <c r="AA443" s="1307"/>
    </row>
    <row r="444" spans="1:36" ht="12.95" customHeight="1"/>
    <row r="445" spans="1:36" ht="12.95" customHeight="1">
      <c r="A445" s="2" t="s">
        <v>467</v>
      </c>
      <c r="B445" s="2"/>
      <c r="C445" s="2"/>
      <c r="D445" s="2" t="s">
        <v>764</v>
      </c>
      <c r="AF445" s="48"/>
    </row>
    <row r="446" spans="1:36" ht="12.95" customHeight="1">
      <c r="D446" s="1321" t="s">
        <v>43</v>
      </c>
      <c r="E446" s="1322"/>
      <c r="F446" s="1322"/>
      <c r="G446" s="1322"/>
      <c r="H446" s="1322"/>
      <c r="I446" s="1322"/>
      <c r="J446" s="1322"/>
      <c r="K446" s="1322"/>
      <c r="L446" s="1322"/>
      <c r="M446" s="1322"/>
      <c r="N446" s="1322"/>
      <c r="O446" s="1322"/>
      <c r="P446" s="1322"/>
      <c r="Q446" s="1322"/>
      <c r="R446" s="1322"/>
      <c r="S446" s="1322"/>
      <c r="T446" s="1322"/>
      <c r="U446" s="1322"/>
      <c r="V446" s="1322"/>
      <c r="W446" s="1322"/>
      <c r="X446" s="1322"/>
      <c r="Y446" s="1322"/>
      <c r="Z446" s="1322"/>
      <c r="AA446" s="1322"/>
      <c r="AB446" s="1322"/>
      <c r="AC446" s="1322"/>
      <c r="AD446" s="1322"/>
      <c r="AE446" s="1322"/>
      <c r="AF446" s="1323"/>
      <c r="AG446" s="1425">
        <v>100</v>
      </c>
      <c r="AH446" s="1425"/>
      <c r="AI446" s="1425"/>
      <c r="AJ446" s="1425"/>
    </row>
    <row r="447" spans="1:36" ht="12.95" customHeight="1">
      <c r="D447" s="1426" t="s">
        <v>1221</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39">
        <v>6</v>
      </c>
      <c r="AH447" s="1440"/>
      <c r="AI447" s="1440"/>
      <c r="AJ447" s="1440"/>
    </row>
    <row r="448" spans="1:36" ht="12.95" customHeight="1">
      <c r="D448" s="1426" t="s">
        <v>1030</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25">
        <v>99</v>
      </c>
      <c r="AH448" s="1425"/>
      <c r="AI448" s="1425"/>
      <c r="AJ448" s="1425"/>
    </row>
    <row r="449" spans="4:55" ht="12.95" customHeight="1">
      <c r="D449" s="1426" t="s">
        <v>1031</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25">
        <v>93</v>
      </c>
      <c r="AH449" s="1425"/>
      <c r="AI449" s="1425"/>
      <c r="AJ449" s="1425"/>
    </row>
    <row r="450" spans="4:55" ht="12.95" customHeight="1">
      <c r="D450" s="1426" t="s">
        <v>1033</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15">
        <f>IF(ISERROR(AG449/AG448),0,AG449/AG448)</f>
        <v>0.93939393939393945</v>
      </c>
      <c r="AH450" s="1315"/>
      <c r="AI450" s="1315"/>
      <c r="AJ450" s="1315"/>
    </row>
    <row r="451" spans="4:55" ht="12.95" customHeight="1">
      <c r="D451" s="1426" t="s">
        <v>1032</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04">
        <v>55679</v>
      </c>
      <c r="AH451" s="1404"/>
      <c r="AI451" s="1404"/>
      <c r="AJ451" s="1404"/>
    </row>
    <row r="452" spans="4:55" ht="12.95" customHeight="1">
      <c r="D452" s="1426" t="s">
        <v>1034</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04">
        <v>51959</v>
      </c>
      <c r="AH452" s="1404"/>
      <c r="AI452" s="1404"/>
      <c r="AJ452" s="1404"/>
    </row>
    <row r="453" spans="4:55" ht="12.95" customHeight="1">
      <c r="D453" s="1426" t="s">
        <v>1035</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15">
        <f>IF(ISERROR(AG452/AG451),0,AG452/AG451)</f>
        <v>0.93318845525242911</v>
      </c>
      <c r="AH453" s="1315"/>
      <c r="AI453" s="1315"/>
      <c r="AJ453" s="1315"/>
    </row>
    <row r="454" spans="4:55" ht="12.95" customHeight="1">
      <c r="D454" s="1426" t="s">
        <v>1036</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15">
        <f>MIN(IF(AG450&gt;AG453,AG453,AG450),1)</f>
        <v>0.93318845525242911</v>
      </c>
      <c r="AH454" s="1315"/>
      <c r="AI454" s="1315"/>
      <c r="AJ454" s="1315"/>
    </row>
    <row r="455" spans="4:55" ht="12.95" customHeight="1">
      <c r="D455" s="1426" t="s">
        <v>2041</v>
      </c>
      <c r="E455" s="1322"/>
      <c r="F455" s="1322"/>
      <c r="G455" s="1322"/>
      <c r="H455" s="1322"/>
      <c r="I455" s="1322"/>
      <c r="J455" s="1322"/>
      <c r="K455" s="1322"/>
      <c r="L455" s="1322"/>
      <c r="M455" s="1322"/>
      <c r="N455" s="1322"/>
      <c r="O455" s="1322"/>
      <c r="P455" s="1322"/>
      <c r="Q455" s="1322"/>
      <c r="R455" s="1322"/>
      <c r="S455" s="1322"/>
      <c r="T455" s="1322"/>
      <c r="U455" s="1322"/>
      <c r="V455" s="1322"/>
      <c r="W455" s="1322"/>
      <c r="X455" s="1322"/>
      <c r="Y455" s="1322"/>
      <c r="Z455" s="1322"/>
      <c r="AA455" s="1322"/>
      <c r="AB455" s="1322"/>
      <c r="AC455" s="1322"/>
      <c r="AD455" s="1322"/>
      <c r="AE455" s="1322"/>
      <c r="AF455" s="1323"/>
      <c r="AG455" s="1404">
        <f>6006+2537+106*4</f>
        <v>8967</v>
      </c>
      <c r="AH455" s="1404"/>
      <c r="AI455" s="1404"/>
      <c r="AJ455" s="1404"/>
      <c r="AZ455" s="34"/>
      <c r="BA455" s="34"/>
      <c r="BB455" s="34"/>
      <c r="BC455" s="34"/>
    </row>
    <row r="456" spans="4:55" ht="12.95" customHeight="1">
      <c r="D456" s="1321" t="s">
        <v>569</v>
      </c>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c r="AF456" s="1323"/>
      <c r="AG456" s="1404">
        <v>0</v>
      </c>
      <c r="AH456" s="1404"/>
      <c r="AI456" s="1404"/>
      <c r="AJ456" s="1404"/>
      <c r="AZ456" s="3"/>
      <c r="BA456" s="3"/>
      <c r="BB456" s="3"/>
      <c r="BC456" s="3"/>
    </row>
    <row r="457" spans="4:55" ht="12.95" customHeight="1">
      <c r="D457" s="1426" t="s">
        <v>1204</v>
      </c>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c r="AF457" s="1323"/>
      <c r="AG457" s="1404">
        <f>AG455+801</f>
        <v>9768</v>
      </c>
      <c r="AH457" s="1404"/>
      <c r="AI457" s="1404"/>
      <c r="AJ457" s="1404"/>
      <c r="AZ457" s="3"/>
      <c r="BA457" s="3"/>
      <c r="BB457" s="3"/>
      <c r="BC457" s="3"/>
    </row>
    <row r="458" spans="4:55" ht="12.95" customHeight="1">
      <c r="D458" s="1426" t="s">
        <v>1037</v>
      </c>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c r="AF458" s="1323"/>
      <c r="AG458" s="1404">
        <v>8000</v>
      </c>
      <c r="AH458" s="1404"/>
      <c r="AI458" s="1404"/>
      <c r="AJ458" s="1404"/>
      <c r="BB458" s="3"/>
      <c r="BC458" s="3"/>
    </row>
    <row r="459" spans="4:55" ht="12.95" customHeight="1">
      <c r="D459" s="1493" t="s">
        <v>1038</v>
      </c>
      <c r="E459" s="1494"/>
      <c r="F459" s="1494"/>
      <c r="G459" s="1494"/>
      <c r="H459" s="1494"/>
      <c r="I459" s="1494"/>
      <c r="J459" s="1494"/>
      <c r="K459" s="1494"/>
      <c r="L459" s="1494"/>
      <c r="M459" s="1494"/>
      <c r="N459" s="1494"/>
      <c r="O459" s="1494"/>
      <c r="P459" s="1494"/>
      <c r="Q459" s="1494"/>
      <c r="R459" s="1494"/>
      <c r="S459" s="1494"/>
      <c r="T459" s="1494"/>
      <c r="U459" s="1494"/>
      <c r="V459" s="1494"/>
      <c r="W459" s="1494"/>
      <c r="X459" s="1494"/>
      <c r="Y459" s="1494"/>
      <c r="Z459" s="1494"/>
      <c r="AA459" s="1494"/>
      <c r="AB459" s="1494"/>
      <c r="AC459" s="1494"/>
      <c r="AD459" s="1494"/>
      <c r="AE459" s="1494"/>
      <c r="AF459" s="1495"/>
      <c r="AG459" s="1361">
        <f>AG451+AG455+AG457+AG458</f>
        <v>82414</v>
      </c>
      <c r="AH459" s="1361"/>
      <c r="AI459" s="1361"/>
      <c r="AJ459" s="1361"/>
      <c r="AZ459" s="3"/>
      <c r="BA459" s="3"/>
      <c r="BB459" s="3"/>
      <c r="BC459" s="3"/>
    </row>
    <row r="460" spans="4:55" ht="12.95" customHeight="1">
      <c r="D460" s="1498" t="s">
        <v>1205</v>
      </c>
      <c r="E460" s="1498"/>
      <c r="F460" s="1498"/>
      <c r="G460" s="1498"/>
      <c r="H460" s="1498"/>
      <c r="I460" s="1498"/>
      <c r="J460" s="1498"/>
      <c r="K460" s="1498"/>
      <c r="L460" s="1498"/>
      <c r="M460" s="1498"/>
      <c r="N460" s="1498"/>
      <c r="O460" s="1498"/>
      <c r="P460" s="1498"/>
      <c r="Q460" s="1498"/>
      <c r="R460" s="1498"/>
      <c r="S460" s="1498"/>
      <c r="T460" s="1498"/>
      <c r="U460" s="1498"/>
      <c r="V460" s="1498"/>
      <c r="W460" s="1498"/>
      <c r="X460" s="1498"/>
      <c r="Y460" s="1498"/>
      <c r="Z460" s="1498"/>
      <c r="AA460" s="1498"/>
      <c r="AB460" s="1498"/>
      <c r="AC460" s="1498"/>
      <c r="AD460" s="1498"/>
      <c r="AE460" s="1498"/>
      <c r="AF460" s="1498"/>
      <c r="AG460" s="1498"/>
      <c r="AH460" s="1498"/>
      <c r="AI460" s="1498"/>
      <c r="AJ460" s="1498"/>
      <c r="AZ460" s="3"/>
      <c r="BA460" s="3"/>
      <c r="BB460" s="3"/>
      <c r="BC460" s="3"/>
    </row>
    <row r="461" spans="4:55" ht="12.95" customHeight="1">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c r="AH461" s="1499"/>
      <c r="AI461" s="1499"/>
      <c r="AJ461" s="149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7">
        <f>IF(AG446=0,"",'Sources and Uses Budget'!B105/Application!AG446)</f>
        <v>921329.17</v>
      </c>
      <c r="AD463" s="1397"/>
      <c r="AE463" s="1397"/>
      <c r="AF463" s="1397"/>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7">
        <f>IF(AG446=0,"",'Sources and Uses Budget'!C105/Application!AG446)</f>
        <v>921329.17</v>
      </c>
      <c r="AD464" s="1397"/>
      <c r="AE464" s="1397"/>
      <c r="AF464" s="139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7">
        <f>IF(AG446=0,"",('Sources and Uses Budget'!$S$107+'Sources and Uses Budget'!$T$107)/Application!AG446)</f>
        <v>870776.67</v>
      </c>
      <c r="AD465" s="1397"/>
      <c r="AE465" s="1397"/>
      <c r="AF465" s="1397"/>
      <c r="AG465" s="177"/>
      <c r="AH465" s="177"/>
      <c r="AI465" s="177"/>
      <c r="AJ465" s="183"/>
      <c r="AZ465" s="3"/>
      <c r="BA465" s="3"/>
      <c r="BB465" s="3"/>
      <c r="BC465" s="3"/>
    </row>
    <row r="466" spans="1:55" ht="12.95"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3" t="s">
        <v>2053</v>
      </c>
      <c r="E473" s="1363"/>
      <c r="F473" s="1363"/>
      <c r="G473" s="1363"/>
      <c r="H473" s="1363"/>
      <c r="I473" s="1363"/>
      <c r="J473" s="1363"/>
      <c r="K473" s="1363"/>
      <c r="L473" s="1363"/>
      <c r="M473" s="1363"/>
      <c r="N473" s="1363"/>
      <c r="O473" s="1363"/>
      <c r="P473" s="1363"/>
      <c r="Q473" s="1363"/>
      <c r="R473" s="1363"/>
      <c r="S473" s="1363"/>
      <c r="T473" s="1363"/>
      <c r="U473" s="1363"/>
      <c r="V473" s="1364"/>
      <c r="W473" s="1324">
        <v>33</v>
      </c>
      <c r="X473" s="1325"/>
      <c r="Y473" s="132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62" t="s">
        <v>693</v>
      </c>
      <c r="E474" s="1363"/>
      <c r="F474" s="1363"/>
      <c r="G474" s="1363"/>
      <c r="H474" s="1363"/>
      <c r="I474" s="1363"/>
      <c r="J474" s="1363"/>
      <c r="K474" s="1363"/>
      <c r="L474" s="1363"/>
      <c r="M474" s="1363"/>
      <c r="N474" s="1363"/>
      <c r="O474" s="1363"/>
      <c r="P474" s="1363"/>
      <c r="Q474" s="1363"/>
      <c r="R474" s="1363"/>
      <c r="S474" s="1363"/>
      <c r="T474" s="1363"/>
      <c r="U474" s="1363"/>
      <c r="V474" s="1364"/>
      <c r="W474" s="1324">
        <v>0</v>
      </c>
      <c r="X474" s="1325"/>
      <c r="Y474" s="132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62" t="s">
        <v>694</v>
      </c>
      <c r="E475" s="1363"/>
      <c r="F475" s="1363"/>
      <c r="G475" s="1363"/>
      <c r="H475" s="1363"/>
      <c r="I475" s="1363"/>
      <c r="J475" s="1363"/>
      <c r="K475" s="1363"/>
      <c r="L475" s="1363"/>
      <c r="M475" s="1363"/>
      <c r="N475" s="1363"/>
      <c r="O475" s="1363"/>
      <c r="P475" s="1363"/>
      <c r="Q475" s="1363"/>
      <c r="R475" s="1363"/>
      <c r="S475" s="1363"/>
      <c r="T475" s="1363"/>
      <c r="U475" s="1363"/>
      <c r="V475" s="1364"/>
      <c r="W475" s="1324">
        <v>0</v>
      </c>
      <c r="X475" s="1325"/>
      <c r="Y475" s="132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62" t="s">
        <v>695</v>
      </c>
      <c r="E476" s="1363"/>
      <c r="F476" s="1363"/>
      <c r="G476" s="1363"/>
      <c r="H476" s="1363"/>
      <c r="I476" s="1363"/>
      <c r="J476" s="1363"/>
      <c r="K476" s="1363"/>
      <c r="L476" s="1363"/>
      <c r="M476" s="1363"/>
      <c r="N476" s="1363"/>
      <c r="O476" s="1363"/>
      <c r="P476" s="1363"/>
      <c r="Q476" s="1363"/>
      <c r="R476" s="1363"/>
      <c r="S476" s="1363"/>
      <c r="T476" s="1363"/>
      <c r="U476" s="1363"/>
      <c r="V476" s="1364"/>
      <c r="W476" s="1324">
        <v>0</v>
      </c>
      <c r="X476" s="1325"/>
      <c r="Y476" s="132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62" t="s">
        <v>881</v>
      </c>
      <c r="E477" s="1363"/>
      <c r="F477" s="1363"/>
      <c r="G477" s="1363"/>
      <c r="H477" s="1363"/>
      <c r="I477" s="1363"/>
      <c r="J477" s="1363"/>
      <c r="K477" s="1363"/>
      <c r="L477" s="1363"/>
      <c r="M477" s="1363"/>
      <c r="N477" s="1363"/>
      <c r="O477" s="1363"/>
      <c r="P477" s="1363"/>
      <c r="Q477" s="1363"/>
      <c r="R477" s="1363"/>
      <c r="S477" s="1363"/>
      <c r="T477" s="1363"/>
      <c r="U477" s="1363"/>
      <c r="V477" s="1364"/>
      <c r="W477" s="1324">
        <v>0</v>
      </c>
      <c r="X477" s="1325"/>
      <c r="Y477" s="1326"/>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362" t="s">
        <v>696</v>
      </c>
      <c r="E478" s="1363"/>
      <c r="F478" s="1363"/>
      <c r="G478" s="1363"/>
      <c r="H478" s="1363"/>
      <c r="I478" s="1363"/>
      <c r="J478" s="1363"/>
      <c r="K478" s="1363"/>
      <c r="L478" s="1363"/>
      <c r="M478" s="1363"/>
      <c r="N478" s="1363"/>
      <c r="O478" s="1363"/>
      <c r="P478" s="1363"/>
      <c r="Q478" s="1363"/>
      <c r="R478" s="1363"/>
      <c r="S478" s="1363"/>
      <c r="T478" s="1363"/>
      <c r="U478" s="1363"/>
      <c r="V478" s="1364"/>
      <c r="W478" s="1324">
        <v>0</v>
      </c>
      <c r="X478" s="1325"/>
      <c r="Y478" s="132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62" t="s">
        <v>1011</v>
      </c>
      <c r="E479" s="1363"/>
      <c r="F479" s="1363"/>
      <c r="G479" s="1363"/>
      <c r="H479" s="1363"/>
      <c r="I479" s="1363"/>
      <c r="J479" s="1363"/>
      <c r="K479" s="1363"/>
      <c r="L479" s="1363"/>
      <c r="M479" s="1363"/>
      <c r="N479" s="1363"/>
      <c r="O479" s="1363"/>
      <c r="P479" s="1363"/>
      <c r="Q479" s="1363"/>
      <c r="R479" s="1363"/>
      <c r="S479" s="1363"/>
      <c r="T479" s="1363"/>
      <c r="U479" s="1363"/>
      <c r="V479" s="1364"/>
      <c r="W479" s="1324">
        <v>0</v>
      </c>
      <c r="X479" s="1325"/>
      <c r="Y479" s="132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3" t="s">
        <v>2143</v>
      </c>
      <c r="E480" s="1334"/>
      <c r="F480" s="1334"/>
      <c r="G480" s="1334"/>
      <c r="H480" s="1334"/>
      <c r="I480" s="1334"/>
      <c r="J480" s="1334"/>
      <c r="K480" s="1334"/>
      <c r="L480" s="1334"/>
      <c r="M480" s="1334"/>
      <c r="N480" s="1334"/>
      <c r="O480" s="1334"/>
      <c r="P480" s="1334"/>
      <c r="Q480" s="1334"/>
      <c r="R480" s="1334"/>
      <c r="S480" s="1334"/>
      <c r="T480" s="1334"/>
      <c r="U480" s="1334"/>
      <c r="V480" s="1335"/>
      <c r="W480" s="1324">
        <v>0</v>
      </c>
      <c r="X480" s="1325"/>
      <c r="Y480" s="132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3" t="s">
        <v>1642</v>
      </c>
      <c r="E481" s="1363"/>
      <c r="F481" s="1363"/>
      <c r="G481" s="1363"/>
      <c r="H481" s="1363"/>
      <c r="I481" s="1363"/>
      <c r="J481" s="1363"/>
      <c r="K481" s="1363"/>
      <c r="L481" s="1363"/>
      <c r="M481" s="1363"/>
      <c r="N481" s="1363"/>
      <c r="O481" s="1363"/>
      <c r="P481" s="1363"/>
      <c r="Q481" s="1363"/>
      <c r="R481" s="1363"/>
      <c r="S481" s="1363"/>
      <c r="T481" s="1363"/>
      <c r="U481" s="1363"/>
      <c r="V481" s="1364"/>
      <c r="W481" s="1324">
        <v>0</v>
      </c>
      <c r="X481" s="1325"/>
      <c r="Y481" s="132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1"/>
      <c r="H482" s="1762"/>
      <c r="I482" s="1762"/>
      <c r="J482" s="1762"/>
      <c r="K482" s="1762"/>
      <c r="L482" s="1762"/>
      <c r="M482" s="1762"/>
      <c r="N482" s="1762"/>
      <c r="O482" s="1762"/>
      <c r="P482" s="1762"/>
      <c r="Q482" s="1762"/>
      <c r="R482" s="1762"/>
      <c r="S482" s="1762"/>
      <c r="T482" s="1762"/>
      <c r="U482" s="1762"/>
      <c r="V482" s="1763"/>
      <c r="W482" s="1324">
        <v>0</v>
      </c>
      <c r="X482" s="1325"/>
      <c r="Y482" s="132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50" t="s">
        <v>810</v>
      </c>
      <c r="B488" s="1450"/>
      <c r="C488" s="1450"/>
      <c r="D488" s="1450"/>
      <c r="E488" s="1450"/>
      <c r="F488" s="1450"/>
      <c r="G488" s="1450"/>
      <c r="H488" s="1450"/>
      <c r="I488" s="1450"/>
      <c r="J488" s="1450"/>
      <c r="K488" s="1450"/>
      <c r="L488" s="1450"/>
      <c r="M488" s="1450"/>
      <c r="N488" s="1450"/>
      <c r="O488" s="1450"/>
      <c r="P488" s="1450"/>
      <c r="Q488" s="1450"/>
      <c r="R488" s="1450"/>
      <c r="S488" s="1450"/>
      <c r="T488" s="1450"/>
      <c r="U488" s="1450"/>
      <c r="V488" s="1450"/>
      <c r="W488" s="1450"/>
      <c r="X488" s="1450"/>
      <c r="Y488" s="1450"/>
      <c r="Z488" s="1450"/>
      <c r="AA488" s="1450"/>
      <c r="AB488" s="1450"/>
      <c r="AC488" s="1450"/>
      <c r="AD488" s="1450"/>
      <c r="AE488" s="1450"/>
      <c r="AF488" s="1450"/>
      <c r="AG488" s="1450"/>
      <c r="AH488" s="1450"/>
      <c r="AI488" s="1450"/>
      <c r="AJ488" s="1450"/>
      <c r="AK488" s="1450"/>
      <c r="AL488" s="1450"/>
      <c r="AM488" s="1450"/>
      <c r="AN488" s="1450"/>
      <c r="AO488" s="1450"/>
      <c r="AP488" s="1450"/>
      <c r="AQ488" s="1450"/>
      <c r="AR488" s="1450"/>
      <c r="AS488" s="1450"/>
      <c r="AT488" s="1450"/>
      <c r="AU488" s="95"/>
      <c r="AV488" s="95"/>
      <c r="AW488" s="95"/>
      <c r="AX488" s="95"/>
      <c r="AY488" s="95"/>
      <c r="AZ488" s="3"/>
      <c r="BB488" s="3"/>
      <c r="BC488" s="3"/>
    </row>
    <row r="489" spans="1:55" ht="12.95" customHeight="1">
      <c r="A489" s="1450"/>
      <c r="B489" s="1450"/>
      <c r="C489" s="1450"/>
      <c r="D489" s="1450"/>
      <c r="E489" s="1450"/>
      <c r="F489" s="1450"/>
      <c r="G489" s="1450"/>
      <c r="H489" s="1450"/>
      <c r="I489" s="1450"/>
      <c r="J489" s="1450"/>
      <c r="K489" s="1450"/>
      <c r="L489" s="1450"/>
      <c r="M489" s="1450"/>
      <c r="N489" s="1450"/>
      <c r="O489" s="1450"/>
      <c r="P489" s="1450"/>
      <c r="Q489" s="1450"/>
      <c r="R489" s="1450"/>
      <c r="S489" s="1450"/>
      <c r="T489" s="1450"/>
      <c r="U489" s="1450"/>
      <c r="V489" s="1450"/>
      <c r="W489" s="1450"/>
      <c r="X489" s="1450"/>
      <c r="Y489" s="1450"/>
      <c r="Z489" s="1450"/>
      <c r="AA489" s="1450"/>
      <c r="AB489" s="1450"/>
      <c r="AC489" s="1450"/>
      <c r="AD489" s="1450"/>
      <c r="AE489" s="1450"/>
      <c r="AF489" s="1450"/>
      <c r="AG489" s="1450"/>
      <c r="AH489" s="1450"/>
      <c r="AI489" s="1450"/>
      <c r="AJ489" s="1450"/>
      <c r="AK489" s="1450"/>
      <c r="AL489" s="1450"/>
      <c r="AM489" s="1450"/>
      <c r="AN489" s="1450"/>
      <c r="AO489" s="1450"/>
      <c r="AP489" s="1450"/>
      <c r="AQ489" s="1450"/>
      <c r="AR489" s="1450"/>
      <c r="AS489" s="1450"/>
      <c r="AT489" s="145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27" t="s">
        <v>393</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B493" s="3"/>
      <c r="BC493" s="3"/>
    </row>
    <row r="494" spans="1:55" ht="12.95" customHeight="1">
      <c r="B494" s="45" t="s">
        <v>394</v>
      </c>
      <c r="C494" s="5"/>
      <c r="D494" s="5"/>
      <c r="E494" s="5"/>
      <c r="F494" s="5"/>
      <c r="G494" s="5"/>
      <c r="H494" s="5"/>
      <c r="I494" s="5"/>
      <c r="J494" s="5"/>
      <c r="K494" s="5"/>
      <c r="L494" s="5"/>
      <c r="M494" s="5"/>
      <c r="N494" s="5"/>
      <c r="O494" s="5"/>
      <c r="P494" s="5"/>
      <c r="Q494" s="1392" t="s">
        <v>2735</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3"/>
      <c r="AZ494" s="3"/>
      <c r="BB494" s="3"/>
      <c r="BC494" s="3"/>
    </row>
    <row r="495" spans="1:55" ht="12.95" customHeight="1">
      <c r="B495" s="45" t="s">
        <v>395</v>
      </c>
      <c r="C495" s="5"/>
      <c r="D495" s="5"/>
      <c r="E495" s="5"/>
      <c r="F495" s="5"/>
      <c r="G495" s="5"/>
      <c r="H495" s="5"/>
      <c r="I495" s="5"/>
      <c r="J495" s="5"/>
      <c r="K495" s="5"/>
      <c r="L495" s="5"/>
      <c r="M495" s="5"/>
      <c r="N495" s="5"/>
      <c r="O495" s="5"/>
      <c r="P495" s="5"/>
      <c r="Q495" s="1392" t="s">
        <v>2736</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3"/>
      <c r="AZ495" s="3"/>
      <c r="BB495" s="3"/>
      <c r="BC495" s="3"/>
    </row>
    <row r="496" spans="1:55" ht="12.95" customHeight="1">
      <c r="B496" s="45" t="s">
        <v>396</v>
      </c>
      <c r="C496" s="5"/>
      <c r="D496" s="5"/>
      <c r="E496" s="5"/>
      <c r="F496" s="5"/>
      <c r="G496" s="5"/>
      <c r="H496" s="5"/>
      <c r="I496" s="5"/>
      <c r="J496" s="5"/>
      <c r="K496" s="5"/>
      <c r="L496" s="5"/>
      <c r="M496" s="5"/>
      <c r="N496" s="5"/>
      <c r="O496" s="5"/>
      <c r="P496" s="5"/>
      <c r="Q496" s="1392" t="s">
        <v>2736</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3"/>
      <c r="AZ496" s="3"/>
      <c r="BA496" s="3"/>
      <c r="BB496" s="3"/>
      <c r="BC496" s="3"/>
    </row>
    <row r="497" spans="1:66" ht="12.95" customHeight="1">
      <c r="B497" s="1382" t="s">
        <v>397</v>
      </c>
      <c r="C497" s="1383"/>
      <c r="D497" s="1383"/>
      <c r="E497" s="1383"/>
      <c r="F497" s="1383"/>
      <c r="G497" s="1383"/>
      <c r="H497" s="1383"/>
      <c r="I497" s="1383"/>
      <c r="J497" s="1383"/>
      <c r="K497" s="1383"/>
      <c r="L497" s="1383"/>
      <c r="M497" s="1383"/>
      <c r="N497" s="1383"/>
      <c r="O497" s="1383"/>
      <c r="P497" s="1384"/>
      <c r="Q497" s="1388" t="s">
        <v>669</v>
      </c>
      <c r="R497" s="1389"/>
      <c r="S497" s="1500" t="s">
        <v>166</v>
      </c>
      <c r="T497" s="1501"/>
      <c r="U497" s="1501"/>
      <c r="V497" s="1501"/>
      <c r="W497" s="1501"/>
      <c r="X497" s="1501"/>
      <c r="Y497" s="1501"/>
      <c r="Z497" s="1501"/>
      <c r="AA497" s="1501"/>
      <c r="AB497" s="1501"/>
      <c r="AC497" s="1501"/>
      <c r="AD497" s="1501"/>
      <c r="AE497" s="1501"/>
      <c r="AF497" s="1501"/>
      <c r="AG497" s="1501"/>
      <c r="AH497" s="1501"/>
      <c r="AI497" s="1501"/>
      <c r="AJ497" s="1501"/>
      <c r="AK497" s="1502"/>
      <c r="AZ497" s="3"/>
      <c r="BA497" s="3"/>
      <c r="BB497" s="3"/>
      <c r="BC497" s="3"/>
    </row>
    <row r="498" spans="1:66" ht="12.95" customHeight="1">
      <c r="B498" s="1385"/>
      <c r="C498" s="1386"/>
      <c r="D498" s="1386"/>
      <c r="E498" s="1386"/>
      <c r="F498" s="1386"/>
      <c r="G498" s="1386"/>
      <c r="H498" s="1386"/>
      <c r="I498" s="1386"/>
      <c r="J498" s="1386"/>
      <c r="K498" s="1386"/>
      <c r="L498" s="1386"/>
      <c r="M498" s="1386"/>
      <c r="N498" s="1386"/>
      <c r="O498" s="1386"/>
      <c r="P498" s="1387"/>
      <c r="Q498" s="1390"/>
      <c r="R498" s="1391"/>
      <c r="S498" s="1503"/>
      <c r="T498" s="1448"/>
      <c r="U498" s="1448"/>
      <c r="V498" s="1448"/>
      <c r="W498" s="1448"/>
      <c r="X498" s="1448"/>
      <c r="Y498" s="1448"/>
      <c r="Z498" s="1448"/>
      <c r="AA498" s="1448"/>
      <c r="AB498" s="1448"/>
      <c r="AC498" s="1448"/>
      <c r="AD498" s="1448"/>
      <c r="AE498" s="1448"/>
      <c r="AF498" s="1448"/>
      <c r="AG498" s="1448"/>
      <c r="AH498" s="1448"/>
      <c r="AI498" s="1448"/>
      <c r="AJ498" s="1448"/>
      <c r="AK498" s="1504"/>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398" t="s">
        <v>669</v>
      </c>
      <c r="R499" s="1399"/>
      <c r="S499" s="1399"/>
      <c r="T499" s="1399"/>
      <c r="U499" s="1399"/>
      <c r="V499" s="1399"/>
      <c r="W499" s="1399"/>
      <c r="X499" s="1399"/>
      <c r="Y499" s="1399"/>
      <c r="Z499" s="1399"/>
      <c r="AA499" s="1399"/>
      <c r="AB499" s="1399"/>
      <c r="AC499" s="1399"/>
      <c r="AD499" s="1399"/>
      <c r="AE499" s="1399"/>
      <c r="AF499" s="1399"/>
      <c r="AG499" s="1399"/>
      <c r="AH499" s="1399"/>
      <c r="AI499" s="1399"/>
      <c r="AJ499" s="1399"/>
      <c r="AK499" s="140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2" t="s">
        <v>2733</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2" t="s">
        <v>2734</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3"/>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23">
        <v>25</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3"/>
      <c r="AZ502" s="3"/>
      <c r="BA502" s="3"/>
      <c r="BB502" s="3"/>
      <c r="BC502" s="3"/>
    </row>
    <row r="503" spans="1:66" ht="12.95" customHeight="1">
      <c r="B503" s="121" t="s">
        <v>1657</v>
      </c>
      <c r="C503" s="5"/>
      <c r="D503" s="5"/>
      <c r="E503" s="5"/>
      <c r="F503" s="5"/>
      <c r="G503" s="5"/>
      <c r="H503" s="5"/>
      <c r="I503" s="5"/>
      <c r="J503" s="5"/>
      <c r="K503" s="5"/>
      <c r="L503" s="5"/>
      <c r="M503" s="1401">
        <v>25</v>
      </c>
      <c r="N503" s="1402"/>
      <c r="O503" s="1402"/>
      <c r="P503" s="1403"/>
      <c r="Q503" s="121" t="s">
        <v>1658</v>
      </c>
      <c r="R503" s="5"/>
      <c r="S503" s="5"/>
      <c r="T503" s="5"/>
      <c r="U503" s="5"/>
      <c r="V503" s="5"/>
      <c r="W503" s="5"/>
      <c r="X503" s="5"/>
      <c r="Y503" s="5"/>
      <c r="Z503" s="5"/>
      <c r="AA503" s="5"/>
      <c r="AB503" s="5"/>
      <c r="AC503" s="5"/>
      <c r="AD503" s="5"/>
      <c r="AE503" s="5"/>
      <c r="AF503" s="5"/>
      <c r="AG503" s="5"/>
      <c r="AH503" s="1401">
        <v>0</v>
      </c>
      <c r="AI503" s="1402"/>
      <c r="AJ503" s="1402"/>
      <c r="AK503" s="140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7" t="s">
        <v>401</v>
      </c>
      <c r="AD507" s="1328"/>
      <c r="AE507" s="1328"/>
      <c r="AF507" s="1328"/>
      <c r="AG507" s="1328"/>
      <c r="AH507" s="1328"/>
      <c r="AI507" s="1328"/>
      <c r="AJ507" s="1328"/>
      <c r="AK507" s="132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7" t="s">
        <v>402</v>
      </c>
      <c r="AD508" s="1328"/>
      <c r="AE508" s="1328"/>
      <c r="AF508" s="1328"/>
      <c r="AG508" s="50" t="s">
        <v>403</v>
      </c>
      <c r="AH508" s="1328" t="s">
        <v>404</v>
      </c>
      <c r="AI508" s="1328"/>
      <c r="AJ508" s="1328"/>
      <c r="AK508" s="1329"/>
      <c r="AZ508" s="3"/>
      <c r="BA508" s="3"/>
      <c r="BB508" s="3"/>
      <c r="BC508" s="3"/>
      <c r="BD508" s="3"/>
      <c r="BE508" s="3"/>
      <c r="BF508" s="3"/>
      <c r="BG508" s="3"/>
      <c r="BH508" s="3"/>
      <c r="BI508" s="3"/>
      <c r="BJ508" s="3"/>
      <c r="BK508" s="3"/>
      <c r="BL508" s="3"/>
      <c r="BM508" s="3"/>
      <c r="BN508" s="3"/>
    </row>
    <row r="509" spans="1:66" ht="12.95" customHeight="1">
      <c r="B509" s="1336" t="s">
        <v>405</v>
      </c>
      <c r="C509" s="1337"/>
      <c r="D509" s="1337"/>
      <c r="E509" s="1337"/>
      <c r="F509" s="1337"/>
      <c r="G509" s="1337"/>
      <c r="H509" s="1338"/>
      <c r="I509" s="42" t="s">
        <v>406</v>
      </c>
      <c r="J509" s="42"/>
      <c r="K509" s="42"/>
      <c r="L509" s="42"/>
      <c r="M509" s="42"/>
      <c r="N509" s="42"/>
      <c r="O509" s="42"/>
      <c r="P509" s="42"/>
      <c r="Q509" s="42"/>
      <c r="R509" s="42"/>
      <c r="S509" s="42"/>
      <c r="T509" s="42"/>
      <c r="U509" s="42"/>
      <c r="V509" s="42"/>
      <c r="W509" s="42"/>
      <c r="AC509" s="1316" t="s">
        <v>591</v>
      </c>
      <c r="AD509" s="1317"/>
      <c r="AE509" s="1317"/>
      <c r="AF509" s="1317"/>
      <c r="AG509" s="13" t="s">
        <v>403</v>
      </c>
      <c r="AH509" s="1319"/>
      <c r="AI509" s="1319"/>
      <c r="AJ509" s="1319"/>
      <c r="AK509" s="1320"/>
      <c r="AZ509" s="3"/>
      <c r="BA509" s="3"/>
      <c r="BB509" s="3"/>
      <c r="BC509" s="3"/>
      <c r="BD509" s="3"/>
      <c r="BE509" s="3"/>
      <c r="BF509" s="3"/>
      <c r="BG509" s="3"/>
      <c r="BH509" s="3"/>
      <c r="BI509" s="3"/>
      <c r="BJ509" s="3"/>
      <c r="BK509" s="3"/>
      <c r="BL509" s="3"/>
      <c r="BM509" s="3"/>
      <c r="BN509" s="3"/>
    </row>
    <row r="510" spans="1:66" ht="12.95" customHeight="1">
      <c r="B510" s="1339"/>
      <c r="C510" s="1340"/>
      <c r="D510" s="1340"/>
      <c r="E510" s="1340"/>
      <c r="F510" s="1340"/>
      <c r="G510" s="1340"/>
      <c r="H510" s="1341"/>
      <c r="I510" s="48" t="s">
        <v>407</v>
      </c>
      <c r="J510" s="48"/>
      <c r="K510" s="48"/>
      <c r="L510" s="48"/>
      <c r="M510" s="48"/>
      <c r="N510" s="48"/>
      <c r="O510" s="48"/>
      <c r="P510" s="48"/>
      <c r="Q510" s="48"/>
      <c r="R510" s="48"/>
      <c r="S510" s="48"/>
      <c r="T510" s="48"/>
      <c r="U510" s="48"/>
      <c r="V510" s="48"/>
      <c r="W510" s="48"/>
      <c r="X510" s="48"/>
      <c r="Y510" s="48"/>
      <c r="Z510" s="48"/>
      <c r="AA510" s="48"/>
      <c r="AB510" s="48"/>
      <c r="AC510" s="1316">
        <v>1</v>
      </c>
      <c r="AD510" s="1317"/>
      <c r="AE510" s="1317"/>
      <c r="AF510" s="1317"/>
      <c r="AG510" s="38" t="s">
        <v>403</v>
      </c>
      <c r="AH510" s="1319">
        <v>2023</v>
      </c>
      <c r="AI510" s="1319"/>
      <c r="AJ510" s="1319"/>
      <c r="AK510" s="1320"/>
      <c r="AZ510" s="3"/>
      <c r="BA510" s="3"/>
      <c r="BB510" s="3"/>
      <c r="BC510" s="3"/>
      <c r="BD510" s="3"/>
      <c r="BE510" s="3"/>
      <c r="BF510" s="3"/>
      <c r="BG510" s="3"/>
      <c r="BH510" s="3"/>
      <c r="BI510" s="3"/>
      <c r="BJ510" s="3"/>
      <c r="BK510" s="3"/>
      <c r="BL510" s="3"/>
      <c r="BM510" s="3"/>
      <c r="BN510" s="3"/>
    </row>
    <row r="511" spans="1:66" ht="12.95" customHeight="1">
      <c r="B511" s="1336" t="s">
        <v>408</v>
      </c>
      <c r="C511" s="1337"/>
      <c r="D511" s="1337"/>
      <c r="E511" s="1337"/>
      <c r="F511" s="1337"/>
      <c r="G511" s="1337"/>
      <c r="H511" s="1338"/>
      <c r="I511" s="42" t="s">
        <v>409</v>
      </c>
      <c r="J511" s="42"/>
      <c r="K511" s="42"/>
      <c r="L511" s="42"/>
      <c r="M511" s="42"/>
      <c r="N511" s="42"/>
      <c r="O511" s="42"/>
      <c r="P511" s="42"/>
      <c r="Q511" s="42"/>
      <c r="R511" s="42"/>
      <c r="S511" s="42"/>
      <c r="T511" s="42"/>
      <c r="U511" s="42"/>
      <c r="V511" s="42"/>
      <c r="W511" s="42"/>
      <c r="AC511" s="1316" t="s">
        <v>591</v>
      </c>
      <c r="AD511" s="1317"/>
      <c r="AE511" s="1317"/>
      <c r="AF511" s="1317"/>
      <c r="AG511" s="13" t="s">
        <v>403</v>
      </c>
      <c r="AH511" s="1319"/>
      <c r="AI511" s="1319"/>
      <c r="AJ511" s="1319"/>
      <c r="AK511" s="1320"/>
      <c r="AZ511" s="3"/>
      <c r="BA511" s="3"/>
      <c r="BB511" s="3"/>
      <c r="BC511" s="3"/>
      <c r="BD511" s="3"/>
      <c r="BE511" s="3"/>
      <c r="BF511" s="3"/>
      <c r="BG511" s="3"/>
      <c r="BH511" s="3"/>
      <c r="BI511" s="3"/>
      <c r="BJ511" s="3"/>
      <c r="BK511" s="3"/>
      <c r="BL511" s="3"/>
      <c r="BM511" s="3"/>
      <c r="BN511" s="3"/>
    </row>
    <row r="512" spans="1:66" ht="12.95" customHeight="1">
      <c r="B512" s="1339"/>
      <c r="C512" s="1340"/>
      <c r="D512" s="1340"/>
      <c r="E512" s="1340"/>
      <c r="F512" s="1340"/>
      <c r="G512" s="1340"/>
      <c r="H512" s="1341"/>
      <c r="I512" t="s">
        <v>410</v>
      </c>
      <c r="AC512" s="1316" t="s">
        <v>591</v>
      </c>
      <c r="AD512" s="1317"/>
      <c r="AE512" s="1317"/>
      <c r="AF512" s="1317"/>
      <c r="AG512" s="13" t="s">
        <v>403</v>
      </c>
      <c r="AH512" s="1319"/>
      <c r="AI512" s="1319"/>
      <c r="AJ512" s="1319"/>
      <c r="AK512" s="1320"/>
      <c r="AZ512" s="3"/>
      <c r="BA512" s="3"/>
      <c r="BB512" s="3"/>
      <c r="BC512" s="3"/>
      <c r="BD512" s="3"/>
      <c r="BE512" s="3"/>
      <c r="BF512" s="3"/>
      <c r="BG512" s="3"/>
      <c r="BH512" s="3"/>
      <c r="BI512" s="3"/>
      <c r="BJ512" s="3"/>
      <c r="BK512" s="3"/>
      <c r="BL512" s="3"/>
      <c r="BM512" s="3"/>
      <c r="BN512" s="3"/>
    </row>
    <row r="513" spans="2:66" ht="12.95" customHeight="1">
      <c r="B513" s="1339"/>
      <c r="C513" s="1340"/>
      <c r="D513" s="1340"/>
      <c r="E513" s="1340"/>
      <c r="F513" s="1340"/>
      <c r="G513" s="1340"/>
      <c r="H513" s="1341"/>
      <c r="I513" t="s">
        <v>411</v>
      </c>
      <c r="AC513" s="1316">
        <v>6</v>
      </c>
      <c r="AD513" s="1317"/>
      <c r="AE513" s="1317"/>
      <c r="AF513" s="1317"/>
      <c r="AG513" s="13" t="s">
        <v>403</v>
      </c>
      <c r="AH513" s="1319">
        <v>2025</v>
      </c>
      <c r="AI513" s="1319"/>
      <c r="AJ513" s="1319"/>
      <c r="AK513" s="1320"/>
      <c r="AZ513" s="3"/>
      <c r="BA513" s="3"/>
      <c r="BB513" s="3"/>
      <c r="BC513" s="3"/>
      <c r="BD513" s="3"/>
      <c r="BE513" s="3"/>
      <c r="BF513" s="3"/>
      <c r="BG513" s="3"/>
      <c r="BH513" s="3"/>
      <c r="BI513" s="3"/>
      <c r="BJ513" s="3"/>
      <c r="BK513" s="3"/>
      <c r="BL513" s="3"/>
      <c r="BM513" s="3"/>
      <c r="BN513" s="3"/>
    </row>
    <row r="514" spans="2:66" ht="12.95" customHeight="1">
      <c r="B514" s="1339"/>
      <c r="C514" s="1340"/>
      <c r="D514" s="1340"/>
      <c r="E514" s="1340"/>
      <c r="F514" s="1340"/>
      <c r="G514" s="1340"/>
      <c r="H514" s="1341"/>
      <c r="I514" t="s">
        <v>412</v>
      </c>
      <c r="AC514" s="1316" t="s">
        <v>591</v>
      </c>
      <c r="AD514" s="1317"/>
      <c r="AE514" s="1317"/>
      <c r="AF514" s="1317"/>
      <c r="AG514" s="13" t="s">
        <v>403</v>
      </c>
      <c r="AH514" s="1319"/>
      <c r="AI514" s="1319"/>
      <c r="AJ514" s="1319"/>
      <c r="AK514" s="1320"/>
      <c r="AZ514" s="3"/>
      <c r="BA514" s="3"/>
      <c r="BB514" s="3"/>
      <c r="BC514" s="3"/>
      <c r="BD514" s="3"/>
      <c r="BE514" s="3"/>
      <c r="BF514" s="3"/>
      <c r="BG514" s="3"/>
      <c r="BH514" s="3"/>
      <c r="BI514" s="3"/>
      <c r="BJ514" s="3"/>
      <c r="BK514" s="3"/>
      <c r="BL514" s="3"/>
      <c r="BM514" s="3"/>
      <c r="BN514" s="3"/>
    </row>
    <row r="515" spans="2:66" ht="12.95" customHeight="1">
      <c r="B515" s="1339"/>
      <c r="C515" s="1340"/>
      <c r="D515" s="1340"/>
      <c r="E515" s="1340"/>
      <c r="F515" s="1340"/>
      <c r="G515" s="1340"/>
      <c r="H515" s="1341"/>
      <c r="I515" s="3" t="s">
        <v>413</v>
      </c>
      <c r="AC515" s="1289">
        <v>12</v>
      </c>
      <c r="AD515" s="1290"/>
      <c r="AE515" s="1290"/>
      <c r="AF515" s="1290"/>
      <c r="AG515" s="13" t="s">
        <v>403</v>
      </c>
      <c r="AH515" s="1319">
        <v>2026</v>
      </c>
      <c r="AI515" s="1319"/>
      <c r="AJ515" s="1319"/>
      <c r="AK515" s="1320"/>
      <c r="AZ515" s="3"/>
      <c r="BA515" s="3"/>
      <c r="BB515" s="3"/>
      <c r="BC515" s="3"/>
      <c r="BD515" s="3"/>
      <c r="BE515" s="3"/>
      <c r="BF515" s="3"/>
      <c r="BG515" s="3"/>
      <c r="BH515" s="3"/>
      <c r="BI515" s="3"/>
      <c r="BJ515" s="3"/>
      <c r="BK515" s="3"/>
      <c r="BL515" s="3"/>
      <c r="BM515" s="3"/>
      <c r="BN515" s="3"/>
    </row>
    <row r="516" spans="2:66" ht="12.95" customHeight="1">
      <c r="B516" s="1339"/>
      <c r="C516" s="1340"/>
      <c r="D516" s="1340"/>
      <c r="E516" s="1340"/>
      <c r="F516" s="1340"/>
      <c r="G516" s="1340"/>
      <c r="H516" s="1341"/>
      <c r="I516" s="892" t="s">
        <v>170</v>
      </c>
      <c r="J516" s="48"/>
      <c r="K516" s="48"/>
      <c r="L516" s="1394" t="s">
        <v>334</v>
      </c>
      <c r="M516" s="1395"/>
      <c r="N516" s="1395"/>
      <c r="O516" s="1395"/>
      <c r="P516" s="1395"/>
      <c r="Q516" s="1395"/>
      <c r="R516" s="1395"/>
      <c r="S516" s="1395"/>
      <c r="T516" s="1395"/>
      <c r="U516" s="1395"/>
      <c r="V516" s="1395"/>
      <c r="W516" s="1395"/>
      <c r="X516" s="1395"/>
      <c r="Y516" s="1395"/>
      <c r="Z516" s="1395"/>
      <c r="AA516" s="1395"/>
      <c r="AB516" s="1396"/>
      <c r="AC516" s="1316" t="s">
        <v>591</v>
      </c>
      <c r="AD516" s="1317"/>
      <c r="AE516" s="1317"/>
      <c r="AF516" s="1317"/>
      <c r="AG516" s="38" t="s">
        <v>403</v>
      </c>
      <c r="AH516" s="1319"/>
      <c r="AI516" s="1319"/>
      <c r="AJ516" s="1319"/>
      <c r="AK516" s="132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25" t="s">
        <v>545</v>
      </c>
      <c r="AD517" s="1425"/>
      <c r="AE517" s="1425"/>
      <c r="AF517" s="1425"/>
      <c r="AG517" s="13"/>
      <c r="AH517" s="1373"/>
      <c r="AI517" s="1373"/>
      <c r="AJ517" s="1373"/>
      <c r="AK517" s="1374"/>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289">
        <v>3</v>
      </c>
      <c r="AD518" s="1290"/>
      <c r="AE518" s="1290"/>
      <c r="AF518" s="1291"/>
      <c r="AG518" s="13"/>
      <c r="AH518" s="1373"/>
      <c r="AI518" s="1373"/>
      <c r="AJ518" s="1373"/>
      <c r="AK518" s="1374"/>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79">
        <v>0.5</v>
      </c>
      <c r="AD520" s="1380"/>
      <c r="AE520" s="1380"/>
      <c r="AF520" s="1381"/>
      <c r="AG520" s="38"/>
      <c r="AH520" s="1505"/>
      <c r="AI520" s="1505"/>
      <c r="AJ520" s="1505"/>
      <c r="AK520" s="1506"/>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2" t="s">
        <v>402</v>
      </c>
      <c r="AD521" s="1359"/>
      <c r="AE521" s="1359"/>
      <c r="AF521" s="1359"/>
      <c r="AG521" s="38" t="s">
        <v>403</v>
      </c>
      <c r="AH521" s="1359" t="s">
        <v>404</v>
      </c>
      <c r="AI521" s="1359"/>
      <c r="AJ521" s="1359"/>
      <c r="AK521" s="1360"/>
      <c r="AZ521" s="3"/>
      <c r="BA521" s="3"/>
      <c r="BB521" s="3"/>
      <c r="BC521" s="3"/>
      <c r="BD521" s="3"/>
      <c r="BE521" s="3"/>
      <c r="BF521" s="3"/>
      <c r="BG521" s="3"/>
      <c r="BH521" s="3"/>
      <c r="BI521" s="3"/>
      <c r="BJ521" s="3"/>
      <c r="BK521" s="3"/>
      <c r="BL521" s="3"/>
      <c r="BM521" s="3"/>
      <c r="BN521" s="3" t="s">
        <v>2058</v>
      </c>
    </row>
    <row r="522" spans="2:66" ht="12.95" customHeight="1">
      <c r="B522" s="1336" t="s">
        <v>414</v>
      </c>
      <c r="C522" s="1337"/>
      <c r="D522" s="1337"/>
      <c r="E522" s="1337"/>
      <c r="F522" s="1337"/>
      <c r="G522" s="1337"/>
      <c r="H522" s="1338"/>
      <c r="I522" s="42" t="s">
        <v>415</v>
      </c>
      <c r="J522" s="42"/>
      <c r="K522" s="42"/>
      <c r="L522" s="42"/>
      <c r="M522" s="42"/>
      <c r="N522" s="42"/>
      <c r="O522" s="42"/>
      <c r="P522" s="42"/>
      <c r="Q522" s="42"/>
      <c r="R522" s="42"/>
      <c r="S522" s="42"/>
      <c r="T522" s="42"/>
      <c r="U522" s="42"/>
      <c r="V522" s="42"/>
      <c r="W522" s="42"/>
      <c r="AC522" s="1316" t="s">
        <v>591</v>
      </c>
      <c r="AD522" s="1317"/>
      <c r="AE522" s="1317"/>
      <c r="AF522" s="1317"/>
      <c r="AG522" s="13" t="s">
        <v>403</v>
      </c>
      <c r="AH522" s="1319"/>
      <c r="AI522" s="1319"/>
      <c r="AJ522" s="1319"/>
      <c r="AK522" s="1320"/>
      <c r="AZ522" s="3"/>
      <c r="BA522" s="3"/>
      <c r="BB522" s="3"/>
      <c r="BC522" s="3"/>
      <c r="BD522" s="3"/>
      <c r="BE522" s="3"/>
      <c r="BF522" s="3"/>
      <c r="BG522" s="3"/>
      <c r="BH522" s="3"/>
      <c r="BI522" s="3"/>
      <c r="BJ522" s="3"/>
      <c r="BK522" s="3"/>
      <c r="BL522" s="3"/>
      <c r="BM522" s="3"/>
      <c r="BN522" s="3" t="s">
        <v>2059</v>
      </c>
    </row>
    <row r="523" spans="2:66" ht="12.95" customHeight="1">
      <c r="B523" s="1339"/>
      <c r="C523" s="1340"/>
      <c r="D523" s="1340"/>
      <c r="E523" s="1340"/>
      <c r="F523" s="1340"/>
      <c r="G523" s="1340"/>
      <c r="H523" s="1341"/>
      <c r="I523" t="s">
        <v>416</v>
      </c>
      <c r="AC523" s="1316" t="s">
        <v>591</v>
      </c>
      <c r="AD523" s="1317"/>
      <c r="AE523" s="1317"/>
      <c r="AF523" s="1317"/>
      <c r="AG523" s="13" t="s">
        <v>403</v>
      </c>
      <c r="AH523" s="1319"/>
      <c r="AI523" s="1319"/>
      <c r="AJ523" s="1319"/>
      <c r="AK523" s="1320"/>
      <c r="AZ523" s="3"/>
      <c r="BA523" s="3"/>
      <c r="BB523" s="3"/>
      <c r="BC523" s="3"/>
      <c r="BD523" s="3"/>
      <c r="BE523" s="3"/>
      <c r="BF523" s="3"/>
      <c r="BG523" s="3"/>
      <c r="BH523" s="3"/>
      <c r="BI523" s="3"/>
      <c r="BJ523" s="3"/>
      <c r="BK523" s="3"/>
      <c r="BL523" s="3"/>
      <c r="BM523" s="3"/>
      <c r="BN523" s="3" t="s">
        <v>2060</v>
      </c>
    </row>
    <row r="524" spans="2:66" ht="12.95" customHeight="1">
      <c r="B524" s="1339"/>
      <c r="C524" s="1340"/>
      <c r="D524" s="1340"/>
      <c r="E524" s="1340"/>
      <c r="F524" s="1340"/>
      <c r="G524" s="1340"/>
      <c r="H524" s="1341"/>
      <c r="I524" s="48" t="s">
        <v>417</v>
      </c>
      <c r="J524" s="48"/>
      <c r="K524" s="48"/>
      <c r="L524" s="48"/>
      <c r="M524" s="48"/>
      <c r="N524" s="48"/>
      <c r="O524" s="48"/>
      <c r="P524" s="48"/>
      <c r="Q524" s="48"/>
      <c r="R524" s="48"/>
      <c r="S524" s="48"/>
      <c r="T524" s="48"/>
      <c r="U524" s="48"/>
      <c r="V524" s="48"/>
      <c r="W524" s="48"/>
      <c r="X524" s="48"/>
      <c r="Y524" s="48"/>
      <c r="Z524" s="48"/>
      <c r="AA524" s="48"/>
      <c r="AB524" s="48"/>
      <c r="AC524" s="1316">
        <v>12</v>
      </c>
      <c r="AD524" s="1317"/>
      <c r="AE524" s="1317"/>
      <c r="AF524" s="1317"/>
      <c r="AG524" s="38" t="s">
        <v>403</v>
      </c>
      <c r="AH524" s="1319">
        <v>2026</v>
      </c>
      <c r="AI524" s="1319"/>
      <c r="AJ524" s="1319"/>
      <c r="AK524" s="1320"/>
      <c r="AZ524" s="3"/>
      <c r="BA524" s="3"/>
      <c r="BB524" s="3"/>
      <c r="BC524" s="3"/>
      <c r="BD524" s="3"/>
      <c r="BE524" s="3"/>
      <c r="BF524" s="3"/>
      <c r="BG524" s="3"/>
      <c r="BH524" s="3"/>
      <c r="BI524" s="3"/>
      <c r="BJ524" s="3"/>
      <c r="BK524" s="3"/>
      <c r="BL524" s="3"/>
      <c r="BM524" s="3"/>
      <c r="BN524" s="3" t="s">
        <v>2061</v>
      </c>
    </row>
    <row r="525" spans="2:66" ht="12.95" customHeight="1">
      <c r="B525" s="1336" t="s">
        <v>418</v>
      </c>
      <c r="C525" s="1337"/>
      <c r="D525" s="1337"/>
      <c r="E525" s="1337"/>
      <c r="F525" s="1337"/>
      <c r="G525" s="1337"/>
      <c r="H525" s="1338"/>
      <c r="I525" s="42" t="s">
        <v>415</v>
      </c>
      <c r="J525" s="42"/>
      <c r="K525" s="42"/>
      <c r="L525" s="42"/>
      <c r="M525" s="42"/>
      <c r="N525" s="42"/>
      <c r="O525" s="42"/>
      <c r="P525" s="42"/>
      <c r="Q525" s="42"/>
      <c r="R525" s="42"/>
      <c r="S525" s="42"/>
      <c r="T525" s="42"/>
      <c r="U525" s="42"/>
      <c r="V525" s="42"/>
      <c r="W525" s="42"/>
      <c r="X525" s="42"/>
      <c r="Y525" s="42"/>
      <c r="Z525" s="42"/>
      <c r="AA525" s="42"/>
      <c r="AB525" s="42"/>
      <c r="AC525" s="1289" t="s">
        <v>591</v>
      </c>
      <c r="AD525" s="1290"/>
      <c r="AE525" s="1290"/>
      <c r="AF525" s="1290"/>
      <c r="AG525" s="129" t="s">
        <v>403</v>
      </c>
      <c r="AH525" s="1319"/>
      <c r="AI525" s="1319"/>
      <c r="AJ525" s="1319"/>
      <c r="AK525" s="1320"/>
      <c r="AZ525" s="3"/>
      <c r="BB525" s="3"/>
      <c r="BC525" s="3"/>
      <c r="BD525" s="3"/>
      <c r="BE525" s="3"/>
      <c r="BF525" s="3"/>
      <c r="BG525" s="3"/>
      <c r="BH525" s="3"/>
      <c r="BI525" s="3"/>
      <c r="BJ525" s="3"/>
      <c r="BK525" s="3"/>
      <c r="BL525" s="3"/>
      <c r="BM525" s="3"/>
      <c r="BN525" s="3" t="s">
        <v>2062</v>
      </c>
    </row>
    <row r="526" spans="2:66" ht="12.95" customHeight="1">
      <c r="B526" s="1339"/>
      <c r="C526" s="1340"/>
      <c r="D526" s="1340"/>
      <c r="E526" s="1340"/>
      <c r="F526" s="1340"/>
      <c r="G526" s="1340"/>
      <c r="H526" s="1341"/>
      <c r="I526" t="s">
        <v>416</v>
      </c>
      <c r="AC526" s="1316" t="s">
        <v>591</v>
      </c>
      <c r="AD526" s="1317"/>
      <c r="AE526" s="1317"/>
      <c r="AF526" s="1317"/>
      <c r="AG526" s="13" t="s">
        <v>403</v>
      </c>
      <c r="AH526" s="1319"/>
      <c r="AI526" s="1319"/>
      <c r="AJ526" s="1319"/>
      <c r="AK526" s="1320"/>
      <c r="BB526" s="3"/>
      <c r="BC526" s="3"/>
      <c r="BD526" s="3"/>
      <c r="BE526" s="3"/>
      <c r="BF526" s="3"/>
      <c r="BG526" s="3"/>
      <c r="BH526" s="3"/>
      <c r="BI526" s="3"/>
      <c r="BJ526" s="3"/>
      <c r="BK526" s="3"/>
      <c r="BL526" s="3"/>
      <c r="BM526" s="3"/>
      <c r="BN526" s="3" t="s">
        <v>2063</v>
      </c>
    </row>
    <row r="527" spans="2:66" ht="12.95" customHeight="1">
      <c r="B527" s="1342"/>
      <c r="C527" s="1343"/>
      <c r="D527" s="1343"/>
      <c r="E527" s="1343"/>
      <c r="F527" s="1343"/>
      <c r="G527" s="1343"/>
      <c r="H527" s="1344"/>
      <c r="I527" s="48" t="s">
        <v>417</v>
      </c>
      <c r="J527" s="48"/>
      <c r="K527" s="48"/>
      <c r="L527" s="48"/>
      <c r="M527" s="48"/>
      <c r="N527" s="48"/>
      <c r="O527" s="48"/>
      <c r="P527" s="48"/>
      <c r="Q527" s="48"/>
      <c r="R527" s="48"/>
      <c r="S527" s="48"/>
      <c r="T527" s="48"/>
      <c r="U527" s="48"/>
      <c r="V527" s="48"/>
      <c r="W527" s="48"/>
      <c r="X527" s="48"/>
      <c r="Y527" s="48"/>
      <c r="Z527" s="48"/>
      <c r="AA527" s="48"/>
      <c r="AB527" s="48"/>
      <c r="AC527" s="1316" t="s">
        <v>591</v>
      </c>
      <c r="AD527" s="1317"/>
      <c r="AE527" s="1317"/>
      <c r="AF527" s="1317"/>
      <c r="AG527" s="38" t="s">
        <v>403</v>
      </c>
      <c r="AH527" s="1319"/>
      <c r="AI527" s="1319"/>
      <c r="AJ527" s="1319"/>
      <c r="AK527" s="1320"/>
      <c r="BB527" s="3"/>
      <c r="BC527" s="3"/>
      <c r="BD527" s="3"/>
      <c r="BE527" s="3"/>
      <c r="BF527" s="3"/>
      <c r="BG527" s="3"/>
      <c r="BH527" s="3"/>
      <c r="BI527" s="3"/>
      <c r="BJ527" s="3"/>
      <c r="BK527" s="3"/>
      <c r="BL527" s="3"/>
      <c r="BM527" s="3"/>
      <c r="BN527" s="3" t="s">
        <v>2064</v>
      </c>
    </row>
    <row r="528" spans="2:66" ht="12.95" customHeight="1">
      <c r="B528" s="1336" t="s">
        <v>419</v>
      </c>
      <c r="C528" s="1337"/>
      <c r="D528" s="1337"/>
      <c r="E528" s="1337"/>
      <c r="F528" s="1337"/>
      <c r="G528" s="1337"/>
      <c r="H528" s="1338"/>
      <c r="I528" s="41" t="s">
        <v>420</v>
      </c>
      <c r="J528" s="42"/>
      <c r="K528" s="42"/>
      <c r="L528" s="42"/>
      <c r="M528" s="42"/>
      <c r="N528" s="42"/>
      <c r="O528" s="1394" t="s">
        <v>2713</v>
      </c>
      <c r="P528" s="1395"/>
      <c r="Q528" s="1395"/>
      <c r="R528" s="1395"/>
      <c r="S528" s="1395"/>
      <c r="T528" s="1395"/>
      <c r="U528" s="1395"/>
      <c r="V528" s="1395"/>
      <c r="W528" s="1395"/>
      <c r="X528" s="1395"/>
      <c r="Y528" s="1395"/>
      <c r="Z528" s="1395"/>
      <c r="AA528" s="1395"/>
      <c r="AB528" s="58"/>
      <c r="AC528" s="1289" t="s">
        <v>591</v>
      </c>
      <c r="AD528" s="1290"/>
      <c r="AE528" s="1290"/>
      <c r="AF528" s="1290"/>
      <c r="AG528" s="129" t="s">
        <v>403</v>
      </c>
      <c r="AH528" s="1319"/>
      <c r="AI528" s="1319"/>
      <c r="AJ528" s="1319"/>
      <c r="AK528" s="1320"/>
      <c r="AZ528" s="3"/>
      <c r="BB528" s="3"/>
      <c r="BC528" s="3"/>
      <c r="BD528" s="3"/>
      <c r="BE528" s="3"/>
      <c r="BF528" s="3"/>
      <c r="BG528" s="3"/>
      <c r="BH528" s="3"/>
      <c r="BI528" s="3"/>
      <c r="BJ528" s="3"/>
      <c r="BK528" s="3"/>
      <c r="BL528" s="3"/>
      <c r="BM528" s="3"/>
      <c r="BN528" s="3" t="s">
        <v>2065</v>
      </c>
    </row>
    <row r="529" spans="2:66" ht="12.95" customHeight="1">
      <c r="B529" s="1339"/>
      <c r="C529" s="1340"/>
      <c r="D529" s="1340"/>
      <c r="E529" s="1340"/>
      <c r="F529" s="1340"/>
      <c r="G529" s="1340"/>
      <c r="H529" s="1341"/>
      <c r="I529" s="114" t="s">
        <v>421</v>
      </c>
      <c r="AB529" s="65"/>
      <c r="AC529" s="1316" t="s">
        <v>591</v>
      </c>
      <c r="AD529" s="1317"/>
      <c r="AE529" s="1317"/>
      <c r="AF529" s="1317"/>
      <c r="AG529" s="13" t="s">
        <v>403</v>
      </c>
      <c r="AH529" s="1319"/>
      <c r="AI529" s="1319"/>
      <c r="AJ529" s="1319"/>
      <c r="AK529" s="1320"/>
      <c r="AZ529" s="3"/>
      <c r="BB529" s="3"/>
      <c r="BC529" s="3"/>
      <c r="BD529" s="3"/>
      <c r="BE529" s="3"/>
      <c r="BF529" s="3"/>
      <c r="BG529" s="3"/>
      <c r="BH529" s="3"/>
      <c r="BI529" s="3"/>
      <c r="BJ529" s="3"/>
      <c r="BK529" s="3"/>
      <c r="BL529" s="3"/>
      <c r="BM529" s="3"/>
      <c r="BN529" s="3" t="s">
        <v>2066</v>
      </c>
    </row>
    <row r="530" spans="2:66" ht="12.95" customHeight="1">
      <c r="B530" s="1339"/>
      <c r="C530" s="1340"/>
      <c r="D530" s="1340"/>
      <c r="E530" s="1340"/>
      <c r="F530" s="1340"/>
      <c r="G530" s="1340"/>
      <c r="H530" s="1341"/>
      <c r="I530" s="47" t="s">
        <v>422</v>
      </c>
      <c r="J530" s="48"/>
      <c r="K530" s="48"/>
      <c r="L530" s="48"/>
      <c r="M530" s="48"/>
      <c r="N530" s="48"/>
      <c r="O530" s="48"/>
      <c r="P530" s="48"/>
      <c r="Q530" s="48"/>
      <c r="R530" s="48"/>
      <c r="S530" s="48"/>
      <c r="T530" s="48"/>
      <c r="U530" s="48"/>
      <c r="V530" s="48"/>
      <c r="W530" s="48"/>
      <c r="X530" s="48"/>
      <c r="Y530" s="48"/>
      <c r="Z530" s="48"/>
      <c r="AA530" s="48"/>
      <c r="AB530" s="49"/>
      <c r="AC530" s="1316">
        <v>5</v>
      </c>
      <c r="AD530" s="1317"/>
      <c r="AE530" s="1317"/>
      <c r="AF530" s="1317"/>
      <c r="AG530" s="38" t="s">
        <v>403</v>
      </c>
      <c r="AH530" s="1319">
        <v>2026</v>
      </c>
      <c r="AI530" s="1319"/>
      <c r="AJ530" s="1319"/>
      <c r="AK530" s="1320"/>
      <c r="AZ530" s="3"/>
      <c r="BA530" s="3"/>
      <c r="BB530" s="3"/>
      <c r="BC530" s="3"/>
      <c r="BD530" s="3"/>
      <c r="BE530" s="3"/>
      <c r="BF530" s="3"/>
      <c r="BG530" s="3"/>
      <c r="BH530" s="3"/>
      <c r="BI530" s="3"/>
      <c r="BJ530" s="3"/>
      <c r="BK530" s="3"/>
      <c r="BL530" s="3"/>
      <c r="BM530" s="3"/>
      <c r="BN530" s="3" t="s">
        <v>2067</v>
      </c>
    </row>
    <row r="531" spans="2:66" ht="12.95" customHeight="1">
      <c r="B531" s="1339"/>
      <c r="C531" s="1340"/>
      <c r="D531" s="1340"/>
      <c r="E531" s="1340"/>
      <c r="F531" s="1340"/>
      <c r="G531" s="1340"/>
      <c r="H531" s="1341"/>
      <c r="I531" s="42" t="s">
        <v>423</v>
      </c>
      <c r="J531" s="42"/>
      <c r="K531" s="42"/>
      <c r="L531" s="42"/>
      <c r="M531" s="42"/>
      <c r="N531" s="42"/>
      <c r="O531" s="1394" t="s">
        <v>2714</v>
      </c>
      <c r="P531" s="1395"/>
      <c r="Q531" s="1395"/>
      <c r="R531" s="1395"/>
      <c r="S531" s="1395"/>
      <c r="T531" s="1395"/>
      <c r="U531" s="1395"/>
      <c r="V531" s="1395"/>
      <c r="W531" s="1395"/>
      <c r="X531" s="1395"/>
      <c r="Y531" s="1395"/>
      <c r="Z531" s="1395"/>
      <c r="AA531" s="1395"/>
      <c r="AC531" s="1316" t="s">
        <v>591</v>
      </c>
      <c r="AD531" s="1317"/>
      <c r="AE531" s="1317"/>
      <c r="AF531" s="1317"/>
      <c r="AG531" s="13" t="s">
        <v>403</v>
      </c>
      <c r="AH531" s="1319"/>
      <c r="AI531" s="1319"/>
      <c r="AJ531" s="1319"/>
      <c r="AK531" s="1320"/>
      <c r="AZ531" s="3"/>
      <c r="BA531" s="3"/>
      <c r="BB531" s="3"/>
      <c r="BC531" s="3"/>
      <c r="BD531" s="3"/>
      <c r="BE531" s="3"/>
      <c r="BF531" s="3"/>
      <c r="BG531" s="3"/>
      <c r="BH531" s="3"/>
      <c r="BI531" s="3"/>
      <c r="BJ531" s="3"/>
      <c r="BK531" s="3"/>
      <c r="BL531" s="3"/>
      <c r="BM531" s="3"/>
      <c r="BN531" s="3" t="s">
        <v>2068</v>
      </c>
    </row>
    <row r="532" spans="2:66" ht="12.95" customHeight="1">
      <c r="B532" s="1339"/>
      <c r="C532" s="1340"/>
      <c r="D532" s="1340"/>
      <c r="E532" s="1340"/>
      <c r="F532" s="1340"/>
      <c r="G532" s="1340"/>
      <c r="H532" s="1341"/>
      <c r="I532" t="s">
        <v>421</v>
      </c>
      <c r="AC532" s="1316">
        <v>1</v>
      </c>
      <c r="AD532" s="1317"/>
      <c r="AE532" s="1317"/>
      <c r="AF532" s="1317"/>
      <c r="AG532" s="13" t="s">
        <v>403</v>
      </c>
      <c r="AH532" s="1319">
        <v>2023</v>
      </c>
      <c r="AI532" s="1319"/>
      <c r="AJ532" s="1319"/>
      <c r="AK532" s="1320"/>
      <c r="AZ532" s="3"/>
      <c r="BA532" s="3"/>
      <c r="BB532" s="3"/>
      <c r="BC532" s="3"/>
      <c r="BD532" s="3"/>
      <c r="BE532" s="3"/>
      <c r="BF532" s="3"/>
      <c r="BG532" s="3"/>
      <c r="BH532" s="3"/>
      <c r="BI532" s="3"/>
      <c r="BJ532" s="3"/>
      <c r="BK532" s="3"/>
      <c r="BL532" s="3"/>
      <c r="BM532" s="3"/>
      <c r="BN532" s="3" t="s">
        <v>2069</v>
      </c>
    </row>
    <row r="533" spans="2:66" ht="12.95" customHeight="1">
      <c r="B533" s="1339"/>
      <c r="C533" s="1340"/>
      <c r="D533" s="1340"/>
      <c r="E533" s="1340"/>
      <c r="F533" s="1340"/>
      <c r="G533" s="1340"/>
      <c r="H533" s="1341"/>
      <c r="I533" s="48" t="s">
        <v>422</v>
      </c>
      <c r="J533" s="48"/>
      <c r="K533" s="48"/>
      <c r="L533" s="48"/>
      <c r="M533" s="48"/>
      <c r="N533" s="48"/>
      <c r="O533" s="48"/>
      <c r="P533" s="48"/>
      <c r="Q533" s="48"/>
      <c r="R533" s="48"/>
      <c r="S533" s="48"/>
      <c r="T533" s="48"/>
      <c r="U533" s="48"/>
      <c r="V533" s="48"/>
      <c r="W533" s="48"/>
      <c r="X533" s="48"/>
      <c r="Y533" s="48"/>
      <c r="Z533" s="48"/>
      <c r="AA533" s="48"/>
      <c r="AB533" s="48"/>
      <c r="AC533" s="1316">
        <v>6</v>
      </c>
      <c r="AD533" s="1317"/>
      <c r="AE533" s="1317"/>
      <c r="AF533" s="1317"/>
      <c r="AG533" s="38" t="s">
        <v>403</v>
      </c>
      <c r="AH533" s="1319">
        <v>2024</v>
      </c>
      <c r="AI533" s="1319"/>
      <c r="AJ533" s="1319"/>
      <c r="AK533" s="1320"/>
      <c r="AZ533" s="3"/>
      <c r="BA533" s="3"/>
      <c r="BB533" s="3"/>
      <c r="BC533" s="3"/>
      <c r="BD533" s="3"/>
      <c r="BE533" s="3"/>
      <c r="BF533" s="3"/>
      <c r="BG533" s="3"/>
      <c r="BH533" s="3"/>
      <c r="BI533" s="3"/>
      <c r="BJ533" s="3"/>
      <c r="BK533" s="3"/>
      <c r="BL533" s="3"/>
      <c r="BM533" s="3"/>
      <c r="BN533" s="3" t="s">
        <v>2070</v>
      </c>
    </row>
    <row r="534" spans="2:66" ht="12.95" customHeight="1">
      <c r="B534" s="1339"/>
      <c r="C534" s="1340"/>
      <c r="D534" s="1340"/>
      <c r="E534" s="1340"/>
      <c r="F534" s="1340"/>
      <c r="G534" s="1340"/>
      <c r="H534" s="1341"/>
      <c r="I534" s="42" t="s">
        <v>423</v>
      </c>
      <c r="J534" s="42"/>
      <c r="K534" s="42"/>
      <c r="L534" s="42"/>
      <c r="M534" s="42"/>
      <c r="N534" s="42"/>
      <c r="O534" s="1394" t="s">
        <v>250</v>
      </c>
      <c r="P534" s="1395"/>
      <c r="Q534" s="1395"/>
      <c r="R534" s="1395"/>
      <c r="S534" s="1395"/>
      <c r="T534" s="1395"/>
      <c r="U534" s="1395"/>
      <c r="V534" s="1395"/>
      <c r="W534" s="1395"/>
      <c r="X534" s="1395"/>
      <c r="Y534" s="1395"/>
      <c r="Z534" s="1395"/>
      <c r="AA534" s="1395"/>
      <c r="AC534" s="1316" t="s">
        <v>591</v>
      </c>
      <c r="AD534" s="1317"/>
      <c r="AE534" s="1317"/>
      <c r="AF534" s="1317"/>
      <c r="AG534" s="13" t="s">
        <v>403</v>
      </c>
      <c r="AH534" s="1319"/>
      <c r="AI534" s="1319"/>
      <c r="AJ534" s="1319"/>
      <c r="AK534" s="1320"/>
      <c r="AZ534" s="3"/>
      <c r="BA534" s="3"/>
      <c r="BB534" s="3"/>
      <c r="BC534" s="3"/>
      <c r="BD534" s="3"/>
      <c r="BE534" s="3"/>
      <c r="BF534" s="3"/>
      <c r="BG534" s="3"/>
      <c r="BH534" s="3"/>
      <c r="BI534" s="3"/>
      <c r="BJ534" s="3"/>
      <c r="BK534" s="3"/>
      <c r="BL534" s="3"/>
      <c r="BM534" s="3"/>
      <c r="BN534" s="3" t="s">
        <v>2071</v>
      </c>
    </row>
    <row r="535" spans="2:66" ht="12.95" customHeight="1">
      <c r="B535" s="1339"/>
      <c r="C535" s="1340"/>
      <c r="D535" s="1340"/>
      <c r="E535" s="1340"/>
      <c r="F535" s="1340"/>
      <c r="G535" s="1340"/>
      <c r="H535" s="1341"/>
      <c r="I535" t="s">
        <v>421</v>
      </c>
      <c r="AC535" s="1316" t="s">
        <v>591</v>
      </c>
      <c r="AD535" s="1317"/>
      <c r="AE535" s="1317"/>
      <c r="AF535" s="1317"/>
      <c r="AG535" s="13" t="s">
        <v>403</v>
      </c>
      <c r="AH535" s="1319"/>
      <c r="AI535" s="1319"/>
      <c r="AJ535" s="1319"/>
      <c r="AK535" s="1320"/>
      <c r="AZ535" s="3"/>
      <c r="BA535" s="3"/>
      <c r="BB535" s="3"/>
      <c r="BC535" s="3"/>
      <c r="BD535" s="3"/>
      <c r="BE535" s="3"/>
      <c r="BF535" s="3"/>
      <c r="BG535" s="3"/>
      <c r="BH535" s="3"/>
      <c r="BI535" s="3"/>
      <c r="BJ535" s="3"/>
      <c r="BK535" s="3"/>
      <c r="BL535" s="3"/>
      <c r="BM535" s="3"/>
      <c r="BN535" s="3" t="s">
        <v>2072</v>
      </c>
    </row>
    <row r="536" spans="2:66" ht="12.95" customHeight="1">
      <c r="B536" s="1339"/>
      <c r="C536" s="1340"/>
      <c r="D536" s="1340"/>
      <c r="E536" s="1340"/>
      <c r="F536" s="1340"/>
      <c r="G536" s="1340"/>
      <c r="H536" s="1341"/>
      <c r="I536" s="48" t="s">
        <v>422</v>
      </c>
      <c r="J536" s="48"/>
      <c r="K536" s="48"/>
      <c r="L536" s="48"/>
      <c r="M536" s="48"/>
      <c r="N536" s="48"/>
      <c r="O536" s="48"/>
      <c r="P536" s="48"/>
      <c r="Q536" s="48"/>
      <c r="R536" s="48"/>
      <c r="S536" s="48"/>
      <c r="T536" s="48"/>
      <c r="U536" s="48"/>
      <c r="V536" s="48"/>
      <c r="W536" s="48"/>
      <c r="X536" s="48"/>
      <c r="Y536" s="48"/>
      <c r="Z536" s="48"/>
      <c r="AA536" s="48"/>
      <c r="AB536" s="48"/>
      <c r="AC536" s="1316" t="s">
        <v>591</v>
      </c>
      <c r="AD536" s="1317"/>
      <c r="AE536" s="1317"/>
      <c r="AF536" s="1317"/>
      <c r="AG536" s="38" t="s">
        <v>403</v>
      </c>
      <c r="AH536" s="1319"/>
      <c r="AI536" s="1319"/>
      <c r="AJ536" s="1319"/>
      <c r="AK536" s="1320"/>
      <c r="AZ536" s="3"/>
      <c r="BA536" s="3"/>
      <c r="BB536" s="3"/>
      <c r="BC536" s="3"/>
      <c r="BD536" s="3"/>
      <c r="BE536" s="3"/>
      <c r="BF536" s="3"/>
      <c r="BG536" s="3"/>
      <c r="BH536" s="3"/>
      <c r="BI536" s="3"/>
      <c r="BJ536" s="3"/>
      <c r="BK536" s="3"/>
      <c r="BL536" s="3"/>
      <c r="BM536" s="3"/>
      <c r="BN536" s="3" t="s">
        <v>2073</v>
      </c>
    </row>
    <row r="537" spans="2:66" ht="12.95" customHeight="1">
      <c r="B537" s="1339"/>
      <c r="C537" s="1340"/>
      <c r="D537" s="1340"/>
      <c r="E537" s="1340"/>
      <c r="F537" s="1340"/>
      <c r="G537" s="1340"/>
      <c r="H537" s="1341"/>
      <c r="I537" s="42" t="s">
        <v>423</v>
      </c>
      <c r="J537" s="42"/>
      <c r="K537" s="42"/>
      <c r="L537" s="42"/>
      <c r="M537" s="42"/>
      <c r="N537" s="42"/>
      <c r="O537" s="1394" t="s">
        <v>334</v>
      </c>
      <c r="P537" s="1395"/>
      <c r="Q537" s="1395"/>
      <c r="R537" s="1395"/>
      <c r="S537" s="1395"/>
      <c r="T537" s="1395"/>
      <c r="U537" s="1395"/>
      <c r="V537" s="1395"/>
      <c r="W537" s="1395"/>
      <c r="X537" s="1395"/>
      <c r="Y537" s="1395"/>
      <c r="Z537" s="1395"/>
      <c r="AA537" s="1395"/>
      <c r="AC537" s="1316" t="s">
        <v>591</v>
      </c>
      <c r="AD537" s="1317"/>
      <c r="AE537" s="1317"/>
      <c r="AF537" s="1317"/>
      <c r="AG537" s="13" t="s">
        <v>403</v>
      </c>
      <c r="AH537" s="1319"/>
      <c r="AI537" s="1319"/>
      <c r="AJ537" s="1319"/>
      <c r="AK537" s="1320"/>
      <c r="AZ537" s="3"/>
      <c r="BA537" s="3"/>
      <c r="BB537" s="3"/>
      <c r="BC537" s="3"/>
      <c r="BD537" s="3"/>
      <c r="BE537" s="3"/>
      <c r="BF537" s="3"/>
      <c r="BG537" s="3"/>
      <c r="BH537" s="3"/>
      <c r="BI537" s="3"/>
      <c r="BJ537" s="3"/>
      <c r="BK537" s="3"/>
      <c r="BL537" s="3"/>
      <c r="BM537" s="3"/>
      <c r="BN537" s="3" t="s">
        <v>2074</v>
      </c>
    </row>
    <row r="538" spans="2:66" ht="12.95" customHeight="1">
      <c r="B538" s="1339"/>
      <c r="C538" s="1340"/>
      <c r="D538" s="1340"/>
      <c r="E538" s="1340"/>
      <c r="F538" s="1340"/>
      <c r="G538" s="1340"/>
      <c r="H538" s="1341"/>
      <c r="I538" t="s">
        <v>421</v>
      </c>
      <c r="AC538" s="1316" t="s">
        <v>591</v>
      </c>
      <c r="AD538" s="1317"/>
      <c r="AE538" s="1317"/>
      <c r="AF538" s="1317"/>
      <c r="AG538" s="13" t="s">
        <v>403</v>
      </c>
      <c r="AH538" s="1319"/>
      <c r="AI538" s="1319"/>
      <c r="AJ538" s="1319"/>
      <c r="AK538" s="1320"/>
      <c r="AZ538" s="3"/>
      <c r="BA538" s="3"/>
      <c r="BB538" s="3"/>
      <c r="BC538" s="3"/>
      <c r="BD538" s="3"/>
      <c r="BE538" s="3"/>
      <c r="BF538" s="3"/>
      <c r="BG538" s="3"/>
      <c r="BH538" s="3"/>
      <c r="BI538" s="3"/>
      <c r="BJ538" s="3"/>
      <c r="BK538" s="3"/>
      <c r="BL538" s="3"/>
      <c r="BM538" s="3"/>
      <c r="BN538" s="3" t="s">
        <v>2075</v>
      </c>
    </row>
    <row r="539" spans="2:66" ht="12.95" customHeight="1">
      <c r="B539" s="1339"/>
      <c r="C539" s="1340"/>
      <c r="D539" s="1340"/>
      <c r="E539" s="1340"/>
      <c r="F539" s="1340"/>
      <c r="G539" s="1340"/>
      <c r="H539" s="1341"/>
      <c r="I539" s="48" t="s">
        <v>422</v>
      </c>
      <c r="J539" s="48"/>
      <c r="K539" s="48"/>
      <c r="L539" s="48"/>
      <c r="M539" s="48"/>
      <c r="N539" s="48"/>
      <c r="O539" s="48"/>
      <c r="P539" s="48"/>
      <c r="Q539" s="48"/>
      <c r="R539" s="48"/>
      <c r="S539" s="48"/>
      <c r="T539" s="48"/>
      <c r="U539" s="48"/>
      <c r="V539" s="48"/>
      <c r="W539" s="48"/>
      <c r="X539" s="48"/>
      <c r="Y539" s="48"/>
      <c r="Z539" s="48"/>
      <c r="AA539" s="48"/>
      <c r="AB539" s="48"/>
      <c r="AC539" s="1316" t="s">
        <v>591</v>
      </c>
      <c r="AD539" s="1317"/>
      <c r="AE539" s="1317"/>
      <c r="AF539" s="1317"/>
      <c r="AG539" s="38" t="s">
        <v>403</v>
      </c>
      <c r="AH539" s="1319"/>
      <c r="AI539" s="1319"/>
      <c r="AJ539" s="1319"/>
      <c r="AK539" s="1320"/>
      <c r="AZ539" s="3"/>
      <c r="BA539" s="3"/>
      <c r="BB539" s="3"/>
      <c r="BC539" s="3"/>
      <c r="BD539" s="3"/>
      <c r="BE539" s="3"/>
      <c r="BF539" s="3"/>
      <c r="BG539" s="3"/>
      <c r="BH539" s="3"/>
      <c r="BI539" s="3"/>
      <c r="BJ539" s="3"/>
      <c r="BK539" s="3"/>
      <c r="BL539" s="3"/>
      <c r="BM539" s="3"/>
      <c r="BN539" s="3" t="s">
        <v>2076</v>
      </c>
    </row>
    <row r="540" spans="2:66" ht="12.95" customHeight="1">
      <c r="B540" s="1339"/>
      <c r="C540" s="1340"/>
      <c r="D540" s="1340"/>
      <c r="E540" s="1340"/>
      <c r="F540" s="1340"/>
      <c r="G540" s="1340"/>
      <c r="H540" s="1341"/>
      <c r="I540" s="42" t="s">
        <v>423</v>
      </c>
      <c r="J540" s="42"/>
      <c r="K540" s="42"/>
      <c r="L540" s="42"/>
      <c r="M540" s="42"/>
      <c r="N540" s="42"/>
      <c r="O540" s="1394" t="s">
        <v>334</v>
      </c>
      <c r="P540" s="1395"/>
      <c r="Q540" s="1395"/>
      <c r="R540" s="1395"/>
      <c r="S540" s="1395"/>
      <c r="T540" s="1395"/>
      <c r="U540" s="1395"/>
      <c r="V540" s="1395"/>
      <c r="W540" s="1395"/>
      <c r="X540" s="1395"/>
      <c r="Y540" s="1395"/>
      <c r="Z540" s="1395"/>
      <c r="AA540" s="1395"/>
      <c r="AC540" s="1316" t="s">
        <v>591</v>
      </c>
      <c r="AD540" s="1317"/>
      <c r="AE540" s="1317"/>
      <c r="AF540" s="1317"/>
      <c r="AG540" s="13" t="s">
        <v>403</v>
      </c>
      <c r="AH540" s="1319"/>
      <c r="AI540" s="1319"/>
      <c r="AJ540" s="1319"/>
      <c r="AK540" s="1320"/>
      <c r="AZ540" s="3"/>
      <c r="BA540" s="3"/>
      <c r="BB540" s="3"/>
      <c r="BC540" s="3"/>
      <c r="BD540" s="3"/>
      <c r="BE540" s="3"/>
      <c r="BF540" s="3"/>
      <c r="BG540" s="3"/>
      <c r="BH540" s="3"/>
      <c r="BI540" s="3"/>
      <c r="BJ540" s="3"/>
      <c r="BK540" s="3"/>
      <c r="BL540" s="3"/>
      <c r="BM540" s="3"/>
      <c r="BN540" s="3" t="s">
        <v>2077</v>
      </c>
    </row>
    <row r="541" spans="2:66" ht="12.95" customHeight="1">
      <c r="B541" s="1339"/>
      <c r="C541" s="1340"/>
      <c r="D541" s="1340"/>
      <c r="E541" s="1340"/>
      <c r="F541" s="1340"/>
      <c r="G541" s="1340"/>
      <c r="H541" s="1341"/>
      <c r="I541" t="s">
        <v>421</v>
      </c>
      <c r="AC541" s="1316" t="s">
        <v>591</v>
      </c>
      <c r="AD541" s="1317"/>
      <c r="AE541" s="1317"/>
      <c r="AF541" s="1317"/>
      <c r="AG541" s="38" t="s">
        <v>403</v>
      </c>
      <c r="AH541" s="1319"/>
      <c r="AI541" s="1319"/>
      <c r="AJ541" s="1319"/>
      <c r="AK541" s="1320"/>
      <c r="AZ541" s="3"/>
      <c r="BA541" s="3"/>
      <c r="BB541" s="3"/>
      <c r="BC541" s="3"/>
      <c r="BD541" s="3"/>
      <c r="BE541" s="3"/>
      <c r="BF541" s="3"/>
      <c r="BG541" s="3"/>
      <c r="BH541" s="3"/>
      <c r="BI541" s="3"/>
      <c r="BJ541" s="3"/>
      <c r="BK541" s="3"/>
      <c r="BL541" s="3"/>
      <c r="BM541" s="3"/>
      <c r="BN541" s="3" t="s">
        <v>2078</v>
      </c>
    </row>
    <row r="542" spans="2:66" ht="12.95" customHeight="1">
      <c r="B542" s="1339"/>
      <c r="C542" s="1340"/>
      <c r="D542" s="1340"/>
      <c r="E542" s="1340"/>
      <c r="F542" s="1340"/>
      <c r="G542" s="1340"/>
      <c r="H542" s="1341"/>
      <c r="I542" s="48" t="s">
        <v>422</v>
      </c>
      <c r="J542" s="48"/>
      <c r="K542" s="48"/>
      <c r="L542" s="48"/>
      <c r="M542" s="48"/>
      <c r="N542" s="48"/>
      <c r="O542" s="48"/>
      <c r="P542" s="48"/>
      <c r="Q542" s="48"/>
      <c r="R542" s="48"/>
      <c r="S542" s="48"/>
      <c r="T542" s="48"/>
      <c r="U542" s="48"/>
      <c r="V542" s="48"/>
      <c r="W542" s="48"/>
      <c r="X542" s="48"/>
      <c r="Y542" s="48"/>
      <c r="Z542" s="48"/>
      <c r="AA542" s="48"/>
      <c r="AB542" s="48"/>
      <c r="AC542" s="1316" t="s">
        <v>591</v>
      </c>
      <c r="AD542" s="1317"/>
      <c r="AE542" s="1317"/>
      <c r="AF542" s="1317"/>
      <c r="AG542" s="13" t="s">
        <v>403</v>
      </c>
      <c r="AH542" s="1319"/>
      <c r="AI542" s="1319"/>
      <c r="AJ542" s="1319"/>
      <c r="AK542" s="1320"/>
      <c r="AZ542" s="3"/>
      <c r="BA542" s="3"/>
      <c r="BB542" s="3"/>
      <c r="BC542" s="3"/>
      <c r="BD542" s="3"/>
      <c r="BE542" s="3"/>
      <c r="BF542" s="3"/>
      <c r="BG542" s="3"/>
      <c r="BH542" s="3"/>
      <c r="BI542" s="3"/>
      <c r="BJ542" s="3"/>
      <c r="BK542" s="3"/>
      <c r="BL542" s="3"/>
      <c r="BM542" s="3"/>
      <c r="BN542" s="3" t="s">
        <v>2079</v>
      </c>
    </row>
    <row r="543" spans="2:66" ht="12.95" customHeight="1">
      <c r="B543" s="1339"/>
      <c r="C543" s="1340"/>
      <c r="D543" s="1340"/>
      <c r="E543" s="1340"/>
      <c r="F543" s="1340"/>
      <c r="G543" s="1340"/>
      <c r="H543" s="1341"/>
      <c r="I543" s="42" t="s">
        <v>423</v>
      </c>
      <c r="J543" s="42"/>
      <c r="K543" s="42"/>
      <c r="L543" s="42"/>
      <c r="M543" s="42"/>
      <c r="N543" s="42"/>
      <c r="O543" s="1394" t="s">
        <v>334</v>
      </c>
      <c r="P543" s="1395"/>
      <c r="Q543" s="1395"/>
      <c r="R543" s="1395"/>
      <c r="S543" s="1395"/>
      <c r="T543" s="1395"/>
      <c r="U543" s="1395"/>
      <c r="V543" s="1395"/>
      <c r="W543" s="1395"/>
      <c r="X543" s="1395"/>
      <c r="Y543" s="1395"/>
      <c r="Z543" s="1395"/>
      <c r="AA543" s="1395"/>
      <c r="AC543" s="1316" t="s">
        <v>591</v>
      </c>
      <c r="AD543" s="1317"/>
      <c r="AE543" s="1317"/>
      <c r="AF543" s="1317"/>
      <c r="AG543" s="38" t="s">
        <v>403</v>
      </c>
      <c r="AH543" s="1319"/>
      <c r="AI543" s="1319"/>
      <c r="AJ543" s="1319"/>
      <c r="AK543" s="1320"/>
      <c r="AZ543" s="3"/>
      <c r="BA543" s="3"/>
      <c r="BB543" s="3"/>
      <c r="BC543" s="3"/>
      <c r="BD543" s="3"/>
      <c r="BE543" s="3"/>
      <c r="BF543" s="3"/>
      <c r="BG543" s="3"/>
      <c r="BH543" s="3"/>
      <c r="BI543" s="3"/>
      <c r="BJ543" s="3"/>
      <c r="BK543" s="3"/>
      <c r="BL543" s="3"/>
      <c r="BM543" s="3"/>
      <c r="BN543" s="3" t="s">
        <v>2080</v>
      </c>
    </row>
    <row r="544" spans="2:66" ht="12.95" customHeight="1">
      <c r="B544" s="1339"/>
      <c r="C544" s="1340"/>
      <c r="D544" s="1340"/>
      <c r="E544" s="1340"/>
      <c r="F544" s="1340"/>
      <c r="G544" s="1340"/>
      <c r="H544" s="1341"/>
      <c r="I544" t="s">
        <v>421</v>
      </c>
      <c r="AC544" s="1316" t="s">
        <v>591</v>
      </c>
      <c r="AD544" s="1317"/>
      <c r="AE544" s="1317"/>
      <c r="AF544" s="1317"/>
      <c r="AG544" s="13" t="s">
        <v>403</v>
      </c>
      <c r="AH544" s="1319"/>
      <c r="AI544" s="1319"/>
      <c r="AJ544" s="1319"/>
      <c r="AK544" s="1320"/>
      <c r="AZ544" s="3"/>
      <c r="BA544" s="3"/>
      <c r="BB544" s="3"/>
      <c r="BC544" s="3"/>
      <c r="BD544" s="3"/>
      <c r="BE544" s="3"/>
      <c r="BF544" s="3"/>
      <c r="BG544" s="3"/>
      <c r="BH544" s="3"/>
      <c r="BI544" s="3"/>
      <c r="BJ544" s="3"/>
      <c r="BK544" s="3"/>
      <c r="BL544" s="3"/>
      <c r="BM544" s="3"/>
      <c r="BN544" s="3" t="s">
        <v>2081</v>
      </c>
    </row>
    <row r="545" spans="1:66" ht="12.95" customHeight="1">
      <c r="B545" s="1339"/>
      <c r="C545" s="1340"/>
      <c r="D545" s="1340"/>
      <c r="E545" s="1340"/>
      <c r="F545" s="1340"/>
      <c r="G545" s="1340"/>
      <c r="H545" s="1341"/>
      <c r="I545" s="48" t="s">
        <v>422</v>
      </c>
      <c r="J545" s="48"/>
      <c r="K545" s="48"/>
      <c r="L545" s="48"/>
      <c r="M545" s="48"/>
      <c r="N545" s="48"/>
      <c r="O545" s="48"/>
      <c r="P545" s="48"/>
      <c r="Q545" s="48"/>
      <c r="R545" s="48"/>
      <c r="S545" s="48"/>
      <c r="T545" s="48"/>
      <c r="U545" s="48"/>
      <c r="V545" s="48"/>
      <c r="W545" s="48"/>
      <c r="X545" s="48"/>
      <c r="Y545" s="48"/>
      <c r="Z545" s="48"/>
      <c r="AA545" s="48"/>
      <c r="AB545" s="48"/>
      <c r="AC545" s="1316" t="s">
        <v>591</v>
      </c>
      <c r="AD545" s="1317"/>
      <c r="AE545" s="1317"/>
      <c r="AF545" s="1317"/>
      <c r="AG545" s="38" t="s">
        <v>403</v>
      </c>
      <c r="AH545" s="1319"/>
      <c r="AI545" s="1319"/>
      <c r="AJ545" s="1319"/>
      <c r="AK545" s="1320"/>
      <c r="AZ545" s="3"/>
      <c r="BA545" s="3"/>
      <c r="BB545" s="3"/>
      <c r="BC545" s="3"/>
      <c r="BD545" s="3"/>
      <c r="BE545" s="3"/>
      <c r="BF545" s="3"/>
      <c r="BG545" s="3"/>
      <c r="BH545" s="3"/>
      <c r="BI545" s="3"/>
      <c r="BJ545" s="3"/>
      <c r="BK545" s="3"/>
      <c r="BL545" s="3"/>
      <c r="BM545" s="3"/>
      <c r="BN545" s="3" t="s">
        <v>2082</v>
      </c>
    </row>
    <row r="546" spans="1:66" ht="12.95" customHeight="1">
      <c r="B546" s="1339"/>
      <c r="C546" s="1340"/>
      <c r="D546" s="1340"/>
      <c r="E546" s="1340"/>
      <c r="F546" s="1340"/>
      <c r="G546" s="1340"/>
      <c r="H546" s="1341"/>
      <c r="I546" s="42" t="s">
        <v>562</v>
      </c>
      <c r="J546" s="42"/>
      <c r="K546" s="42"/>
      <c r="L546" s="42"/>
      <c r="M546" s="42"/>
      <c r="N546" s="42"/>
      <c r="O546" s="42"/>
      <c r="P546" s="42"/>
      <c r="Q546" s="42"/>
      <c r="R546" s="42"/>
      <c r="S546" s="42"/>
      <c r="T546" s="42"/>
      <c r="U546" s="42"/>
      <c r="V546" s="42"/>
      <c r="W546" s="42"/>
      <c r="AC546" s="1316" t="s">
        <v>591</v>
      </c>
      <c r="AD546" s="1317"/>
      <c r="AE546" s="1317"/>
      <c r="AF546" s="1317"/>
      <c r="AG546" s="38" t="s">
        <v>403</v>
      </c>
      <c r="AH546" s="1319"/>
      <c r="AI546" s="1319"/>
      <c r="AJ546" s="1319"/>
      <c r="AK546" s="1320"/>
      <c r="AZ546" s="3"/>
      <c r="BA546" s="3"/>
      <c r="BB546" s="3"/>
      <c r="BC546" s="3"/>
      <c r="BD546" s="3"/>
      <c r="BE546" s="3"/>
      <c r="BF546" s="3"/>
      <c r="BG546" s="3"/>
      <c r="BH546" s="3"/>
      <c r="BI546" s="3"/>
      <c r="BJ546" s="3"/>
      <c r="BK546" s="3"/>
      <c r="BL546" s="3"/>
      <c r="BM546" s="3"/>
      <c r="BN546" s="3"/>
    </row>
    <row r="547" spans="1:66" ht="12.95" customHeight="1">
      <c r="B547" s="1339"/>
      <c r="C547" s="1340"/>
      <c r="D547" s="1340"/>
      <c r="E547" s="1340"/>
      <c r="F547" s="1340"/>
      <c r="G547" s="1340"/>
      <c r="H547" s="1341"/>
      <c r="I547" t="s">
        <v>563</v>
      </c>
      <c r="AC547" s="1316">
        <v>12</v>
      </c>
      <c r="AD547" s="1317"/>
      <c r="AE547" s="1317"/>
      <c r="AF547" s="1317"/>
      <c r="AG547" s="13" t="s">
        <v>403</v>
      </c>
      <c r="AH547" s="1319">
        <v>2026</v>
      </c>
      <c r="AI547" s="1319"/>
      <c r="AJ547" s="1319"/>
      <c r="AK547" s="1320"/>
      <c r="AZ547" s="3"/>
      <c r="BA547" s="3"/>
      <c r="BB547" s="3"/>
      <c r="BC547" s="3"/>
      <c r="BD547" s="3"/>
      <c r="BE547" s="3"/>
      <c r="BF547" s="3"/>
      <c r="BG547" s="3"/>
      <c r="BH547" s="3"/>
      <c r="BI547" s="3"/>
      <c r="BJ547" s="3"/>
      <c r="BK547" s="3"/>
      <c r="BL547" s="3"/>
      <c r="BM547" s="3"/>
      <c r="BN547" s="3"/>
    </row>
    <row r="548" spans="1:66" ht="12.95" customHeight="1">
      <c r="B548" s="1339"/>
      <c r="C548" s="1340"/>
      <c r="D548" s="1340"/>
      <c r="E548" s="1340"/>
      <c r="F548" s="1340"/>
      <c r="G548" s="1340"/>
      <c r="H548" s="1341"/>
      <c r="I548" t="s">
        <v>564</v>
      </c>
      <c r="AC548" s="1316">
        <v>10</v>
      </c>
      <c r="AD548" s="1317"/>
      <c r="AE548" s="1317"/>
      <c r="AF548" s="1317"/>
      <c r="AG548" s="38" t="s">
        <v>403</v>
      </c>
      <c r="AH548" s="1319">
        <v>2028</v>
      </c>
      <c r="AI548" s="1319"/>
      <c r="AJ548" s="1319"/>
      <c r="AK548" s="1320"/>
      <c r="AZ548" s="3"/>
      <c r="BA548" s="3"/>
      <c r="BB548" s="3"/>
      <c r="BC548" s="3"/>
      <c r="BD548" s="3"/>
      <c r="BE548" s="3"/>
      <c r="BF548" s="3"/>
      <c r="BG548" s="3"/>
      <c r="BH548" s="3"/>
      <c r="BI548" s="3"/>
      <c r="BJ548" s="3"/>
      <c r="BK548" s="3"/>
      <c r="BL548" s="3"/>
      <c r="BM548" s="3"/>
      <c r="BN548" s="3"/>
    </row>
    <row r="549" spans="1:66" ht="12.95" customHeight="1">
      <c r="B549" s="1339"/>
      <c r="C549" s="1340"/>
      <c r="D549" s="1340"/>
      <c r="E549" s="1340"/>
      <c r="F549" s="1340"/>
      <c r="G549" s="1340"/>
      <c r="H549" s="1341"/>
      <c r="I549" t="s">
        <v>565</v>
      </c>
      <c r="AC549" s="1316">
        <v>10</v>
      </c>
      <c r="AD549" s="1317"/>
      <c r="AE549" s="1317"/>
      <c r="AF549" s="1317"/>
      <c r="AG549" s="38" t="s">
        <v>403</v>
      </c>
      <c r="AH549" s="1319">
        <v>2028</v>
      </c>
      <c r="AI549" s="1319"/>
      <c r="AJ549" s="1319"/>
      <c r="AK549" s="1320"/>
      <c r="AZ549" s="3"/>
      <c r="BA549" s="3"/>
      <c r="BB549" s="3"/>
      <c r="BC549" s="3"/>
      <c r="BD549" s="3"/>
      <c r="BE549" s="3"/>
      <c r="BF549" s="3"/>
      <c r="BG549" s="3"/>
      <c r="BH549" s="3"/>
      <c r="BI549" s="3"/>
      <c r="BJ549" s="3"/>
      <c r="BK549" s="3"/>
      <c r="BL549" s="3"/>
      <c r="BM549" s="3"/>
      <c r="BN549" s="3"/>
    </row>
    <row r="550" spans="1:66" ht="12.95" customHeight="1">
      <c r="B550" s="1342"/>
      <c r="C550" s="1343"/>
      <c r="D550" s="1343"/>
      <c r="E550" s="1343"/>
      <c r="F550" s="1343"/>
      <c r="G550" s="1343"/>
      <c r="H550" s="1344"/>
      <c r="I550" s="48" t="s">
        <v>451</v>
      </c>
      <c r="J550" s="48"/>
      <c r="K550" s="48"/>
      <c r="L550" s="48"/>
      <c r="M550" s="48"/>
      <c r="N550" s="48"/>
      <c r="O550" s="48"/>
      <c r="P550" s="48"/>
      <c r="Q550" s="48"/>
      <c r="R550" s="48"/>
      <c r="S550" s="48"/>
      <c r="T550" s="48"/>
      <c r="U550" s="48"/>
      <c r="V550" s="48"/>
      <c r="W550" s="48"/>
      <c r="X550" s="48"/>
      <c r="Y550" s="48"/>
      <c r="Z550" s="48"/>
      <c r="AA550" s="48"/>
      <c r="AB550" s="48"/>
      <c r="AC550" s="1316">
        <v>7</v>
      </c>
      <c r="AD550" s="1317"/>
      <c r="AE550" s="1317"/>
      <c r="AF550" s="1317"/>
      <c r="AG550" s="38" t="s">
        <v>403</v>
      </c>
      <c r="AH550" s="1319">
        <v>2029</v>
      </c>
      <c r="AI550" s="1319"/>
      <c r="AJ550" s="1319"/>
      <c r="AK550" s="132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1" t="s">
        <v>543</v>
      </c>
      <c r="B552" s="1601"/>
      <c r="C552" s="1601"/>
      <c r="D552" s="1601"/>
      <c r="E552" s="1601"/>
      <c r="F552" s="1601"/>
      <c r="G552" s="1601"/>
      <c r="H552" s="1601"/>
      <c r="I552" s="1601"/>
      <c r="J552" s="1601"/>
      <c r="K552" s="1601"/>
      <c r="L552" s="1601"/>
      <c r="M552" s="1601"/>
      <c r="N552" s="1601"/>
      <c r="O552" s="1601"/>
      <c r="P552" s="1601"/>
      <c r="Q552" s="1601"/>
      <c r="R552" s="1601"/>
      <c r="S552" s="1601"/>
      <c r="T552" s="1601"/>
      <c r="U552" s="1601"/>
      <c r="V552" s="1601"/>
      <c r="W552" s="1601"/>
      <c r="X552" s="1601"/>
      <c r="Y552" s="1601"/>
      <c r="Z552" s="1601"/>
      <c r="AA552" s="1601"/>
      <c r="AB552" s="1601"/>
      <c r="AC552" s="1601"/>
      <c r="AD552" s="1601"/>
      <c r="AE552" s="1601"/>
      <c r="AF552" s="1601"/>
      <c r="AG552" s="1601"/>
      <c r="AH552" s="1601"/>
      <c r="AI552" s="1601"/>
      <c r="AJ552" s="1601"/>
      <c r="AK552" s="1601"/>
      <c r="AL552" s="1601"/>
      <c r="AM552" s="1601"/>
      <c r="AN552" s="1601"/>
      <c r="AO552" s="1601"/>
      <c r="AP552" s="1601"/>
      <c r="AQ552" s="1601"/>
      <c r="AR552" s="1601"/>
      <c r="AS552" s="1601"/>
      <c r="AT552" s="1601"/>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1"/>
      <c r="B553" s="1601"/>
      <c r="C553" s="1601"/>
      <c r="D553" s="1601"/>
      <c r="E553" s="1601"/>
      <c r="F553" s="1601"/>
      <c r="G553" s="1601"/>
      <c r="H553" s="1601"/>
      <c r="I553" s="1601"/>
      <c r="J553" s="1601"/>
      <c r="K553" s="1601"/>
      <c r="L553" s="1601"/>
      <c r="M553" s="1601"/>
      <c r="N553" s="1601"/>
      <c r="O553" s="1601"/>
      <c r="P553" s="1601"/>
      <c r="Q553" s="1601"/>
      <c r="R553" s="1601"/>
      <c r="S553" s="1601"/>
      <c r="T553" s="1601"/>
      <c r="U553" s="1601"/>
      <c r="V553" s="1601"/>
      <c r="W553" s="1601"/>
      <c r="X553" s="1601"/>
      <c r="Y553" s="1601"/>
      <c r="Z553" s="1601"/>
      <c r="AA553" s="1601"/>
      <c r="AB553" s="1601"/>
      <c r="AC553" s="1601"/>
      <c r="AD553" s="1601"/>
      <c r="AE553" s="1601"/>
      <c r="AF553" s="1601"/>
      <c r="AG553" s="1601"/>
      <c r="AH553" s="1601"/>
      <c r="AI553" s="1601"/>
      <c r="AJ553" s="1601"/>
      <c r="AK553" s="1601"/>
      <c r="AL553" s="1601"/>
      <c r="AM553" s="1601"/>
      <c r="AN553" s="1601"/>
      <c r="AO553" s="1601"/>
      <c r="AP553" s="1601"/>
      <c r="AQ553" s="1601"/>
      <c r="AR553" s="1601"/>
      <c r="AS553" s="1601"/>
      <c r="AT553" s="160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6" t="s">
        <v>2056</v>
      </c>
      <c r="C559" s="1337"/>
      <c r="D559" s="1337"/>
      <c r="E559" s="1337"/>
      <c r="F559" s="1337"/>
      <c r="G559" s="1337"/>
      <c r="H559" s="1337"/>
      <c r="I559" s="1337"/>
      <c r="J559" s="1337"/>
      <c r="K559" s="1337"/>
      <c r="L559" s="1338"/>
      <c r="M559" s="1336" t="s">
        <v>2057</v>
      </c>
      <c r="N559" s="1337"/>
      <c r="O559" s="1337"/>
      <c r="P559" s="1338"/>
      <c r="Q559" s="1336" t="s">
        <v>2083</v>
      </c>
      <c r="R559" s="1337"/>
      <c r="S559" s="1338"/>
      <c r="T559" s="1336" t="s">
        <v>2084</v>
      </c>
      <c r="U559" s="1337"/>
      <c r="V559" s="1338"/>
      <c r="W559" s="1336" t="s">
        <v>453</v>
      </c>
      <c r="X559" s="1337"/>
      <c r="Y559" s="1338"/>
      <c r="Z559" s="1336" t="s">
        <v>1826</v>
      </c>
      <c r="AA559" s="1337"/>
      <c r="AB559" s="1337"/>
      <c r="AC559" s="1337"/>
      <c r="AD559" s="1338"/>
      <c r="AE559" s="1336" t="s">
        <v>1664</v>
      </c>
      <c r="AF559" s="1337"/>
      <c r="AG559" s="1337"/>
      <c r="AH559" s="1338"/>
      <c r="AI559" s="1336" t="s">
        <v>1665</v>
      </c>
      <c r="AJ559" s="1337"/>
      <c r="AK559" s="1337"/>
      <c r="AL559" s="1338"/>
      <c r="AM559" s="1336" t="s">
        <v>454</v>
      </c>
      <c r="AN559" s="1337"/>
      <c r="AO559" s="1337"/>
      <c r="AP559" s="1337"/>
      <c r="AQ559" s="1337"/>
      <c r="AR559" s="1337"/>
      <c r="AS559" s="1338"/>
      <c r="BB559" s="3"/>
      <c r="BC559" s="3"/>
      <c r="BD559" s="3"/>
      <c r="BE559" s="3"/>
      <c r="BF559" s="3"/>
      <c r="BG559" s="3"/>
      <c r="BH559" s="3" t="s">
        <v>581</v>
      </c>
      <c r="BI559" s="3" t="str">
        <f>AG665</f>
        <v>Yes</v>
      </c>
    </row>
    <row r="560" spans="1:66" ht="12.95"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0"/>
      <c r="BB560" s="3"/>
      <c r="BC560" s="3"/>
      <c r="BD560" s="3"/>
      <c r="BE560" s="3"/>
      <c r="BF560" s="3"/>
      <c r="BG560" s="3"/>
      <c r="BH560" s="3"/>
      <c r="BI560" s="3"/>
    </row>
    <row r="561" spans="1:61" ht="12.95"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0"/>
      <c r="BB561" s="3"/>
      <c r="BC561" s="3"/>
      <c r="BD561" s="3"/>
      <c r="BE561" s="3"/>
      <c r="BF561" s="3"/>
      <c r="BG561" s="3"/>
      <c r="BH561" s="3"/>
      <c r="BI561" s="3"/>
    </row>
    <row r="562" spans="1:61" ht="12.95" customHeight="1">
      <c r="B562" s="51" t="s">
        <v>112</v>
      </c>
      <c r="C562" s="1368" t="s">
        <v>2739</v>
      </c>
      <c r="D562" s="1368"/>
      <c r="E562" s="1368"/>
      <c r="F562" s="1368"/>
      <c r="G562" s="1368"/>
      <c r="H562" s="1368"/>
      <c r="I562" s="1368"/>
      <c r="J562" s="1368"/>
      <c r="K562" s="1368"/>
      <c r="L562" s="1368"/>
      <c r="M562" s="1368" t="s">
        <v>2073</v>
      </c>
      <c r="N562" s="1368"/>
      <c r="O562" s="1368"/>
      <c r="P562" s="1368"/>
      <c r="Q562" s="1366">
        <v>32</v>
      </c>
      <c r="R562" s="1366"/>
      <c r="S562" s="1367"/>
      <c r="T562" s="1365"/>
      <c r="U562" s="1366"/>
      <c r="V562" s="1367"/>
      <c r="W562" s="1370">
        <f>'[1]4%'!$F$26</f>
        <v>6.7500000000000004E-2</v>
      </c>
      <c r="X562" s="1371"/>
      <c r="Y562" s="1372"/>
      <c r="Z562" s="1318" t="s">
        <v>2741</v>
      </c>
      <c r="AA562" s="1318"/>
      <c r="AB562" s="1318"/>
      <c r="AC562" s="1318"/>
      <c r="AD562" s="1318"/>
      <c r="AE562" s="1356">
        <v>1</v>
      </c>
      <c r="AF562" s="1357"/>
      <c r="AG562" s="1357"/>
      <c r="AH562" s="1358"/>
      <c r="AI562" s="1405"/>
      <c r="AJ562" s="1406"/>
      <c r="AK562" s="1406"/>
      <c r="AL562" s="1407"/>
      <c r="AM562" s="1348">
        <f>'[1]4%'!$E$26</f>
        <v>24381746.749070752</v>
      </c>
      <c r="AN562" s="1349"/>
      <c r="AO562" s="1349"/>
      <c r="AP562" s="1349"/>
      <c r="AQ562" s="1349"/>
      <c r="AR562" s="1349"/>
      <c r="AS562" s="1350"/>
      <c r="AT562" s="1141"/>
      <c r="AU562" s="1140"/>
      <c r="BB562" s="3"/>
      <c r="BC562" s="3"/>
      <c r="BD562" s="3"/>
      <c r="BE562" s="3"/>
      <c r="BF562" s="3"/>
      <c r="BG562" s="3"/>
      <c r="BH562" s="3"/>
      <c r="BI562" s="3"/>
    </row>
    <row r="563" spans="1:61" ht="12.95" customHeight="1">
      <c r="B563" s="52" t="s">
        <v>113</v>
      </c>
      <c r="C563" s="1369" t="s">
        <v>2740</v>
      </c>
      <c r="D563" s="1369"/>
      <c r="E563" s="1369"/>
      <c r="F563" s="1369"/>
      <c r="G563" s="1369"/>
      <c r="H563" s="1369"/>
      <c r="I563" s="1369"/>
      <c r="J563" s="1369"/>
      <c r="K563" s="1369"/>
      <c r="L563" s="1369"/>
      <c r="M563" s="1368" t="s">
        <v>2072</v>
      </c>
      <c r="N563" s="1368"/>
      <c r="O563" s="1368"/>
      <c r="P563" s="1368"/>
      <c r="Q563" s="1365">
        <v>32</v>
      </c>
      <c r="R563" s="1366"/>
      <c r="S563" s="1367"/>
      <c r="T563" s="1365"/>
      <c r="U563" s="1366"/>
      <c r="V563" s="1367"/>
      <c r="W563" s="1370">
        <f>'[1]4%'!$F$26</f>
        <v>6.7500000000000004E-2</v>
      </c>
      <c r="X563" s="1371"/>
      <c r="Y563" s="1372"/>
      <c r="Z563" s="1318" t="s">
        <v>2741</v>
      </c>
      <c r="AA563" s="1318"/>
      <c r="AB563" s="1318"/>
      <c r="AC563" s="1318"/>
      <c r="AD563" s="1318"/>
      <c r="AE563" s="1356">
        <v>1</v>
      </c>
      <c r="AF563" s="1357"/>
      <c r="AG563" s="1357"/>
      <c r="AH563" s="1358"/>
      <c r="AI563" s="1405"/>
      <c r="AJ563" s="1406"/>
      <c r="AK563" s="1406"/>
      <c r="AL563" s="1407"/>
      <c r="AM563" s="1348">
        <f>'[1]4%'!$E$27</f>
        <v>9538027.3215118535</v>
      </c>
      <c r="AN563" s="1349"/>
      <c r="AO563" s="1349"/>
      <c r="AP563" s="1349"/>
      <c r="AQ563" s="1349"/>
      <c r="AR563" s="1349"/>
      <c r="AS563" s="1350"/>
      <c r="AT563" s="1141" t="str">
        <f>IF(AND(NOT(C562=""),C563="",NOT(C564="")),"!","")</f>
        <v/>
      </c>
      <c r="AU563" s="1140"/>
      <c r="BB563" s="3"/>
      <c r="BC563" s="3"/>
      <c r="BD563" s="3"/>
      <c r="BE563" s="3"/>
      <c r="BF563" s="3"/>
      <c r="BG563" s="3"/>
      <c r="BH563" s="3"/>
      <c r="BI563" s="3"/>
    </row>
    <row r="564" spans="1:61" ht="12.95" customHeight="1">
      <c r="B564" s="52" t="s">
        <v>119</v>
      </c>
      <c r="C564" s="1369" t="s">
        <v>2742</v>
      </c>
      <c r="D564" s="1369"/>
      <c r="E564" s="1369"/>
      <c r="F564" s="1369"/>
      <c r="G564" s="1369"/>
      <c r="H564" s="1369"/>
      <c r="I564" s="1369"/>
      <c r="J564" s="1369"/>
      <c r="K564" s="1369"/>
      <c r="L564" s="1369"/>
      <c r="M564" s="1368" t="s">
        <v>2069</v>
      </c>
      <c r="N564" s="1368"/>
      <c r="O564" s="1368"/>
      <c r="P564" s="1368"/>
      <c r="Q564" s="1365">
        <v>660</v>
      </c>
      <c r="R564" s="1366"/>
      <c r="S564" s="1367"/>
      <c r="T564" s="1365"/>
      <c r="U564" s="1366"/>
      <c r="V564" s="1367"/>
      <c r="W564" s="1370">
        <v>0.03</v>
      </c>
      <c r="X564" s="1371"/>
      <c r="Y564" s="1372"/>
      <c r="Z564" s="1318" t="s">
        <v>2743</v>
      </c>
      <c r="AA564" s="1318"/>
      <c r="AB564" s="1318"/>
      <c r="AC564" s="1318"/>
      <c r="AD564" s="1318"/>
      <c r="AE564" s="1356">
        <v>2</v>
      </c>
      <c r="AF564" s="1357"/>
      <c r="AG564" s="1357"/>
      <c r="AH564" s="1358"/>
      <c r="AI564" s="1405"/>
      <c r="AJ564" s="1406"/>
      <c r="AK564" s="1406"/>
      <c r="AL564" s="1407"/>
      <c r="AM564" s="1348">
        <f>'[1]4%'!$H$16</f>
        <v>41222000</v>
      </c>
      <c r="AN564" s="1349"/>
      <c r="AO564" s="1349"/>
      <c r="AP564" s="1349"/>
      <c r="AQ564" s="1349"/>
      <c r="AR564" s="1349"/>
      <c r="AS564" s="1350"/>
      <c r="AT564" s="1141" t="str">
        <f>IF(AND(NOT(C563=""),C564="",NOT(C565="")),"!","")</f>
        <v/>
      </c>
      <c r="AU564" s="1140"/>
      <c r="BB564" s="3"/>
      <c r="BC564" s="3"/>
      <c r="BD564" s="3"/>
      <c r="BE564" s="3"/>
      <c r="BF564" s="3"/>
      <c r="BG564" s="3"/>
      <c r="BH564" s="3"/>
      <c r="BI564" s="3"/>
    </row>
    <row r="565" spans="1:61" ht="12.95" customHeight="1">
      <c r="B565" s="52" t="s">
        <v>581</v>
      </c>
      <c r="C565" s="1369" t="s">
        <v>2744</v>
      </c>
      <c r="D565" s="1369"/>
      <c r="E565" s="1369"/>
      <c r="F565" s="1369"/>
      <c r="G565" s="1369"/>
      <c r="H565" s="1369"/>
      <c r="I565" s="1369"/>
      <c r="J565" s="1369"/>
      <c r="K565" s="1369"/>
      <c r="L565" s="1369"/>
      <c r="M565" s="1368" t="s">
        <v>2063</v>
      </c>
      <c r="N565" s="1368"/>
      <c r="O565" s="1368"/>
      <c r="P565" s="1368"/>
      <c r="Q565" s="1365"/>
      <c r="R565" s="1366"/>
      <c r="S565" s="1367"/>
      <c r="T565" s="1365"/>
      <c r="U565" s="1366"/>
      <c r="V565" s="1367"/>
      <c r="W565" s="1370"/>
      <c r="X565" s="1371"/>
      <c r="Y565" s="1372"/>
      <c r="Z565" s="1318" t="s">
        <v>591</v>
      </c>
      <c r="AA565" s="1318"/>
      <c r="AB565" s="1318"/>
      <c r="AC565" s="1318"/>
      <c r="AD565" s="1318"/>
      <c r="AE565" s="1356"/>
      <c r="AF565" s="1357"/>
      <c r="AG565" s="1357"/>
      <c r="AH565" s="1358"/>
      <c r="AI565" s="1405"/>
      <c r="AJ565" s="1406"/>
      <c r="AK565" s="1406"/>
      <c r="AL565" s="1407"/>
      <c r="AM565" s="1348">
        <f>'[1]4%'!$H$20</f>
        <v>100</v>
      </c>
      <c r="AN565" s="1349"/>
      <c r="AO565" s="1349"/>
      <c r="AP565" s="1349"/>
      <c r="AQ565" s="1349"/>
      <c r="AR565" s="1349"/>
      <c r="AS565" s="1350"/>
      <c r="AT565" s="1141" t="str">
        <f>IF(AND(NOT(C564=""),C565="",NOT(C566="")),"!","")</f>
        <v/>
      </c>
      <c r="AU565" s="1140"/>
      <c r="BB565" s="3"/>
      <c r="BC565" s="3"/>
      <c r="BD565" s="3"/>
      <c r="BE565" s="3"/>
      <c r="BF565" s="3"/>
      <c r="BG565" s="3"/>
      <c r="BH565" s="3"/>
      <c r="BI565" s="3"/>
    </row>
    <row r="566" spans="1:61" ht="12.95" customHeight="1">
      <c r="B566" s="52" t="s">
        <v>763</v>
      </c>
      <c r="C566" s="1369" t="s">
        <v>2745</v>
      </c>
      <c r="D566" s="1369"/>
      <c r="E566" s="1369"/>
      <c r="F566" s="1369"/>
      <c r="G566" s="1369"/>
      <c r="H566" s="1369"/>
      <c r="I566" s="1369"/>
      <c r="J566" s="1369"/>
      <c r="K566" s="1369"/>
      <c r="L566" s="1369"/>
      <c r="M566" s="1368" t="s">
        <v>2064</v>
      </c>
      <c r="N566" s="1368"/>
      <c r="O566" s="1368"/>
      <c r="P566" s="1368"/>
      <c r="Q566" s="1365"/>
      <c r="R566" s="1366"/>
      <c r="S566" s="1367"/>
      <c r="T566" s="1365"/>
      <c r="U566" s="1366"/>
      <c r="V566" s="1367"/>
      <c r="W566" s="1370"/>
      <c r="X566" s="1371"/>
      <c r="Y566" s="1372"/>
      <c r="Z566" s="1318" t="s">
        <v>591</v>
      </c>
      <c r="AA566" s="1318"/>
      <c r="AB566" s="1318"/>
      <c r="AC566" s="1318"/>
      <c r="AD566" s="1318"/>
      <c r="AE566" s="1356"/>
      <c r="AF566" s="1357"/>
      <c r="AG566" s="1357"/>
      <c r="AH566" s="1358"/>
      <c r="AI566" s="1405"/>
      <c r="AJ566" s="1406"/>
      <c r="AK566" s="1406"/>
      <c r="AL566" s="1407"/>
      <c r="AM566" s="1348">
        <f>'[1]4%'!$H$21-'[1]4%'!$E$124</f>
        <v>3441941.5437379391</v>
      </c>
      <c r="AN566" s="1349"/>
      <c r="AO566" s="1349"/>
      <c r="AP566" s="1349"/>
      <c r="AQ566" s="1349"/>
      <c r="AR566" s="1349"/>
      <c r="AS566" s="1350"/>
      <c r="AT566" s="1141" t="str">
        <f t="shared" ref="AT566:AT573" si="2">IF(AND(NOT(C565=""),C566="",NOT(C567="")),"!","")</f>
        <v/>
      </c>
      <c r="AU566" s="1140"/>
      <c r="BB566" s="3"/>
      <c r="BC566" s="3"/>
      <c r="BD566" s="3"/>
      <c r="BE566" s="3"/>
      <c r="BF566" s="3"/>
      <c r="BG566" s="3"/>
      <c r="BH566" s="3" t="s">
        <v>763</v>
      </c>
      <c r="BI566" s="3" t="str">
        <f>N673</f>
        <v>No</v>
      </c>
    </row>
    <row r="567" spans="1:61" ht="12.95" customHeight="1">
      <c r="B567" s="52" t="s">
        <v>584</v>
      </c>
      <c r="C567" s="1369" t="s">
        <v>2751</v>
      </c>
      <c r="D567" s="1369"/>
      <c r="E567" s="1369"/>
      <c r="F567" s="1369"/>
      <c r="G567" s="1369"/>
      <c r="H567" s="1369"/>
      <c r="I567" s="1369"/>
      <c r="J567" s="1369"/>
      <c r="K567" s="1369"/>
      <c r="L567" s="1369"/>
      <c r="M567" s="1368" t="s">
        <v>2058</v>
      </c>
      <c r="N567" s="1368"/>
      <c r="O567" s="1368"/>
      <c r="P567" s="1368"/>
      <c r="Q567" s="1365"/>
      <c r="R567" s="1366"/>
      <c r="S567" s="1367"/>
      <c r="T567" s="1365"/>
      <c r="U567" s="1366"/>
      <c r="V567" s="1367"/>
      <c r="W567" s="1370"/>
      <c r="X567" s="1371"/>
      <c r="Y567" s="1372"/>
      <c r="Z567" s="1318" t="s">
        <v>591</v>
      </c>
      <c r="AA567" s="1318"/>
      <c r="AB567" s="1318"/>
      <c r="AC567" s="1318"/>
      <c r="AD567" s="1318"/>
      <c r="AE567" s="1356"/>
      <c r="AF567" s="1357"/>
      <c r="AG567" s="1357"/>
      <c r="AH567" s="1358"/>
      <c r="AI567" s="1405"/>
      <c r="AJ567" s="1406"/>
      <c r="AK567" s="1406"/>
      <c r="AL567" s="1407"/>
      <c r="AM567" s="1348">
        <f>'[1]4%'!$E$17</f>
        <v>2061100</v>
      </c>
      <c r="AN567" s="1349"/>
      <c r="AO567" s="1349"/>
      <c r="AP567" s="1349"/>
      <c r="AQ567" s="1349"/>
      <c r="AR567" s="1349"/>
      <c r="AS567" s="1350"/>
      <c r="AT567" s="1141" t="str">
        <f t="shared" si="2"/>
        <v/>
      </c>
      <c r="AU567" s="1140"/>
      <c r="BB567" s="3"/>
      <c r="BC567" s="3"/>
      <c r="BD567" s="3"/>
      <c r="BE567" s="3"/>
      <c r="BF567" s="3"/>
      <c r="BG567" s="3"/>
      <c r="BH567" s="3" t="s">
        <v>584</v>
      </c>
      <c r="BI567" s="3" t="str">
        <f>AG673</f>
        <v>No</v>
      </c>
    </row>
    <row r="568" spans="1:61" ht="12.95" customHeight="1">
      <c r="B568" s="52" t="s">
        <v>455</v>
      </c>
      <c r="C568" s="1369" t="s">
        <v>2760</v>
      </c>
      <c r="D568" s="1369"/>
      <c r="E568" s="1369"/>
      <c r="F568" s="1369"/>
      <c r="G568" s="1369"/>
      <c r="H568" s="1369"/>
      <c r="I568" s="1369"/>
      <c r="J568" s="1369"/>
      <c r="K568" s="1369"/>
      <c r="L568" s="1369"/>
      <c r="M568" s="1368" t="s">
        <v>2059</v>
      </c>
      <c r="N568" s="1368"/>
      <c r="O568" s="1368"/>
      <c r="P568" s="1368"/>
      <c r="Q568" s="1365"/>
      <c r="R568" s="1366"/>
      <c r="S568" s="1367"/>
      <c r="T568" s="1365"/>
      <c r="U568" s="1366"/>
      <c r="V568" s="1367"/>
      <c r="W568" s="1370"/>
      <c r="X568" s="1371"/>
      <c r="Y568" s="1372"/>
      <c r="Z568" s="1318" t="s">
        <v>591</v>
      </c>
      <c r="AA568" s="1318"/>
      <c r="AB568" s="1318"/>
      <c r="AC568" s="1318"/>
      <c r="AD568" s="1318"/>
      <c r="AE568" s="1356"/>
      <c r="AF568" s="1357"/>
      <c r="AG568" s="1357"/>
      <c r="AH568" s="1358"/>
      <c r="AI568" s="1405"/>
      <c r="AJ568" s="1406"/>
      <c r="AK568" s="1406"/>
      <c r="AL568" s="1407"/>
      <c r="AM568" s="1348">
        <f>'[1]4%'!$J$77+'[1]4%'!$J$78+'[1]4%'!$J$86+'[1]4%'!$J$89+'[1]4%'!$J$90+'[1]4%'!$E$110-'[1]4%'!$I$110</f>
        <v>11488001.345126122</v>
      </c>
      <c r="AN568" s="1349"/>
      <c r="AO568" s="1349"/>
      <c r="AP568" s="1349"/>
      <c r="AQ568" s="1349"/>
      <c r="AR568" s="1349"/>
      <c r="AS568" s="1350"/>
      <c r="AT568" s="1141" t="str">
        <f t="shared" si="2"/>
        <v/>
      </c>
      <c r="AU568" s="1140"/>
      <c r="BB568" s="3"/>
      <c r="BC568" s="3"/>
      <c r="BD568" s="3"/>
      <c r="BE568" s="3"/>
      <c r="BF568" s="3"/>
      <c r="BG568" s="3"/>
      <c r="BH568" s="3"/>
      <c r="BI568" s="3"/>
    </row>
    <row r="569" spans="1:61" ht="12.95" customHeight="1">
      <c r="B569" s="52" t="s">
        <v>456</v>
      </c>
      <c r="C569" s="1369"/>
      <c r="D569" s="1369"/>
      <c r="E569" s="1369"/>
      <c r="F569" s="1369"/>
      <c r="G569" s="1369"/>
      <c r="H569" s="1369"/>
      <c r="I569" s="1369"/>
      <c r="J569" s="1369"/>
      <c r="K569" s="1369"/>
      <c r="L569" s="1369"/>
      <c r="M569" s="1368" t="s">
        <v>1183</v>
      </c>
      <c r="N569" s="1368"/>
      <c r="O569" s="1368"/>
      <c r="P569" s="1368"/>
      <c r="Q569" s="1365"/>
      <c r="R569" s="1366"/>
      <c r="S569" s="1367"/>
      <c r="T569" s="1365"/>
      <c r="U569" s="1366"/>
      <c r="V569" s="1367"/>
      <c r="W569" s="1370"/>
      <c r="X569" s="1371"/>
      <c r="Y569" s="1372"/>
      <c r="Z569" s="1318" t="s">
        <v>1183</v>
      </c>
      <c r="AA569" s="1318"/>
      <c r="AB569" s="1318"/>
      <c r="AC569" s="1318"/>
      <c r="AD569" s="1318"/>
      <c r="AE569" s="1356"/>
      <c r="AF569" s="1357"/>
      <c r="AG569" s="1357"/>
      <c r="AH569" s="1358"/>
      <c r="AI569" s="1405"/>
      <c r="AJ569" s="1406"/>
      <c r="AK569" s="1406"/>
      <c r="AL569" s="1407"/>
      <c r="AM569" s="1348"/>
      <c r="AN569" s="1349"/>
      <c r="AO569" s="1349"/>
      <c r="AP569" s="1349"/>
      <c r="AQ569" s="1349"/>
      <c r="AR569" s="1349"/>
      <c r="AS569" s="1350"/>
      <c r="AT569" s="1141" t="str">
        <f t="shared" si="2"/>
        <v/>
      </c>
      <c r="AU569" s="1140"/>
      <c r="BB569" s="3"/>
      <c r="BC569" s="3"/>
      <c r="BD569" s="3"/>
      <c r="BE569" s="3"/>
      <c r="BF569" s="3"/>
      <c r="BG569" s="3"/>
      <c r="BH569" s="3"/>
      <c r="BI569" s="3"/>
    </row>
    <row r="570" spans="1:61" ht="12.95" customHeight="1">
      <c r="B570" s="52" t="s">
        <v>461</v>
      </c>
      <c r="C570" s="1369"/>
      <c r="D570" s="1369"/>
      <c r="E570" s="1369"/>
      <c r="F570" s="1369"/>
      <c r="G570" s="1369"/>
      <c r="H570" s="1369"/>
      <c r="I570" s="1369"/>
      <c r="J570" s="1369"/>
      <c r="K570" s="1369"/>
      <c r="L570" s="1369"/>
      <c r="M570" s="1368" t="s">
        <v>1183</v>
      </c>
      <c r="N570" s="1368"/>
      <c r="O570" s="1368"/>
      <c r="P570" s="1368"/>
      <c r="Q570" s="1365"/>
      <c r="R570" s="1366"/>
      <c r="S570" s="1367"/>
      <c r="T570" s="1365"/>
      <c r="U570" s="1366"/>
      <c r="V570" s="1367"/>
      <c r="W570" s="1370"/>
      <c r="X570" s="1371"/>
      <c r="Y570" s="1372"/>
      <c r="Z570" s="1318" t="s">
        <v>1183</v>
      </c>
      <c r="AA570" s="1318"/>
      <c r="AB570" s="1318"/>
      <c r="AC570" s="1318"/>
      <c r="AD570" s="1318"/>
      <c r="AE570" s="1356"/>
      <c r="AF570" s="1357"/>
      <c r="AG570" s="1357"/>
      <c r="AH570" s="1358"/>
      <c r="AI570" s="1405"/>
      <c r="AJ570" s="1406"/>
      <c r="AK570" s="1406"/>
      <c r="AL570" s="1407"/>
      <c r="AM570" s="1348"/>
      <c r="AN570" s="1349"/>
      <c r="AO570" s="1349"/>
      <c r="AP570" s="1349"/>
      <c r="AQ570" s="1349"/>
      <c r="AR570" s="1349"/>
      <c r="AS570" s="1350"/>
      <c r="AT570" s="1141" t="str">
        <f t="shared" si="2"/>
        <v/>
      </c>
      <c r="AU570" s="1140"/>
      <c r="BB570" s="3"/>
      <c r="BC570" s="3"/>
      <c r="BD570" s="3"/>
      <c r="BE570" s="3"/>
      <c r="BF570" s="3"/>
      <c r="BG570" s="3"/>
      <c r="BH570" s="3"/>
      <c r="BI570" s="3"/>
    </row>
    <row r="571" spans="1:61" ht="12.95" customHeight="1">
      <c r="B571" s="52" t="s">
        <v>646</v>
      </c>
      <c r="C571" s="1369"/>
      <c r="D571" s="1369"/>
      <c r="E571" s="1369"/>
      <c r="F571" s="1369"/>
      <c r="G571" s="1369"/>
      <c r="H571" s="1369"/>
      <c r="I571" s="1369"/>
      <c r="J571" s="1369"/>
      <c r="K571" s="1369"/>
      <c r="L571" s="1369"/>
      <c r="M571" s="1368" t="s">
        <v>1183</v>
      </c>
      <c r="N571" s="1368"/>
      <c r="O571" s="1368"/>
      <c r="P571" s="1368"/>
      <c r="Q571" s="1365"/>
      <c r="R571" s="1366"/>
      <c r="S571" s="1367"/>
      <c r="T571" s="1365"/>
      <c r="U571" s="1366"/>
      <c r="V571" s="1367"/>
      <c r="W571" s="1370"/>
      <c r="X571" s="1371"/>
      <c r="Y571" s="1372"/>
      <c r="Z571" s="1318" t="s">
        <v>1183</v>
      </c>
      <c r="AA571" s="1318"/>
      <c r="AB571" s="1318"/>
      <c r="AC571" s="1318"/>
      <c r="AD571" s="1318"/>
      <c r="AE571" s="1356"/>
      <c r="AF571" s="1357"/>
      <c r="AG571" s="1357"/>
      <c r="AH571" s="1358"/>
      <c r="AI571" s="1405"/>
      <c r="AJ571" s="1406"/>
      <c r="AK571" s="1406"/>
      <c r="AL571" s="1407"/>
      <c r="AM571" s="1348"/>
      <c r="AN571" s="1349"/>
      <c r="AO571" s="1349"/>
      <c r="AP571" s="1349"/>
      <c r="AQ571" s="1349"/>
      <c r="AR571" s="1349"/>
      <c r="AS571" s="1350"/>
      <c r="AT571" s="1141" t="str">
        <f t="shared" si="2"/>
        <v/>
      </c>
      <c r="BB571" s="3"/>
      <c r="BC571" s="3"/>
      <c r="BD571" s="3"/>
      <c r="BE571" s="3"/>
      <c r="BF571" s="3"/>
      <c r="BG571" s="3"/>
      <c r="BH571" s="3"/>
      <c r="BI571" s="3"/>
    </row>
    <row r="572" spans="1:61" ht="12.95" customHeight="1">
      <c r="B572" s="52" t="s">
        <v>362</v>
      </c>
      <c r="C572" s="1369"/>
      <c r="D572" s="1369"/>
      <c r="E572" s="1369"/>
      <c r="F572" s="1369"/>
      <c r="G572" s="1369"/>
      <c r="H572" s="1369"/>
      <c r="I572" s="1369"/>
      <c r="J572" s="1369"/>
      <c r="K572" s="1369"/>
      <c r="L572" s="1369"/>
      <c r="M572" s="1368" t="s">
        <v>1183</v>
      </c>
      <c r="N572" s="1368"/>
      <c r="O572" s="1368"/>
      <c r="P572" s="1368"/>
      <c r="Q572" s="1365"/>
      <c r="R572" s="1366"/>
      <c r="S572" s="1367"/>
      <c r="T572" s="1365"/>
      <c r="U572" s="1366"/>
      <c r="V572" s="1367"/>
      <c r="W572" s="1370"/>
      <c r="X572" s="1371"/>
      <c r="Y572" s="1372"/>
      <c r="Z572" s="1318" t="s">
        <v>1183</v>
      </c>
      <c r="AA572" s="1318"/>
      <c r="AB572" s="1318"/>
      <c r="AC572" s="1318"/>
      <c r="AD572" s="1318"/>
      <c r="AE572" s="1356"/>
      <c r="AF572" s="1357"/>
      <c r="AG572" s="1357"/>
      <c r="AH572" s="1358"/>
      <c r="AI572" s="1405"/>
      <c r="AJ572" s="1406"/>
      <c r="AK572" s="1406"/>
      <c r="AL572" s="1407"/>
      <c r="AM572" s="1348"/>
      <c r="AN572" s="1349"/>
      <c r="AO572" s="1349"/>
      <c r="AP572" s="1349"/>
      <c r="AQ572" s="1349"/>
      <c r="AR572" s="1349"/>
      <c r="AS572" s="1350"/>
      <c r="AT572" s="1141" t="str">
        <f t="shared" si="2"/>
        <v/>
      </c>
      <c r="BB572" s="3"/>
      <c r="BC572" s="3"/>
      <c r="BD572" s="3"/>
      <c r="BE572" s="3"/>
      <c r="BF572" s="3"/>
      <c r="BG572" s="3"/>
      <c r="BH572" s="3"/>
      <c r="BI572" s="3"/>
    </row>
    <row r="573" spans="1:61" ht="12.95" customHeight="1">
      <c r="B573" s="52" t="s">
        <v>363</v>
      </c>
      <c r="C573" s="1369"/>
      <c r="D573" s="1369"/>
      <c r="E573" s="1369"/>
      <c r="F573" s="1369"/>
      <c r="G573" s="1369"/>
      <c r="H573" s="1369"/>
      <c r="I573" s="1369"/>
      <c r="J573" s="1369"/>
      <c r="K573" s="1369"/>
      <c r="L573" s="1369"/>
      <c r="M573" s="1368" t="s">
        <v>1183</v>
      </c>
      <c r="N573" s="1368"/>
      <c r="O573" s="1368"/>
      <c r="P573" s="1368"/>
      <c r="Q573" s="1365"/>
      <c r="R573" s="1366"/>
      <c r="S573" s="1367"/>
      <c r="T573" s="1365"/>
      <c r="U573" s="1366"/>
      <c r="V573" s="1367"/>
      <c r="W573" s="1370"/>
      <c r="X573" s="1371"/>
      <c r="Y573" s="1372"/>
      <c r="Z573" s="1318" t="s">
        <v>1183</v>
      </c>
      <c r="AA573" s="1318"/>
      <c r="AB573" s="1318"/>
      <c r="AC573" s="1318"/>
      <c r="AD573" s="1318"/>
      <c r="AE573" s="1356"/>
      <c r="AF573" s="1357"/>
      <c r="AG573" s="1357"/>
      <c r="AH573" s="1358"/>
      <c r="AI573" s="1405"/>
      <c r="AJ573" s="1406"/>
      <c r="AK573" s="1406"/>
      <c r="AL573" s="1407"/>
      <c r="AM573" s="1348"/>
      <c r="AN573" s="1349"/>
      <c r="AO573" s="1349"/>
      <c r="AP573" s="1349"/>
      <c r="AQ573" s="1349"/>
      <c r="AR573" s="1349"/>
      <c r="AS573" s="1350"/>
      <c r="AT573" s="1141" t="str">
        <f t="shared" si="2"/>
        <v/>
      </c>
      <c r="BB573" s="3"/>
      <c r="BC573" s="3"/>
      <c r="BD573" s="3"/>
      <c r="BE573" s="3"/>
      <c r="BF573" s="3"/>
      <c r="BG573" s="3"/>
      <c r="BH573" s="3"/>
      <c r="BI573" s="3"/>
    </row>
    <row r="574" spans="1:61" ht="12.95" customHeight="1">
      <c r="B574" s="1352" t="s">
        <v>127</v>
      </c>
      <c r="C574" s="1353"/>
      <c r="D574" s="1353"/>
      <c r="E574" s="1353"/>
      <c r="F574" s="1353"/>
      <c r="G574" s="1353"/>
      <c r="H574" s="1353"/>
      <c r="I574" s="1353"/>
      <c r="J574" s="1353"/>
      <c r="K574" s="1353"/>
      <c r="L574" s="1353"/>
      <c r="M574" s="1353"/>
      <c r="N574" s="1353"/>
      <c r="O574" s="1353"/>
      <c r="P574" s="1353"/>
      <c r="Q574" s="1353"/>
      <c r="R574" s="1353"/>
      <c r="S574" s="1353"/>
      <c r="T574" s="1353"/>
      <c r="U574" s="1354"/>
      <c r="V574" s="1353"/>
      <c r="W574" s="1353"/>
      <c r="X574" s="1353"/>
      <c r="Y574" s="1353"/>
      <c r="Z574" s="1353"/>
      <c r="AA574" s="1353"/>
      <c r="AB574" s="1353"/>
      <c r="AC574" s="1353"/>
      <c r="AD574" s="1353"/>
      <c r="AE574" s="1353"/>
      <c r="AF574" s="1353"/>
      <c r="AG574" s="1353"/>
      <c r="AH574" s="1353"/>
      <c r="AI574" s="1353"/>
      <c r="AJ574" s="1353"/>
      <c r="AK574" s="1353"/>
      <c r="AL574" s="1355"/>
      <c r="AM574" s="1411">
        <f>SUM(AM562:AS573)</f>
        <v>92132916.959446654</v>
      </c>
      <c r="AN574" s="1412"/>
      <c r="AO574" s="1412"/>
      <c r="AP574" s="1412"/>
      <c r="AQ574" s="1412"/>
      <c r="AR574" s="1412"/>
      <c r="AS574" s="1413"/>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297" t="str">
        <f>C562</f>
        <v>Construction Loan - Tax-exempt</v>
      </c>
      <c r="H576" s="1297"/>
      <c r="I576" s="1297"/>
      <c r="J576" s="1297"/>
      <c r="K576" s="1297"/>
      <c r="L576" s="1297"/>
      <c r="M576" s="1297"/>
      <c r="N576" s="1297"/>
      <c r="O576" s="1297"/>
      <c r="P576" s="1297"/>
      <c r="Q576" s="1297"/>
      <c r="R576" s="1297"/>
      <c r="S576" s="8"/>
      <c r="T576" s="55" t="s">
        <v>113</v>
      </c>
      <c r="U576" t="s">
        <v>463</v>
      </c>
      <c r="Z576" s="1297" t="str">
        <f>C563</f>
        <v>Construction Loan - Taxable</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2.95" customHeight="1">
      <c r="A577" s="22"/>
      <c r="B577" t="s">
        <v>85</v>
      </c>
      <c r="G577" s="1351" t="s">
        <v>2766</v>
      </c>
      <c r="H577" s="1351"/>
      <c r="I577" s="1351"/>
      <c r="J577" s="1351"/>
      <c r="K577" s="1351"/>
      <c r="L577" s="1351"/>
      <c r="M577" s="1351"/>
      <c r="N577" s="1351"/>
      <c r="O577" s="1351"/>
      <c r="P577" s="1351"/>
      <c r="Q577" s="1351"/>
      <c r="R577" s="1351"/>
      <c r="S577" s="8"/>
      <c r="T577" s="22"/>
      <c r="U577" t="s">
        <v>85</v>
      </c>
      <c r="Z577" s="1351" t="s">
        <v>2766</v>
      </c>
      <c r="AA577" s="1351"/>
      <c r="AB577" s="1351"/>
      <c r="AC577" s="1351"/>
      <c r="AD577" s="1351"/>
      <c r="AE577" s="1351"/>
      <c r="AF577" s="1351"/>
      <c r="AG577" s="1351"/>
      <c r="AH577" s="1351"/>
      <c r="AI577" s="1351"/>
      <c r="AJ577" s="1351"/>
      <c r="AK577" s="1351"/>
      <c r="BB577" s="3"/>
      <c r="BC577" s="3"/>
      <c r="BD577" s="3"/>
      <c r="BE577" s="3"/>
      <c r="BF577" s="3"/>
      <c r="BG577" s="3"/>
      <c r="BH577" s="3"/>
      <c r="BI577" s="3"/>
    </row>
    <row r="578" spans="1:61" ht="12.95" customHeight="1">
      <c r="A578" s="22"/>
      <c r="B578" t="s">
        <v>580</v>
      </c>
      <c r="G578" s="1351" t="s">
        <v>2767</v>
      </c>
      <c r="H578" s="1351"/>
      <c r="I578" s="1351"/>
      <c r="J578" s="1351"/>
      <c r="K578" s="1351"/>
      <c r="L578" s="1351"/>
      <c r="M578" s="1351"/>
      <c r="N578" s="1351"/>
      <c r="O578" s="1351"/>
      <c r="P578" s="1351"/>
      <c r="Q578" s="1351"/>
      <c r="R578" s="1351"/>
      <c r="T578" s="22"/>
      <c r="U578" t="s">
        <v>580</v>
      </c>
      <c r="Z578" s="1295" t="s">
        <v>2767</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2.95" customHeight="1">
      <c r="A579" s="22"/>
      <c r="B579" t="s">
        <v>17</v>
      </c>
      <c r="G579" s="1351" t="s">
        <v>2768</v>
      </c>
      <c r="H579" s="1351"/>
      <c r="I579" s="1351"/>
      <c r="J579" s="1351"/>
      <c r="K579" s="1351"/>
      <c r="L579" s="1351"/>
      <c r="M579" s="1351"/>
      <c r="N579" s="1351"/>
      <c r="O579" s="1351"/>
      <c r="P579" s="1351"/>
      <c r="Q579" s="1351"/>
      <c r="R579" s="1351"/>
      <c r="S579" s="8"/>
      <c r="T579" s="22"/>
      <c r="U579" t="s">
        <v>17</v>
      </c>
      <c r="Z579" s="1295" t="s">
        <v>2768</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2.95" customHeight="1">
      <c r="A580" s="22"/>
      <c r="B580" t="s">
        <v>316</v>
      </c>
      <c r="G580" s="1311" t="s">
        <v>2769</v>
      </c>
      <c r="H580" s="1311"/>
      <c r="I580" s="1311"/>
      <c r="J580" s="1311"/>
      <c r="K580" s="1311"/>
      <c r="L580" s="1311"/>
      <c r="O580" s="33" t="s">
        <v>206</v>
      </c>
      <c r="P580" s="1296"/>
      <c r="Q580" s="1296"/>
      <c r="R580" s="1296"/>
      <c r="S580" s="10"/>
      <c r="T580" s="22"/>
      <c r="U580" t="s">
        <v>316</v>
      </c>
      <c r="Z580" s="1311" t="s">
        <v>2769</v>
      </c>
      <c r="AA580" s="1311"/>
      <c r="AB580" s="1311"/>
      <c r="AC580" s="1311"/>
      <c r="AD580" s="1311"/>
      <c r="AE580" s="1311"/>
      <c r="AH580" s="33" t="s">
        <v>206</v>
      </c>
      <c r="AI580" s="1296"/>
      <c r="AJ580" s="1296"/>
      <c r="AK580" s="1296"/>
      <c r="BB580" s="3"/>
      <c r="BC580" s="3"/>
      <c r="BD580" s="3"/>
      <c r="BE580" s="3"/>
      <c r="BF580" s="3"/>
      <c r="BG580" s="3"/>
      <c r="BH580" s="3"/>
      <c r="BI580" s="3"/>
    </row>
    <row r="581" spans="1:61" ht="12.95" customHeight="1">
      <c r="A581" s="22"/>
      <c r="B581" t="s">
        <v>18</v>
      </c>
      <c r="H581" s="1351" t="s">
        <v>2779</v>
      </c>
      <c r="I581" s="1351"/>
      <c r="J581" s="1351"/>
      <c r="K581" s="1351"/>
      <c r="L581" s="1351"/>
      <c r="M581" s="1351"/>
      <c r="N581" s="1351"/>
      <c r="O581" s="1351"/>
      <c r="P581" s="1351"/>
      <c r="Q581" s="1351"/>
      <c r="R581" s="1351"/>
      <c r="S581" s="8"/>
      <c r="T581" s="22"/>
      <c r="U581" t="s">
        <v>18</v>
      </c>
      <c r="AA581" s="1351" t="s">
        <v>2781</v>
      </c>
      <c r="AB581" s="1351"/>
      <c r="AC581" s="1351"/>
      <c r="AD581" s="1351"/>
      <c r="AE581" s="1351"/>
      <c r="AF581" s="1351"/>
      <c r="AG581" s="1351"/>
      <c r="AH581" s="1351"/>
      <c r="AI581" s="1351"/>
      <c r="AJ581" s="1351"/>
      <c r="AK581" s="1351"/>
      <c r="BB581" s="3"/>
      <c r="BC581" s="3"/>
      <c r="BD581" s="3"/>
      <c r="BE581" s="3"/>
      <c r="BF581" s="3"/>
      <c r="BG581" s="3"/>
      <c r="BH581" s="3"/>
      <c r="BI581" s="3"/>
    </row>
    <row r="582" spans="1:61" ht="12.95" customHeight="1">
      <c r="A582" s="22"/>
      <c r="B582" s="320" t="s">
        <v>1184</v>
      </c>
      <c r="H582" s="8"/>
      <c r="I582" s="8"/>
      <c r="J582" s="8"/>
      <c r="K582" s="8"/>
      <c r="L582" s="8"/>
      <c r="M582" s="1508" t="s">
        <v>2780</v>
      </c>
      <c r="N582" s="1508"/>
      <c r="O582" s="1508"/>
      <c r="P582" s="1508"/>
      <c r="Q582" s="1508"/>
      <c r="R582" s="1508"/>
      <c r="S582" s="8"/>
      <c r="T582" s="22"/>
      <c r="U582" s="320" t="s">
        <v>1184</v>
      </c>
      <c r="AA582" s="8"/>
      <c r="AB582" s="8"/>
      <c r="AC582" s="8"/>
      <c r="AD582" s="8"/>
      <c r="AE582" s="8"/>
      <c r="AF582" s="1508" t="s">
        <v>2780</v>
      </c>
      <c r="AG582" s="1508"/>
      <c r="AH582" s="1508"/>
      <c r="AI582" s="1508"/>
      <c r="AJ582" s="1508"/>
      <c r="AK582" s="1508"/>
      <c r="BB582" s="3"/>
      <c r="BC582" s="3"/>
      <c r="BD582" s="3"/>
      <c r="BE582" s="3"/>
      <c r="BF582" s="3"/>
      <c r="BG582" s="3"/>
      <c r="BH582" s="3"/>
      <c r="BI582" s="3"/>
    </row>
    <row r="583" spans="1:61" ht="12.95" customHeight="1">
      <c r="A583" s="22"/>
      <c r="B583" t="s">
        <v>20</v>
      </c>
      <c r="N583" s="1307" t="s">
        <v>545</v>
      </c>
      <c r="O583" s="1307"/>
      <c r="T583" s="22"/>
      <c r="U583" t="s">
        <v>20</v>
      </c>
      <c r="AG583" s="1307" t="s">
        <v>545</v>
      </c>
      <c r="AH583" s="130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297" t="str">
        <f>C564</f>
        <v>MOHCD/TIDA</v>
      </c>
      <c r="H585" s="1297"/>
      <c r="I585" s="1297"/>
      <c r="J585" s="1297"/>
      <c r="K585" s="1297"/>
      <c r="L585" s="1297"/>
      <c r="M585" s="1297"/>
      <c r="N585" s="1297"/>
      <c r="O585" s="1297"/>
      <c r="P585" s="1297"/>
      <c r="Q585" s="1297"/>
      <c r="R585" s="1297"/>
      <c r="T585" s="55" t="s">
        <v>581</v>
      </c>
      <c r="U585" t="s">
        <v>463</v>
      </c>
      <c r="Z585" s="1297" t="str">
        <f>C565</f>
        <v>GP Equity</v>
      </c>
      <c r="AA585" s="1297"/>
      <c r="AB585" s="1297"/>
      <c r="AC585" s="1297"/>
      <c r="AD585" s="1297"/>
      <c r="AE585" s="1297"/>
      <c r="AF585" s="1297"/>
      <c r="AG585" s="1297"/>
      <c r="AH585" s="1297"/>
      <c r="AI585" s="1297"/>
      <c r="AJ585" s="1297"/>
      <c r="AK585" s="1297"/>
      <c r="BB585" s="3"/>
      <c r="BC585" s="3"/>
    </row>
    <row r="586" spans="1:61" ht="12.95" customHeight="1">
      <c r="A586" s="22"/>
      <c r="B586" t="s">
        <v>85</v>
      </c>
      <c r="G586" s="1351" t="s">
        <v>2680</v>
      </c>
      <c r="H586" s="1351"/>
      <c r="I586" s="1351"/>
      <c r="J586" s="1351"/>
      <c r="K586" s="1351"/>
      <c r="L586" s="1351"/>
      <c r="M586" s="1351"/>
      <c r="N586" s="1351"/>
      <c r="O586" s="1351"/>
      <c r="P586" s="1351"/>
      <c r="Q586" s="1351"/>
      <c r="R586" s="1351"/>
      <c r="T586" s="22"/>
      <c r="U586" t="s">
        <v>85</v>
      </c>
      <c r="Z586" s="1351" t="s">
        <v>2653</v>
      </c>
      <c r="AA586" s="1351"/>
      <c r="AB586" s="1351"/>
      <c r="AC586" s="1351"/>
      <c r="AD586" s="1351"/>
      <c r="AE586" s="1351"/>
      <c r="AF586" s="1351"/>
      <c r="AG586" s="1351"/>
      <c r="AH586" s="1351"/>
      <c r="AI586" s="1351"/>
      <c r="AJ586" s="1351"/>
      <c r="AK586" s="1351"/>
      <c r="BB586" s="3"/>
      <c r="BC586" s="3"/>
    </row>
    <row r="587" spans="1:61" ht="12.95" customHeight="1">
      <c r="A587" s="22"/>
      <c r="B587" t="s">
        <v>580</v>
      </c>
      <c r="G587" s="1295" t="s">
        <v>2670</v>
      </c>
      <c r="H587" s="1295"/>
      <c r="I587" s="1295"/>
      <c r="J587" s="1295"/>
      <c r="K587" s="1295"/>
      <c r="L587" s="1295"/>
      <c r="M587" s="1295"/>
      <c r="N587" s="1295"/>
      <c r="O587" s="1295"/>
      <c r="P587" s="1295"/>
      <c r="Q587" s="1295"/>
      <c r="R587" s="1295"/>
      <c r="T587" s="22"/>
      <c r="U587" t="s">
        <v>580</v>
      </c>
      <c r="Z587" s="1295" t="s">
        <v>2770</v>
      </c>
      <c r="AA587" s="1295"/>
      <c r="AB587" s="1295"/>
      <c r="AC587" s="1295"/>
      <c r="AD587" s="1295"/>
      <c r="AE587" s="1295"/>
      <c r="AF587" s="1295"/>
      <c r="AG587" s="1295"/>
      <c r="AH587" s="1295"/>
      <c r="AI587" s="1295"/>
      <c r="AJ587" s="1295"/>
      <c r="AK587" s="1295"/>
      <c r="BB587" s="3"/>
      <c r="BC587" s="3"/>
    </row>
    <row r="588" spans="1:61" ht="12.95" customHeight="1">
      <c r="A588" s="22"/>
      <c r="B588" t="s">
        <v>17</v>
      </c>
      <c r="G588" s="1295" t="s">
        <v>2778</v>
      </c>
      <c r="H588" s="1295"/>
      <c r="I588" s="1295"/>
      <c r="J588" s="1295"/>
      <c r="K588" s="1295"/>
      <c r="L588" s="1295"/>
      <c r="M588" s="1295"/>
      <c r="N588" s="1295"/>
      <c r="O588" s="1295"/>
      <c r="P588" s="1295"/>
      <c r="Q588" s="1295"/>
      <c r="R588" s="1295"/>
      <c r="T588" s="22"/>
      <c r="U588" t="s">
        <v>17</v>
      </c>
      <c r="Z588" s="1295" t="s">
        <v>2763</v>
      </c>
      <c r="AA588" s="1295"/>
      <c r="AB588" s="1295"/>
      <c r="AC588" s="1295"/>
      <c r="AD588" s="1295"/>
      <c r="AE588" s="1295"/>
      <c r="AF588" s="1295"/>
      <c r="AG588" s="1295"/>
      <c r="AH588" s="1295"/>
      <c r="AI588" s="1295"/>
      <c r="AJ588" s="1295"/>
      <c r="AK588" s="1295"/>
      <c r="BB588" s="3"/>
      <c r="BC588" s="3"/>
    </row>
    <row r="589" spans="1:61" ht="12.95" customHeight="1">
      <c r="A589" s="22"/>
      <c r="B589" t="s">
        <v>316</v>
      </c>
      <c r="G589" s="1311" t="s">
        <v>2788</v>
      </c>
      <c r="H589" s="1311"/>
      <c r="I589" s="1311"/>
      <c r="J589" s="1311"/>
      <c r="K589" s="1311"/>
      <c r="L589" s="1311"/>
      <c r="O589" s="33" t="s">
        <v>206</v>
      </c>
      <c r="P589" s="1296"/>
      <c r="Q589" s="1296"/>
      <c r="R589" s="1296"/>
      <c r="T589" s="22"/>
      <c r="U589" t="s">
        <v>316</v>
      </c>
      <c r="Z589" s="1311" t="s">
        <v>2771</v>
      </c>
      <c r="AA589" s="1311"/>
      <c r="AB589" s="1311"/>
      <c r="AC589" s="1311"/>
      <c r="AD589" s="1311"/>
      <c r="AE589" s="1311"/>
      <c r="AH589" s="33" t="s">
        <v>206</v>
      </c>
      <c r="AI589" s="1296"/>
      <c r="AJ589" s="1296"/>
      <c r="AK589" s="1296"/>
      <c r="BB589" s="3"/>
      <c r="BC589" s="3"/>
    </row>
    <row r="590" spans="1:61" ht="12.95" customHeight="1">
      <c r="A590" s="22"/>
      <c r="B590" t="s">
        <v>18</v>
      </c>
      <c r="H590" s="1351" t="s">
        <v>2782</v>
      </c>
      <c r="I590" s="1351"/>
      <c r="J590" s="1351"/>
      <c r="K590" s="1351"/>
      <c r="L590" s="1351"/>
      <c r="M590" s="1351"/>
      <c r="N590" s="1351"/>
      <c r="O590" s="1351"/>
      <c r="P590" s="1351"/>
      <c r="Q590" s="1351"/>
      <c r="R590" s="1351"/>
      <c r="T590" s="22"/>
      <c r="U590" t="s">
        <v>18</v>
      </c>
      <c r="AA590" s="1351" t="s">
        <v>2783</v>
      </c>
      <c r="AB590" s="1351"/>
      <c r="AC590" s="1351"/>
      <c r="AD590" s="1351"/>
      <c r="AE590" s="1351"/>
      <c r="AF590" s="1351"/>
      <c r="AG590" s="1351"/>
      <c r="AH590" s="1351"/>
      <c r="AI590" s="1351"/>
      <c r="AJ590" s="1351"/>
      <c r="AK590" s="1351"/>
      <c r="BB590" s="3"/>
      <c r="BC590" s="3"/>
    </row>
    <row r="591" spans="1:61" ht="12.95" customHeight="1">
      <c r="A591" s="22"/>
      <c r="B591" t="s">
        <v>20</v>
      </c>
      <c r="N591" s="1307" t="s">
        <v>545</v>
      </c>
      <c r="O591" s="1307"/>
      <c r="T591" s="22"/>
      <c r="U591" t="s">
        <v>20</v>
      </c>
      <c r="AG591" s="1307" t="s">
        <v>545</v>
      </c>
      <c r="AH591" s="1307"/>
      <c r="BB591" s="3"/>
      <c r="BC591" s="3"/>
    </row>
    <row r="592" spans="1:61" ht="12.95" customHeight="1">
      <c r="A592" s="22"/>
      <c r="T592" s="22"/>
      <c r="BB592" s="3"/>
      <c r="BC592" s="3"/>
    </row>
    <row r="593" spans="1:55" ht="12.95" customHeight="1">
      <c r="A593" s="55" t="s">
        <v>763</v>
      </c>
      <c r="B593" t="s">
        <v>463</v>
      </c>
      <c r="G593" s="1297" t="str">
        <f>C566</f>
        <v>LP Equity</v>
      </c>
      <c r="H593" s="1297"/>
      <c r="I593" s="1297"/>
      <c r="J593" s="1297"/>
      <c r="K593" s="1297"/>
      <c r="L593" s="1297"/>
      <c r="M593" s="1297"/>
      <c r="N593" s="1297"/>
      <c r="O593" s="1297"/>
      <c r="P593" s="1297"/>
      <c r="Q593" s="1297"/>
      <c r="R593" s="1297"/>
      <c r="T593" s="55" t="s">
        <v>584</v>
      </c>
      <c r="U593" t="s">
        <v>463</v>
      </c>
      <c r="Z593" s="1297" t="str">
        <f>C567</f>
        <v>Accrued deferred soft loan interest</v>
      </c>
      <c r="AA593" s="1297"/>
      <c r="AB593" s="1297"/>
      <c r="AC593" s="1297"/>
      <c r="AD593" s="1297"/>
      <c r="AE593" s="1297"/>
      <c r="AF593" s="1297"/>
      <c r="AG593" s="1297"/>
      <c r="AH593" s="1297"/>
      <c r="AI593" s="1297"/>
      <c r="AJ593" s="1297"/>
      <c r="AK593" s="1297"/>
      <c r="BB593" s="3"/>
      <c r="BC593" s="3"/>
    </row>
    <row r="594" spans="1:55" ht="12.95" customHeight="1">
      <c r="A594" s="22"/>
      <c r="B594" t="s">
        <v>85</v>
      </c>
      <c r="G594" s="1351" t="s">
        <v>2772</v>
      </c>
      <c r="H594" s="1351"/>
      <c r="I594" s="1351"/>
      <c r="J594" s="1351"/>
      <c r="K594" s="1351"/>
      <c r="L594" s="1351"/>
      <c r="M594" s="1351"/>
      <c r="N594" s="1351"/>
      <c r="O594" s="1351"/>
      <c r="P594" s="1351"/>
      <c r="Q594" s="1351"/>
      <c r="R594" s="1351"/>
      <c r="T594" s="22"/>
      <c r="U594" t="s">
        <v>85</v>
      </c>
      <c r="Z594" s="1351" t="s">
        <v>2680</v>
      </c>
      <c r="AA594" s="1351"/>
      <c r="AB594" s="1351"/>
      <c r="AC594" s="1351"/>
      <c r="AD594" s="1351"/>
      <c r="AE594" s="1351"/>
      <c r="AF594" s="1351"/>
      <c r="AG594" s="1351"/>
      <c r="AH594" s="1351"/>
      <c r="AI594" s="1351"/>
      <c r="AJ594" s="1351"/>
      <c r="AK594" s="1351"/>
      <c r="BB594" s="3"/>
      <c r="BC594" s="3"/>
    </row>
    <row r="595" spans="1:55" ht="12.95" customHeight="1">
      <c r="A595" s="22"/>
      <c r="B595" t="s">
        <v>580</v>
      </c>
      <c r="G595" s="1351"/>
      <c r="H595" s="1351"/>
      <c r="I595" s="1351"/>
      <c r="J595" s="1351"/>
      <c r="K595" s="1351"/>
      <c r="L595" s="1351"/>
      <c r="M595" s="1351"/>
      <c r="N595" s="1351"/>
      <c r="O595" s="1351"/>
      <c r="P595" s="1351"/>
      <c r="Q595" s="1351"/>
      <c r="R595" s="1351"/>
      <c r="T595" s="22"/>
      <c r="U595" t="s">
        <v>580</v>
      </c>
      <c r="Z595" s="1295" t="s">
        <v>2670</v>
      </c>
      <c r="AA595" s="1295"/>
      <c r="AB595" s="1295"/>
      <c r="AC595" s="1295"/>
      <c r="AD595" s="1295"/>
      <c r="AE595" s="1295"/>
      <c r="AF595" s="1295"/>
      <c r="AG595" s="1295"/>
      <c r="AH595" s="1295"/>
      <c r="AI595" s="1295"/>
      <c r="AJ595" s="1295"/>
      <c r="AK595" s="1295"/>
      <c r="BB595" s="3"/>
      <c r="BC595" s="3"/>
    </row>
    <row r="596" spans="1:55" ht="12.95" customHeight="1">
      <c r="A596" s="22"/>
      <c r="B596" t="s">
        <v>17</v>
      </c>
      <c r="G596" s="1351"/>
      <c r="H596" s="1351"/>
      <c r="I596" s="1351"/>
      <c r="J596" s="1351"/>
      <c r="K596" s="1351"/>
      <c r="L596" s="1351"/>
      <c r="M596" s="1351"/>
      <c r="N596" s="1351"/>
      <c r="O596" s="1351"/>
      <c r="P596" s="1351"/>
      <c r="Q596" s="1351"/>
      <c r="R596" s="1351"/>
      <c r="T596" s="22"/>
      <c r="U596" t="s">
        <v>17</v>
      </c>
      <c r="Z596" s="1295" t="s">
        <v>2778</v>
      </c>
      <c r="AA596" s="1295"/>
      <c r="AB596" s="1295"/>
      <c r="AC596" s="1295"/>
      <c r="AD596" s="1295"/>
      <c r="AE596" s="1295"/>
      <c r="AF596" s="1295"/>
      <c r="AG596" s="1295"/>
      <c r="AH596" s="1295"/>
      <c r="AI596" s="1295"/>
      <c r="AJ596" s="1295"/>
      <c r="AK596" s="1295"/>
    </row>
    <row r="597" spans="1:55" ht="12.95" customHeight="1">
      <c r="A597" s="22"/>
      <c r="B597" t="s">
        <v>316</v>
      </c>
      <c r="G597" s="1311"/>
      <c r="H597" s="1311"/>
      <c r="I597" s="1311"/>
      <c r="J597" s="1311"/>
      <c r="K597" s="1311"/>
      <c r="L597" s="1311"/>
      <c r="O597" s="33" t="s">
        <v>206</v>
      </c>
      <c r="P597" s="1296"/>
      <c r="Q597" s="1296"/>
      <c r="R597" s="1296"/>
      <c r="T597" s="22"/>
      <c r="U597" t="s">
        <v>316</v>
      </c>
      <c r="Z597" s="1311" t="s">
        <v>2788</v>
      </c>
      <c r="AA597" s="1311"/>
      <c r="AB597" s="1311"/>
      <c r="AC597" s="1311"/>
      <c r="AD597" s="1311"/>
      <c r="AE597" s="1311"/>
      <c r="AH597" s="33" t="s">
        <v>206</v>
      </c>
      <c r="AI597" s="1296"/>
      <c r="AJ597" s="1296"/>
      <c r="AK597" s="1296"/>
      <c r="AZ597" s="3"/>
      <c r="BA597" s="3"/>
      <c r="BB597" s="3"/>
      <c r="BC597" s="3"/>
    </row>
    <row r="598" spans="1:55" ht="12.95" customHeight="1">
      <c r="A598" s="22"/>
      <c r="B598" t="s">
        <v>18</v>
      </c>
      <c r="H598" s="1351" t="s">
        <v>2784</v>
      </c>
      <c r="I598" s="1351"/>
      <c r="J598" s="1351"/>
      <c r="K598" s="1351"/>
      <c r="L598" s="1351"/>
      <c r="M598" s="1351"/>
      <c r="N598" s="1351"/>
      <c r="O598" s="1351"/>
      <c r="P598" s="1351"/>
      <c r="Q598" s="1351"/>
      <c r="R598" s="1351"/>
      <c r="T598" s="22"/>
      <c r="U598" t="s">
        <v>18</v>
      </c>
      <c r="AA598" s="1351" t="s">
        <v>2787</v>
      </c>
      <c r="AB598" s="1351"/>
      <c r="AC598" s="1351"/>
      <c r="AD598" s="1351"/>
      <c r="AE598" s="1351"/>
      <c r="AF598" s="1351"/>
      <c r="AG598" s="1351"/>
      <c r="AH598" s="1351"/>
      <c r="AI598" s="1351"/>
      <c r="AJ598" s="1351"/>
      <c r="AK598" s="1351"/>
      <c r="AZ598" s="3"/>
      <c r="BA598" s="3"/>
      <c r="BB598" s="3"/>
      <c r="BC598" s="3"/>
    </row>
    <row r="599" spans="1:55" ht="12.95" customHeight="1">
      <c r="A599" s="22"/>
      <c r="B599" t="s">
        <v>20</v>
      </c>
      <c r="N599" s="1307" t="s">
        <v>669</v>
      </c>
      <c r="O599" s="1307"/>
      <c r="T599" s="22"/>
      <c r="U599" t="s">
        <v>20</v>
      </c>
      <c r="AG599" s="1307" t="s">
        <v>545</v>
      </c>
      <c r="AH599" s="1307"/>
      <c r="AZ599" s="3"/>
      <c r="BA599" s="3"/>
      <c r="BB599" s="3"/>
      <c r="BC599" s="3"/>
    </row>
    <row r="600" spans="1:55" ht="12.95" customHeight="1">
      <c r="A600" s="22"/>
      <c r="T600" s="22"/>
      <c r="AZ600" s="3"/>
      <c r="BA600" s="3"/>
      <c r="BB600" s="3"/>
      <c r="BC600" s="3"/>
    </row>
    <row r="601" spans="1:55" ht="12.95" customHeight="1">
      <c r="A601" s="55" t="s">
        <v>455</v>
      </c>
      <c r="B601" t="s">
        <v>463</v>
      </c>
      <c r="G601" s="1297" t="str">
        <f>C568</f>
        <v>Costs deferred to conversion</v>
      </c>
      <c r="H601" s="1297"/>
      <c r="I601" s="1297"/>
      <c r="J601" s="1297"/>
      <c r="K601" s="1297"/>
      <c r="L601" s="1297"/>
      <c r="M601" s="1297"/>
      <c r="N601" s="1297"/>
      <c r="O601" s="1297"/>
      <c r="P601" s="1297"/>
      <c r="Q601" s="1297"/>
      <c r="R601" s="1297"/>
      <c r="T601" s="55" t="s">
        <v>456</v>
      </c>
      <c r="U601" t="s">
        <v>463</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2.95" customHeight="1">
      <c r="A602" s="22"/>
      <c r="B602" t="s">
        <v>85</v>
      </c>
      <c r="C602"/>
      <c r="D602"/>
      <c r="E602"/>
      <c r="F602"/>
      <c r="G602" s="1351" t="s">
        <v>2653</v>
      </c>
      <c r="H602" s="1351"/>
      <c r="I602" s="1351"/>
      <c r="J602" s="1351"/>
      <c r="K602" s="1351"/>
      <c r="L602" s="1351"/>
      <c r="M602" s="1351"/>
      <c r="N602" s="1351"/>
      <c r="O602" s="1351"/>
      <c r="P602" s="1351"/>
      <c r="Q602" s="1351"/>
      <c r="R602" s="1351"/>
      <c r="S602"/>
      <c r="T602" s="22"/>
      <c r="U602" t="s">
        <v>85</v>
      </c>
      <c r="V602"/>
      <c r="W602"/>
      <c r="X602"/>
      <c r="Y602"/>
      <c r="Z602" s="1351"/>
      <c r="AA602" s="1351"/>
      <c r="AB602" s="1351"/>
      <c r="AC602" s="1351"/>
      <c r="AD602" s="1351"/>
      <c r="AE602" s="1351"/>
      <c r="AF602" s="1351"/>
      <c r="AG602" s="1351"/>
      <c r="AH602" s="1351"/>
      <c r="AI602" s="1351"/>
      <c r="AJ602" s="1351"/>
      <c r="AK602" s="1351"/>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51" t="s">
        <v>2770</v>
      </c>
      <c r="H603" s="1351"/>
      <c r="I603" s="1351"/>
      <c r="J603" s="1351"/>
      <c r="K603" s="1351"/>
      <c r="L603" s="1351"/>
      <c r="M603" s="1351"/>
      <c r="N603" s="1351"/>
      <c r="O603" s="1351"/>
      <c r="P603" s="1351"/>
      <c r="Q603" s="1351"/>
      <c r="R603" s="1351"/>
      <c r="S603"/>
      <c r="T603" s="22"/>
      <c r="U603" t="s">
        <v>580</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1" t="s">
        <v>2763</v>
      </c>
      <c r="H604" s="1351"/>
      <c r="I604" s="1351"/>
      <c r="J604" s="1351"/>
      <c r="K604" s="1351"/>
      <c r="L604" s="1351"/>
      <c r="M604" s="1351"/>
      <c r="N604" s="1351"/>
      <c r="O604" s="1351"/>
      <c r="P604" s="1351"/>
      <c r="Q604" s="1351"/>
      <c r="R604" s="1351"/>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11" t="s">
        <v>2771</v>
      </c>
      <c r="H605" s="1311"/>
      <c r="I605" s="1311"/>
      <c r="J605" s="1311"/>
      <c r="K605" s="1311"/>
      <c r="L605" s="1311"/>
      <c r="M605"/>
      <c r="N605"/>
      <c r="O605" s="33" t="s">
        <v>206</v>
      </c>
      <c r="P605" s="1296"/>
      <c r="Q605" s="1296"/>
      <c r="R605" s="1296"/>
      <c r="S605"/>
      <c r="T605" s="22"/>
      <c r="U605" t="s">
        <v>316</v>
      </c>
      <c r="V605"/>
      <c r="W605"/>
      <c r="X605"/>
      <c r="Y605"/>
      <c r="Z605" s="1311"/>
      <c r="AA605" s="1311"/>
      <c r="AB605" s="1311"/>
      <c r="AC605" s="1311"/>
      <c r="AD605" s="1311"/>
      <c r="AE605" s="1311"/>
      <c r="AF605"/>
      <c r="AG605"/>
      <c r="AH605" s="33" t="s">
        <v>206</v>
      </c>
      <c r="AI605" s="1296"/>
      <c r="AJ605" s="1296"/>
      <c r="AK605" s="129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1" t="s">
        <v>2785</v>
      </c>
      <c r="I606" s="1351"/>
      <c r="J606" s="1351"/>
      <c r="K606" s="1351"/>
      <c r="L606" s="1351"/>
      <c r="M606" s="1351"/>
      <c r="N606" s="1351"/>
      <c r="O606" s="1351"/>
      <c r="P606" s="1351"/>
      <c r="Q606" s="1351"/>
      <c r="R606" s="1351"/>
      <c r="S606"/>
      <c r="T606" s="22"/>
      <c r="U606" t="s">
        <v>18</v>
      </c>
      <c r="V606"/>
      <c r="W606"/>
      <c r="X606"/>
      <c r="Y606"/>
      <c r="Z606"/>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BB606" s="3"/>
      <c r="BC606" s="3"/>
    </row>
    <row r="607" spans="1:55" ht="12.95" customHeight="1">
      <c r="A607" s="22"/>
      <c r="B607" t="s">
        <v>20</v>
      </c>
      <c r="N607" s="1307" t="s">
        <v>545</v>
      </c>
      <c r="O607" s="1307"/>
      <c r="T607" s="22"/>
      <c r="U607" t="s">
        <v>20</v>
      </c>
      <c r="AG607" s="1307" t="s">
        <v>669</v>
      </c>
      <c r="AH607" s="1307"/>
      <c r="BB607" s="3"/>
      <c r="BC607" s="3"/>
    </row>
    <row r="608" spans="1:55" ht="12.95" customHeight="1">
      <c r="A608" s="22"/>
      <c r="T608" s="22"/>
      <c r="BB608" s="3"/>
      <c r="BC608" s="3"/>
    </row>
    <row r="609" spans="1:55" ht="12.95" customHeight="1">
      <c r="A609" s="55" t="s">
        <v>461</v>
      </c>
      <c r="B609" t="s">
        <v>463</v>
      </c>
      <c r="G609" s="1297">
        <f>C570</f>
        <v>0</v>
      </c>
      <c r="H609" s="1297"/>
      <c r="I609" s="1297"/>
      <c r="J609" s="1297"/>
      <c r="K609" s="1297"/>
      <c r="L609" s="1297"/>
      <c r="M609" s="1297"/>
      <c r="N609" s="1297"/>
      <c r="O609" s="1297"/>
      <c r="P609" s="1297"/>
      <c r="Q609" s="1297"/>
      <c r="R609" s="1297"/>
      <c r="T609" s="55" t="s">
        <v>646</v>
      </c>
      <c r="U609" t="s">
        <v>463</v>
      </c>
      <c r="Z609" s="1297">
        <f>C571</f>
        <v>0</v>
      </c>
      <c r="AA609" s="1297"/>
      <c r="AB609" s="1297"/>
      <c r="AC609" s="1297"/>
      <c r="AD609" s="1297"/>
      <c r="AE609" s="1297"/>
      <c r="AF609" s="1297"/>
      <c r="AG609" s="1297"/>
      <c r="AH609" s="1297"/>
      <c r="AI609" s="1297"/>
      <c r="AJ609" s="1297"/>
      <c r="AK609" s="1297"/>
      <c r="BB609" s="3"/>
      <c r="BC609" s="3"/>
    </row>
    <row r="610" spans="1:55" ht="12.95" customHeight="1">
      <c r="A610" s="22"/>
      <c r="B610" t="s">
        <v>85</v>
      </c>
      <c r="G610" s="1351"/>
      <c r="H610" s="1351"/>
      <c r="I610" s="1351"/>
      <c r="J610" s="1351"/>
      <c r="K610" s="1351"/>
      <c r="L610" s="1351"/>
      <c r="M610" s="1351"/>
      <c r="N610" s="1351"/>
      <c r="O610" s="1351"/>
      <c r="P610" s="1351"/>
      <c r="Q610" s="1351"/>
      <c r="R610" s="1351"/>
      <c r="T610" s="22"/>
      <c r="U610" t="s">
        <v>85</v>
      </c>
      <c r="Z610" s="1351"/>
      <c r="AA610" s="1351"/>
      <c r="AB610" s="1351"/>
      <c r="AC610" s="1351"/>
      <c r="AD610" s="1351"/>
      <c r="AE610" s="1351"/>
      <c r="AF610" s="1351"/>
      <c r="AG610" s="1351"/>
      <c r="AH610" s="1351"/>
      <c r="AI610" s="1351"/>
      <c r="AJ610" s="1351"/>
      <c r="AK610" s="1351"/>
      <c r="AZ610" s="3"/>
      <c r="BA610" s="3"/>
      <c r="BB610" s="3"/>
      <c r="BC610" s="3"/>
    </row>
    <row r="611" spans="1:55" ht="12.95" customHeight="1">
      <c r="A611" s="22"/>
      <c r="B611" t="s">
        <v>580</v>
      </c>
      <c r="G611" s="1351"/>
      <c r="H611" s="1351"/>
      <c r="I611" s="1351"/>
      <c r="J611" s="1351"/>
      <c r="K611" s="1351"/>
      <c r="L611" s="1351"/>
      <c r="M611" s="1351"/>
      <c r="N611" s="1351"/>
      <c r="O611" s="1351"/>
      <c r="P611" s="1351"/>
      <c r="Q611" s="1351"/>
      <c r="R611" s="1351"/>
      <c r="T611" s="22"/>
      <c r="U611" t="s">
        <v>580</v>
      </c>
      <c r="Z611" s="1295"/>
      <c r="AA611" s="1295"/>
      <c r="AB611" s="1295"/>
      <c r="AC611" s="1295"/>
      <c r="AD611" s="1295"/>
      <c r="AE611" s="1295"/>
      <c r="AF611" s="1295"/>
      <c r="AG611" s="1295"/>
      <c r="AH611" s="1295"/>
      <c r="AI611" s="1295"/>
      <c r="AJ611" s="1295"/>
      <c r="AK611" s="1295"/>
      <c r="AZ611" s="3"/>
      <c r="BA611" s="3"/>
      <c r="BB611" s="3"/>
      <c r="BC611" s="3"/>
    </row>
    <row r="612" spans="1:55" ht="12.95" customHeight="1">
      <c r="A612" s="22"/>
      <c r="B612" t="s">
        <v>17</v>
      </c>
      <c r="G612" s="1351"/>
      <c r="H612" s="1351"/>
      <c r="I612" s="1351"/>
      <c r="J612" s="1351"/>
      <c r="K612" s="1351"/>
      <c r="L612" s="1351"/>
      <c r="M612" s="1351"/>
      <c r="N612" s="1351"/>
      <c r="O612" s="1351"/>
      <c r="P612" s="1351"/>
      <c r="Q612" s="1351"/>
      <c r="R612" s="1351"/>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2.95" customHeight="1">
      <c r="A613" s="22"/>
      <c r="B613" t="s">
        <v>316</v>
      </c>
      <c r="C613"/>
      <c r="D613"/>
      <c r="E613"/>
      <c r="F613"/>
      <c r="G613" s="1311"/>
      <c r="H613" s="1311"/>
      <c r="I613" s="1311"/>
      <c r="J613" s="1311"/>
      <c r="K613" s="1311"/>
      <c r="L613" s="1311"/>
      <c r="M613"/>
      <c r="N613"/>
      <c r="O613" s="33" t="s">
        <v>206</v>
      </c>
      <c r="P613" s="1296"/>
      <c r="Q613" s="1296"/>
      <c r="R613" s="1296"/>
      <c r="S613"/>
      <c r="T613" s="22"/>
      <c r="U613" t="s">
        <v>316</v>
      </c>
      <c r="V613"/>
      <c r="W613"/>
      <c r="X613"/>
      <c r="Y613"/>
      <c r="Z613" s="1311"/>
      <c r="AA613" s="1311"/>
      <c r="AB613" s="1311"/>
      <c r="AC613" s="1311"/>
      <c r="AD613" s="1311"/>
      <c r="AE613" s="1311"/>
      <c r="AF613"/>
      <c r="AG613"/>
      <c r="AH613" s="33" t="s">
        <v>206</v>
      </c>
      <c r="AI613" s="1296"/>
      <c r="AJ613" s="1296"/>
      <c r="AK613" s="129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1"/>
      <c r="I614" s="1351"/>
      <c r="J614" s="1351"/>
      <c r="K614" s="1351"/>
      <c r="L614" s="1351"/>
      <c r="M614" s="1351"/>
      <c r="N614" s="1351"/>
      <c r="O614" s="1351"/>
      <c r="P614" s="1351"/>
      <c r="Q614" s="1351"/>
      <c r="R614" s="1351"/>
      <c r="S614"/>
      <c r="T614" s="22"/>
      <c r="U614" t="s">
        <v>18</v>
      </c>
      <c r="V614"/>
      <c r="W614"/>
      <c r="X614"/>
      <c r="Y614"/>
      <c r="Z614"/>
      <c r="AA614" s="1351"/>
      <c r="AB614" s="1351"/>
      <c r="AC614" s="1351"/>
      <c r="AD614" s="1351"/>
      <c r="AE614" s="1351"/>
      <c r="AF614" s="1351"/>
      <c r="AG614" s="1351"/>
      <c r="AH614" s="1351"/>
      <c r="AI614" s="1351"/>
      <c r="AJ614" s="1351"/>
      <c r="AK614" s="135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07" t="s">
        <v>669</v>
      </c>
      <c r="O615" s="1307"/>
      <c r="P615"/>
      <c r="Q615"/>
      <c r="R615"/>
      <c r="S615"/>
      <c r="T615" s="22"/>
      <c r="U615" t="s">
        <v>20</v>
      </c>
      <c r="V615"/>
      <c r="W615"/>
      <c r="X615"/>
      <c r="Y615"/>
      <c r="Z615"/>
      <c r="AA615"/>
      <c r="AB615"/>
      <c r="AC615"/>
      <c r="AD615"/>
      <c r="AE615"/>
      <c r="AF615"/>
      <c r="AG615" s="1307" t="s">
        <v>669</v>
      </c>
      <c r="AH615" s="130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297">
        <f>C572</f>
        <v>0</v>
      </c>
      <c r="H617" s="1297"/>
      <c r="I617" s="1297"/>
      <c r="J617" s="1297"/>
      <c r="K617" s="1297"/>
      <c r="L617" s="1297"/>
      <c r="M617" s="1297"/>
      <c r="N617" s="1297"/>
      <c r="O617" s="1297"/>
      <c r="P617" s="1297"/>
      <c r="Q617" s="1297"/>
      <c r="R617" s="1297"/>
      <c r="T617" s="55" t="s">
        <v>363</v>
      </c>
      <c r="U617" t="s">
        <v>463</v>
      </c>
      <c r="Z617" s="1297">
        <f>C573</f>
        <v>0</v>
      </c>
      <c r="AA617" s="1297"/>
      <c r="AB617" s="1297"/>
      <c r="AC617" s="1297"/>
      <c r="AD617" s="1297"/>
      <c r="AE617" s="1297"/>
      <c r="AF617" s="1297"/>
      <c r="AG617" s="1297"/>
      <c r="AH617" s="1297"/>
      <c r="AI617" s="1297"/>
      <c r="AJ617" s="1297"/>
      <c r="AK617" s="1297"/>
      <c r="AZ617" s="3"/>
      <c r="BA617" s="3"/>
      <c r="BB617" s="3"/>
      <c r="BC617" s="3"/>
    </row>
    <row r="618" spans="1:55" ht="12.95" customHeight="1">
      <c r="B618" t="s">
        <v>85</v>
      </c>
      <c r="G618" s="1351"/>
      <c r="H618" s="1351"/>
      <c r="I618" s="1351"/>
      <c r="J618" s="1351"/>
      <c r="K618" s="1351"/>
      <c r="L618" s="1351"/>
      <c r="M618" s="1351"/>
      <c r="N618" s="1351"/>
      <c r="O618" s="1351"/>
      <c r="P618" s="1351"/>
      <c r="Q618" s="1351"/>
      <c r="R618" s="1351"/>
      <c r="U618" t="s">
        <v>85</v>
      </c>
      <c r="Z618" s="1351"/>
      <c r="AA618" s="1351"/>
      <c r="AB618" s="1351"/>
      <c r="AC618" s="1351"/>
      <c r="AD618" s="1351"/>
      <c r="AE618" s="1351"/>
      <c r="AF618" s="1351"/>
      <c r="AG618" s="1351"/>
      <c r="AH618" s="1351"/>
      <c r="AI618" s="1351"/>
      <c r="AJ618" s="1351"/>
      <c r="AK618" s="1351"/>
      <c r="AZ618" s="3"/>
      <c r="BA618" s="3"/>
      <c r="BB618" s="3"/>
      <c r="BC618" s="3"/>
    </row>
    <row r="619" spans="1:55" ht="12.95" customHeight="1">
      <c r="B619" t="s">
        <v>580</v>
      </c>
      <c r="G619" s="1351"/>
      <c r="H619" s="1351"/>
      <c r="I619" s="1351"/>
      <c r="J619" s="1351"/>
      <c r="K619" s="1351"/>
      <c r="L619" s="1351"/>
      <c r="M619" s="1351"/>
      <c r="N619" s="1351"/>
      <c r="O619" s="1351"/>
      <c r="P619" s="1351"/>
      <c r="Q619" s="1351"/>
      <c r="R619" s="1351"/>
      <c r="U619" t="s">
        <v>580</v>
      </c>
      <c r="Z619" s="1295"/>
      <c r="AA619" s="1295"/>
      <c r="AB619" s="1295"/>
      <c r="AC619" s="1295"/>
      <c r="AD619" s="1295"/>
      <c r="AE619" s="1295"/>
      <c r="AF619" s="1295"/>
      <c r="AG619" s="1295"/>
      <c r="AH619" s="1295"/>
      <c r="AI619" s="1295"/>
      <c r="AJ619" s="1295"/>
      <c r="AK619" s="1295"/>
      <c r="AZ619" s="3"/>
      <c r="BA619" s="3"/>
      <c r="BB619" s="3"/>
      <c r="BC619" s="3"/>
    </row>
    <row r="620" spans="1:55" ht="12.95" customHeight="1">
      <c r="B620" t="s">
        <v>17</v>
      </c>
      <c r="G620" s="1351"/>
      <c r="H620" s="1351"/>
      <c r="I620" s="1351"/>
      <c r="J620" s="1351"/>
      <c r="K620" s="1351"/>
      <c r="L620" s="1351"/>
      <c r="M620" s="1351"/>
      <c r="N620" s="1351"/>
      <c r="O620" s="1351"/>
      <c r="P620" s="1351"/>
      <c r="Q620" s="1351"/>
      <c r="R620" s="1351"/>
      <c r="U620" t="s">
        <v>17</v>
      </c>
      <c r="Z620" s="1295"/>
      <c r="AA620" s="1295"/>
      <c r="AB620" s="1295"/>
      <c r="AC620" s="1295"/>
      <c r="AD620" s="1295"/>
      <c r="AE620" s="1295"/>
      <c r="AF620" s="1295"/>
      <c r="AG620" s="1295"/>
      <c r="AH620" s="1295"/>
      <c r="AI620" s="1295"/>
      <c r="AJ620" s="1295"/>
      <c r="AK620" s="1295"/>
      <c r="AZ620" s="3"/>
      <c r="BA620" s="3"/>
      <c r="BB620" s="3"/>
      <c r="BC620" s="3"/>
    </row>
    <row r="621" spans="1:55" ht="12.95" customHeight="1">
      <c r="B621" t="s">
        <v>316</v>
      </c>
      <c r="G621" s="1311"/>
      <c r="H621" s="1311"/>
      <c r="I621" s="1311"/>
      <c r="J621" s="1311"/>
      <c r="K621" s="1311"/>
      <c r="L621" s="1311"/>
      <c r="O621" s="33" t="s">
        <v>206</v>
      </c>
      <c r="P621" s="1296"/>
      <c r="Q621" s="1296"/>
      <c r="R621" s="1296"/>
      <c r="U621" t="s">
        <v>316</v>
      </c>
      <c r="Z621" s="1311"/>
      <c r="AA621" s="1311"/>
      <c r="AB621" s="1311"/>
      <c r="AC621" s="1311"/>
      <c r="AD621" s="1311"/>
      <c r="AE621" s="1311"/>
      <c r="AH621" s="33" t="s">
        <v>206</v>
      </c>
      <c r="AI621" s="1296"/>
      <c r="AJ621" s="1296"/>
      <c r="AK621" s="1296"/>
      <c r="AZ621" s="3"/>
      <c r="BA621" s="3"/>
      <c r="BB621" s="3"/>
      <c r="BC621" s="3"/>
    </row>
    <row r="622" spans="1:55" ht="12.95" customHeight="1">
      <c r="B622" t="s">
        <v>18</v>
      </c>
      <c r="H622" s="1351"/>
      <c r="I622" s="1351"/>
      <c r="J622" s="1351"/>
      <c r="K622" s="1351"/>
      <c r="L622" s="1351"/>
      <c r="M622" s="1351"/>
      <c r="N622" s="1351"/>
      <c r="O622" s="1351"/>
      <c r="P622" s="1351"/>
      <c r="Q622" s="1351"/>
      <c r="R622" s="1351"/>
      <c r="U622" t="s">
        <v>18</v>
      </c>
      <c r="AA622" s="1351"/>
      <c r="AB622" s="1351"/>
      <c r="AC622" s="1351"/>
      <c r="AD622" s="1351"/>
      <c r="AE622" s="1351"/>
      <c r="AF622" s="1351"/>
      <c r="AG622" s="1351"/>
      <c r="AH622" s="1351"/>
      <c r="AI622" s="1351"/>
      <c r="AJ622" s="1351"/>
      <c r="AK622" s="1351"/>
      <c r="AU622" s="895"/>
      <c r="AV622" s="895"/>
      <c r="AW622" s="895"/>
      <c r="AX622" s="895"/>
      <c r="AY622" s="895"/>
      <c r="AZ622" s="3"/>
      <c r="BA622" s="3"/>
      <c r="BB622" s="3"/>
      <c r="BC622" s="3"/>
    </row>
    <row r="623" spans="1:55" ht="12.95" customHeight="1">
      <c r="B623" t="s">
        <v>20</v>
      </c>
      <c r="N623" s="1307" t="s">
        <v>669</v>
      </c>
      <c r="O623" s="1307"/>
      <c r="U623" t="s">
        <v>20</v>
      </c>
      <c r="AG623" s="1307" t="s">
        <v>669</v>
      </c>
      <c r="AH623" s="1307"/>
      <c r="AU623" s="895"/>
      <c r="AV623" s="895"/>
      <c r="AW623" s="895"/>
      <c r="AX623" s="895"/>
      <c r="AY623" s="895"/>
      <c r="AZ623" s="3"/>
      <c r="BA623" s="3"/>
      <c r="BB623" s="3"/>
      <c r="BC623" s="3"/>
    </row>
    <row r="624" spans="1:55" ht="12.95" customHeight="1">
      <c r="AZ624" s="3"/>
      <c r="BA624" s="3"/>
      <c r="BB624" s="3"/>
      <c r="BC624" s="3"/>
    </row>
    <row r="625" spans="1:56" ht="12.95" customHeight="1">
      <c r="A625" s="1601" t="s">
        <v>544</v>
      </c>
      <c r="B625" s="1601"/>
      <c r="C625" s="1601"/>
      <c r="D625" s="1601"/>
      <c r="E625" s="1601"/>
      <c r="F625" s="1601"/>
      <c r="G625" s="1601"/>
      <c r="H625" s="1601"/>
      <c r="I625" s="1601"/>
      <c r="J625" s="1601"/>
      <c r="K625" s="1601"/>
      <c r="L625" s="1601"/>
      <c r="M625" s="1601"/>
      <c r="N625" s="1601"/>
      <c r="O625" s="1601"/>
      <c r="P625" s="1601"/>
      <c r="Q625" s="1601"/>
      <c r="R625" s="1601"/>
      <c r="S625" s="1601"/>
      <c r="T625" s="1601"/>
      <c r="U625" s="1601"/>
      <c r="V625" s="1601"/>
      <c r="W625" s="1601"/>
      <c r="X625" s="1601"/>
      <c r="Y625" s="1601"/>
      <c r="Z625" s="1601"/>
      <c r="AA625" s="1601"/>
      <c r="AB625" s="1601"/>
      <c r="AC625" s="1601"/>
      <c r="AD625" s="1601"/>
      <c r="AE625" s="1601"/>
      <c r="AF625" s="1601"/>
      <c r="AG625" s="1601"/>
      <c r="AH625" s="1601"/>
      <c r="AI625" s="1601"/>
      <c r="AJ625" s="1601"/>
      <c r="AK625" s="1601"/>
      <c r="AL625" s="1601"/>
      <c r="AM625" s="1601"/>
      <c r="AN625" s="1601"/>
      <c r="AO625" s="1601"/>
      <c r="AP625" s="1601"/>
      <c r="AQ625" s="1601"/>
      <c r="AR625" s="1601"/>
      <c r="AS625" s="1601"/>
      <c r="AT625" s="1601"/>
      <c r="AZ625" s="3"/>
      <c r="BA625" s="3"/>
      <c r="BB625" s="3"/>
      <c r="BC625" s="3"/>
    </row>
    <row r="626" spans="1:56" ht="12.95" customHeight="1">
      <c r="A626" s="1601"/>
      <c r="B626" s="1601"/>
      <c r="C626" s="1601"/>
      <c r="D626" s="1601"/>
      <c r="E626" s="1601"/>
      <c r="F626" s="1601"/>
      <c r="G626" s="1601"/>
      <c r="H626" s="1601"/>
      <c r="I626" s="1601"/>
      <c r="J626" s="1601"/>
      <c r="K626" s="1601"/>
      <c r="L626" s="1601"/>
      <c r="M626" s="1601"/>
      <c r="N626" s="1601"/>
      <c r="O626" s="1601"/>
      <c r="P626" s="1601"/>
      <c r="Q626" s="1601"/>
      <c r="R626" s="1601"/>
      <c r="S626" s="1601"/>
      <c r="T626" s="1601"/>
      <c r="U626" s="1601"/>
      <c r="V626" s="1601"/>
      <c r="W626" s="1601"/>
      <c r="X626" s="1601"/>
      <c r="Y626" s="1601"/>
      <c r="Z626" s="1601"/>
      <c r="AA626" s="1601"/>
      <c r="AB626" s="1601"/>
      <c r="AC626" s="1601"/>
      <c r="AD626" s="1601"/>
      <c r="AE626" s="1601"/>
      <c r="AF626" s="1601"/>
      <c r="AG626" s="1601"/>
      <c r="AH626" s="1601"/>
      <c r="AI626" s="1601"/>
      <c r="AJ626" s="1601"/>
      <c r="AK626" s="1601"/>
      <c r="AL626" s="1601"/>
      <c r="AM626" s="1601"/>
      <c r="AN626" s="1601"/>
      <c r="AO626" s="1601"/>
      <c r="AP626" s="1601"/>
      <c r="AQ626" s="1601"/>
      <c r="AR626" s="1601"/>
      <c r="AS626" s="1601"/>
      <c r="AT626" s="1601"/>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764" t="s">
        <v>2056</v>
      </c>
      <c r="C632" s="1764"/>
      <c r="D632" s="1764"/>
      <c r="E632" s="1764"/>
      <c r="F632" s="1764"/>
      <c r="G632" s="1764"/>
      <c r="H632" s="1764"/>
      <c r="I632" s="1764"/>
      <c r="J632" s="1764"/>
      <c r="K632" s="1764"/>
      <c r="L632" s="1764"/>
      <c r="M632" s="1597" t="s">
        <v>2057</v>
      </c>
      <c r="N632" s="1597"/>
      <c r="O632" s="1597"/>
      <c r="P632" s="1597"/>
      <c r="Q632" s="1597" t="s">
        <v>1827</v>
      </c>
      <c r="R632" s="1597"/>
      <c r="S632" s="1597"/>
      <c r="T632" s="1597" t="s">
        <v>1825</v>
      </c>
      <c r="U632" s="1597"/>
      <c r="V632" s="1597"/>
      <c r="W632" s="1598" t="s">
        <v>453</v>
      </c>
      <c r="X632" s="1598"/>
      <c r="Y632" s="1598"/>
      <c r="Z632" s="1337" t="s">
        <v>2086</v>
      </c>
      <c r="AA632" s="1337"/>
      <c r="AB632" s="1338"/>
      <c r="AC632" s="1765" t="s">
        <v>1664</v>
      </c>
      <c r="AD632" s="1766"/>
      <c r="AE632" s="1767"/>
      <c r="AF632" s="1336" t="s">
        <v>1902</v>
      </c>
      <c r="AG632" s="1337"/>
      <c r="AH632" s="1337"/>
      <c r="AI632" s="1337"/>
      <c r="AJ632" s="1338"/>
      <c r="AK632" s="1586" t="s">
        <v>1903</v>
      </c>
      <c r="AL632" s="1587"/>
      <c r="AM632" s="1587"/>
      <c r="AN632" s="1588"/>
      <c r="AO632" s="1597" t="s">
        <v>454</v>
      </c>
      <c r="AP632" s="1597"/>
      <c r="AQ632" s="1597"/>
      <c r="AR632" s="1597"/>
      <c r="AS632" s="1597"/>
      <c r="AU632" s="3"/>
      <c r="AZ632" s="3"/>
      <c r="BA632" s="3"/>
      <c r="BB632" s="3"/>
      <c r="BC632" s="3"/>
    </row>
    <row r="633" spans="1:56" ht="12.95" customHeight="1">
      <c r="B633" s="1764"/>
      <c r="C633" s="1764"/>
      <c r="D633" s="1764"/>
      <c r="E633" s="1764"/>
      <c r="F633" s="1764"/>
      <c r="G633" s="1764"/>
      <c r="H633" s="1764"/>
      <c r="I633" s="1764"/>
      <c r="J633" s="1764"/>
      <c r="K633" s="1764"/>
      <c r="L633" s="1764"/>
      <c r="M633" s="1597"/>
      <c r="N633" s="1597"/>
      <c r="O633" s="1597"/>
      <c r="P633" s="1597"/>
      <c r="Q633" s="1597"/>
      <c r="R633" s="1597"/>
      <c r="S633" s="1597"/>
      <c r="T633" s="1597"/>
      <c r="U633" s="1597"/>
      <c r="V633" s="1597"/>
      <c r="W633" s="1598"/>
      <c r="X633" s="1598"/>
      <c r="Y633" s="1598"/>
      <c r="Z633" s="1340"/>
      <c r="AA633" s="1340"/>
      <c r="AB633" s="1341"/>
      <c r="AC633" s="1768"/>
      <c r="AD633" s="1769"/>
      <c r="AE633" s="1770"/>
      <c r="AF633" s="1339"/>
      <c r="AG633" s="1340"/>
      <c r="AH633" s="1340"/>
      <c r="AI633" s="1340"/>
      <c r="AJ633" s="1341"/>
      <c r="AK633" s="1589"/>
      <c r="AL633" s="1590"/>
      <c r="AM633" s="1590"/>
      <c r="AN633" s="1591"/>
      <c r="AO633" s="1597"/>
      <c r="AP633" s="1597"/>
      <c r="AQ633" s="1597"/>
      <c r="AR633" s="1597"/>
      <c r="AS633" s="1597"/>
      <c r="AU633" s="3"/>
      <c r="AZ633" s="3"/>
      <c r="BA633" s="3"/>
      <c r="BB633" s="3"/>
      <c r="BC633" s="3"/>
      <c r="BD633" s="3"/>
    </row>
    <row r="634" spans="1:56" ht="12.95" customHeight="1">
      <c r="B634" s="1764"/>
      <c r="C634" s="1764"/>
      <c r="D634" s="1764"/>
      <c r="E634" s="1764"/>
      <c r="F634" s="1764"/>
      <c r="G634" s="1764"/>
      <c r="H634" s="1764"/>
      <c r="I634" s="1764"/>
      <c r="J634" s="1764"/>
      <c r="K634" s="1764"/>
      <c r="L634" s="1764"/>
      <c r="M634" s="1597"/>
      <c r="N634" s="1597"/>
      <c r="O634" s="1597"/>
      <c r="P634" s="1597"/>
      <c r="Q634" s="1597"/>
      <c r="R634" s="1597"/>
      <c r="S634" s="1597"/>
      <c r="T634" s="1597"/>
      <c r="U634" s="1597"/>
      <c r="V634" s="1597"/>
      <c r="W634" s="1598"/>
      <c r="X634" s="1598"/>
      <c r="Y634" s="1598"/>
      <c r="Z634" s="1343"/>
      <c r="AA634" s="1343"/>
      <c r="AB634" s="1344"/>
      <c r="AC634" s="1771"/>
      <c r="AD634" s="1772"/>
      <c r="AE634" s="1773"/>
      <c r="AF634" s="1342"/>
      <c r="AG634" s="1343"/>
      <c r="AH634" s="1343"/>
      <c r="AI634" s="1343"/>
      <c r="AJ634" s="1344"/>
      <c r="AK634" s="1592"/>
      <c r="AL634" s="1593"/>
      <c r="AM634" s="1593"/>
      <c r="AN634" s="1594"/>
      <c r="AO634" s="1597"/>
      <c r="AP634" s="1597"/>
      <c r="AQ634" s="1597"/>
      <c r="AR634" s="1597"/>
      <c r="AS634" s="1597"/>
      <c r="AT634" s="3"/>
      <c r="AU634" s="3"/>
      <c r="AZ634" s="3"/>
      <c r="BA634" s="3"/>
      <c r="BB634" s="3"/>
      <c r="BC634" s="3"/>
      <c r="BD634" s="3"/>
    </row>
    <row r="635" spans="1:56" ht="12.95" customHeight="1">
      <c r="B635" s="51" t="s">
        <v>112</v>
      </c>
      <c r="C635" s="1595" t="s">
        <v>2742</v>
      </c>
      <c r="D635" s="1595"/>
      <c r="E635" s="1595"/>
      <c r="F635" s="1595"/>
      <c r="G635" s="1595"/>
      <c r="H635" s="1595"/>
      <c r="I635" s="1595"/>
      <c r="J635" s="1595"/>
      <c r="K635" s="1595"/>
      <c r="L635" s="1595"/>
      <c r="M635" s="1512" t="s">
        <v>2069</v>
      </c>
      <c r="N635" s="1512"/>
      <c r="O635" s="1512"/>
      <c r="P635" s="1512"/>
      <c r="Q635" s="1472">
        <v>660</v>
      </c>
      <c r="R635" s="1472"/>
      <c r="S635" s="1535"/>
      <c r="T635" s="1534"/>
      <c r="U635" s="1472"/>
      <c r="V635" s="1535"/>
      <c r="W635" s="1308">
        <v>0.03</v>
      </c>
      <c r="X635" s="1309"/>
      <c r="Y635" s="1310"/>
      <c r="Z635" s="1415" t="s">
        <v>457</v>
      </c>
      <c r="AA635" s="1416"/>
      <c r="AB635" s="1417"/>
      <c r="AC635" s="1401">
        <v>1</v>
      </c>
      <c r="AD635" s="1402"/>
      <c r="AE635" s="1403"/>
      <c r="AF635" s="1509"/>
      <c r="AG635" s="1510"/>
      <c r="AH635" s="1510"/>
      <c r="AI635" s="1510"/>
      <c r="AJ635" s="1511"/>
      <c r="AK635" s="1345"/>
      <c r="AL635" s="1346"/>
      <c r="AM635" s="1346"/>
      <c r="AN635" s="1347"/>
      <c r="AO635" s="1555">
        <f>'[1]4%'!$E$16</f>
        <v>42222000</v>
      </c>
      <c r="AP635" s="1555"/>
      <c r="AQ635" s="1555"/>
      <c r="AR635" s="1555"/>
      <c r="AS635" s="1555"/>
      <c r="AT635" s="3"/>
      <c r="AU635" s="3"/>
      <c r="AZ635" s="3"/>
      <c r="BA635" s="3"/>
      <c r="BB635" s="3"/>
      <c r="BC635" s="3"/>
      <c r="BD635" s="3"/>
    </row>
    <row r="636" spans="1:56" ht="12.95" customHeight="1">
      <c r="B636" s="52" t="s">
        <v>113</v>
      </c>
      <c r="C636" s="1595" t="s">
        <v>2746</v>
      </c>
      <c r="D636" s="1595"/>
      <c r="E636" s="1595"/>
      <c r="F636" s="1595"/>
      <c r="G636" s="1595"/>
      <c r="H636" s="1595"/>
      <c r="I636" s="1595"/>
      <c r="J636" s="1595"/>
      <c r="K636" s="1595"/>
      <c r="L636" s="1595"/>
      <c r="M636" s="1512" t="s">
        <v>2071</v>
      </c>
      <c r="N636" s="1512"/>
      <c r="O636" s="1512"/>
      <c r="P636" s="1512"/>
      <c r="Q636" s="1534">
        <v>660</v>
      </c>
      <c r="R636" s="1472"/>
      <c r="S636" s="1535"/>
      <c r="T636" s="1534"/>
      <c r="U636" s="1472"/>
      <c r="V636" s="1535"/>
      <c r="W636" s="1308">
        <v>0</v>
      </c>
      <c r="X636" s="1309"/>
      <c r="Y636" s="1310"/>
      <c r="Z636" s="1415" t="s">
        <v>457</v>
      </c>
      <c r="AA636" s="1416"/>
      <c r="AB636" s="1417"/>
      <c r="AC636" s="1401">
        <v>2</v>
      </c>
      <c r="AD636" s="1402"/>
      <c r="AE636" s="1403"/>
      <c r="AF636" s="1509"/>
      <c r="AG636" s="1510"/>
      <c r="AH636" s="1510"/>
      <c r="AI636" s="1510"/>
      <c r="AJ636" s="1511"/>
      <c r="AK636" s="1345"/>
      <c r="AL636" s="1346"/>
      <c r="AM636" s="1346"/>
      <c r="AN636" s="1347"/>
      <c r="AO636" s="1414">
        <f>'[1]4%'!$E$15</f>
        <v>6178158</v>
      </c>
      <c r="AP636" s="1272"/>
      <c r="AQ636" s="1272"/>
      <c r="AR636" s="1272"/>
      <c r="AS636" s="1273"/>
      <c r="AT636" s="1141" t="str">
        <f>IF(AND(NOT(C635=""),C636="",NOT(C637="")),"!","")</f>
        <v/>
      </c>
      <c r="AU636" s="3"/>
      <c r="AZ636" s="3"/>
      <c r="BA636" s="3"/>
      <c r="BB636" s="3"/>
      <c r="BC636" s="3"/>
      <c r="BD636" s="3"/>
    </row>
    <row r="637" spans="1:56" ht="12.95" customHeight="1">
      <c r="B637" s="52" t="s">
        <v>119</v>
      </c>
      <c r="C637" s="1595" t="s">
        <v>2744</v>
      </c>
      <c r="D637" s="1595"/>
      <c r="E637" s="1595"/>
      <c r="F637" s="1595"/>
      <c r="G637" s="1595"/>
      <c r="H637" s="1595"/>
      <c r="I637" s="1595"/>
      <c r="J637" s="1595"/>
      <c r="K637" s="1595"/>
      <c r="L637" s="1595"/>
      <c r="M637" s="1512" t="s">
        <v>2063</v>
      </c>
      <c r="N637" s="1512"/>
      <c r="O637" s="1512"/>
      <c r="P637" s="1512"/>
      <c r="Q637" s="1534"/>
      <c r="R637" s="1472"/>
      <c r="S637" s="1535"/>
      <c r="T637" s="1534"/>
      <c r="U637" s="1472"/>
      <c r="V637" s="1535"/>
      <c r="W637" s="1308"/>
      <c r="X637" s="1309"/>
      <c r="Y637" s="1310"/>
      <c r="Z637" s="1415" t="s">
        <v>300</v>
      </c>
      <c r="AA637" s="1416"/>
      <c r="AB637" s="1417"/>
      <c r="AC637" s="1401"/>
      <c r="AD637" s="1402"/>
      <c r="AE637" s="1403"/>
      <c r="AF637" s="1509"/>
      <c r="AG637" s="1510"/>
      <c r="AH637" s="1510"/>
      <c r="AI637" s="1510"/>
      <c r="AJ637" s="1511"/>
      <c r="AK637" s="1345"/>
      <c r="AL637" s="1346"/>
      <c r="AM637" s="1346"/>
      <c r="AN637" s="1347"/>
      <c r="AO637" s="1414">
        <f>ROUND('[1]4%'!$E$20,0)</f>
        <v>5524244</v>
      </c>
      <c r="AP637" s="1272"/>
      <c r="AQ637" s="1272"/>
      <c r="AR637" s="1272"/>
      <c r="AS637" s="1273"/>
      <c r="AT637" s="1141" t="str">
        <f t="shared" ref="AT637:AT646" si="3">IF(AND(NOT(C636=""),C637="",NOT(C638="")),"!","")</f>
        <v/>
      </c>
      <c r="AU637" s="3"/>
      <c r="AZ637" s="3"/>
      <c r="BA637" s="3"/>
      <c r="BB637" s="3"/>
      <c r="BC637" s="3"/>
      <c r="BD637" s="3"/>
    </row>
    <row r="638" spans="1:56" ht="12.95" customHeight="1">
      <c r="B638" s="52" t="s">
        <v>581</v>
      </c>
      <c r="C638" s="1516" t="s">
        <v>2751</v>
      </c>
      <c r="D638" s="1516"/>
      <c r="E638" s="1516"/>
      <c r="F638" s="1516"/>
      <c r="G638" s="1516"/>
      <c r="H638" s="1516"/>
      <c r="I638" s="1516"/>
      <c r="J638" s="1516"/>
      <c r="K638" s="1516"/>
      <c r="L638" s="1516"/>
      <c r="M638" s="1512" t="s">
        <v>2058</v>
      </c>
      <c r="N638" s="1512"/>
      <c r="O638" s="1512"/>
      <c r="P638" s="1512"/>
      <c r="Q638" s="1534"/>
      <c r="R638" s="1472"/>
      <c r="S638" s="1535"/>
      <c r="T638" s="1534"/>
      <c r="U638" s="1472"/>
      <c r="V638" s="1535"/>
      <c r="W638" s="1308"/>
      <c r="X638" s="1309"/>
      <c r="Y638" s="1310"/>
      <c r="Z638" s="1415" t="s">
        <v>300</v>
      </c>
      <c r="AA638" s="1416"/>
      <c r="AB638" s="1417"/>
      <c r="AC638" s="1401"/>
      <c r="AD638" s="1402"/>
      <c r="AE638" s="1403"/>
      <c r="AF638" s="1509"/>
      <c r="AG638" s="1510"/>
      <c r="AH638" s="1510"/>
      <c r="AI638" s="1510"/>
      <c r="AJ638" s="1511"/>
      <c r="AK638" s="1345"/>
      <c r="AL638" s="1346"/>
      <c r="AM638" s="1346"/>
      <c r="AN638" s="1347"/>
      <c r="AO638" s="1414">
        <f>'[1]4%'!$E$17</f>
        <v>2061100</v>
      </c>
      <c r="AP638" s="1272"/>
      <c r="AQ638" s="1272"/>
      <c r="AR638" s="1272"/>
      <c r="AS638" s="1273"/>
      <c r="AT638" s="1141" t="str">
        <f t="shared" si="3"/>
        <v/>
      </c>
      <c r="AU638" s="3"/>
      <c r="AZ638" s="3"/>
      <c r="BA638" s="3"/>
      <c r="BB638" s="3"/>
      <c r="BC638" s="3"/>
      <c r="BD638" s="3"/>
    </row>
    <row r="639" spans="1:56" ht="12.95" customHeight="1">
      <c r="B639" s="52" t="s">
        <v>763</v>
      </c>
      <c r="C639" s="1516"/>
      <c r="D639" s="1516"/>
      <c r="E639" s="1516"/>
      <c r="F639" s="1516"/>
      <c r="G639" s="1516"/>
      <c r="H639" s="1516"/>
      <c r="I639" s="1516"/>
      <c r="J639" s="1516"/>
      <c r="K639" s="1516"/>
      <c r="L639" s="1516"/>
      <c r="M639" s="1512" t="s">
        <v>1183</v>
      </c>
      <c r="N639" s="1512"/>
      <c r="O639" s="1512"/>
      <c r="P639" s="1512"/>
      <c r="Q639" s="1534"/>
      <c r="R639" s="1472"/>
      <c r="S639" s="1535"/>
      <c r="T639" s="1534"/>
      <c r="U639" s="1472"/>
      <c r="V639" s="1535"/>
      <c r="W639" s="1308"/>
      <c r="X639" s="1309"/>
      <c r="Y639" s="1310"/>
      <c r="Z639" s="1415" t="s">
        <v>1183</v>
      </c>
      <c r="AA639" s="1416"/>
      <c r="AB639" s="1417"/>
      <c r="AC639" s="1401"/>
      <c r="AD639" s="1402"/>
      <c r="AE639" s="1403"/>
      <c r="AF639" s="1509"/>
      <c r="AG639" s="1510"/>
      <c r="AH639" s="1510"/>
      <c r="AI639" s="1510"/>
      <c r="AJ639" s="1511"/>
      <c r="AK639" s="1345"/>
      <c r="AL639" s="1346"/>
      <c r="AM639" s="1346"/>
      <c r="AN639" s="1347"/>
      <c r="AO639" s="1414"/>
      <c r="AP639" s="1272"/>
      <c r="AQ639" s="1272"/>
      <c r="AR639" s="1272"/>
      <c r="AS639" s="1273"/>
      <c r="AT639" s="1141" t="str">
        <f t="shared" si="3"/>
        <v/>
      </c>
      <c r="AU639" s="3"/>
      <c r="AZ639" s="3"/>
      <c r="BA639" s="3"/>
      <c r="BB639" s="3"/>
      <c r="BC639" s="3"/>
      <c r="BD639" s="3"/>
    </row>
    <row r="640" spans="1:56" ht="12.95" customHeight="1">
      <c r="B640" s="52" t="s">
        <v>584</v>
      </c>
      <c r="C640" s="1516"/>
      <c r="D640" s="1516"/>
      <c r="E640" s="1516"/>
      <c r="F640" s="1516"/>
      <c r="G640" s="1516"/>
      <c r="H640" s="1516"/>
      <c r="I640" s="1516"/>
      <c r="J640" s="1516"/>
      <c r="K640" s="1516"/>
      <c r="L640" s="1516"/>
      <c r="M640" s="1512" t="s">
        <v>1183</v>
      </c>
      <c r="N640" s="1512"/>
      <c r="O640" s="1512"/>
      <c r="P640" s="1512"/>
      <c r="Q640" s="1534"/>
      <c r="R640" s="1472"/>
      <c r="S640" s="1535"/>
      <c r="T640" s="1534"/>
      <c r="U640" s="1472"/>
      <c r="V640" s="1535"/>
      <c r="W640" s="1308"/>
      <c r="X640" s="1309"/>
      <c r="Y640" s="1310"/>
      <c r="Z640" s="1415" t="s">
        <v>1183</v>
      </c>
      <c r="AA640" s="1416"/>
      <c r="AB640" s="1417"/>
      <c r="AC640" s="1401"/>
      <c r="AD640" s="1402"/>
      <c r="AE640" s="1403"/>
      <c r="AF640" s="1509"/>
      <c r="AG640" s="1510"/>
      <c r="AH640" s="1510"/>
      <c r="AI640" s="1510"/>
      <c r="AJ640" s="1511"/>
      <c r="AK640" s="1345"/>
      <c r="AL640" s="1346"/>
      <c r="AM640" s="1346"/>
      <c r="AN640" s="1347"/>
      <c r="AO640" s="1414"/>
      <c r="AP640" s="1272"/>
      <c r="AQ640" s="1272"/>
      <c r="AR640" s="1272"/>
      <c r="AS640" s="1273"/>
      <c r="AT640" s="1141" t="str">
        <f t="shared" si="3"/>
        <v/>
      </c>
      <c r="AU640" s="3"/>
      <c r="AZ640" s="3"/>
      <c r="BA640" s="3"/>
      <c r="BB640" s="3"/>
      <c r="BC640" s="3"/>
      <c r="BD640" s="3"/>
    </row>
    <row r="641" spans="1:157" ht="12.95" customHeight="1">
      <c r="B641" s="52" t="s">
        <v>455</v>
      </c>
      <c r="C641" s="1516"/>
      <c r="D641" s="1516"/>
      <c r="E641" s="1516"/>
      <c r="F641" s="1516"/>
      <c r="G641" s="1516"/>
      <c r="H641" s="1516"/>
      <c r="I641" s="1516"/>
      <c r="J641" s="1516"/>
      <c r="K641" s="1516"/>
      <c r="L641" s="1516"/>
      <c r="M641" s="1512" t="s">
        <v>1183</v>
      </c>
      <c r="N641" s="1512"/>
      <c r="O641" s="1512"/>
      <c r="P641" s="1512"/>
      <c r="Q641" s="1534"/>
      <c r="R641" s="1472"/>
      <c r="S641" s="1535"/>
      <c r="T641" s="1534"/>
      <c r="U641" s="1472"/>
      <c r="V641" s="1535"/>
      <c r="W641" s="1308"/>
      <c r="X641" s="1309"/>
      <c r="Y641" s="1310"/>
      <c r="Z641" s="1415" t="s">
        <v>1183</v>
      </c>
      <c r="AA641" s="1416"/>
      <c r="AB641" s="1417"/>
      <c r="AC641" s="1401"/>
      <c r="AD641" s="1402"/>
      <c r="AE641" s="1403"/>
      <c r="AF641" s="1509"/>
      <c r="AG641" s="1510"/>
      <c r="AH641" s="1510"/>
      <c r="AI641" s="1510"/>
      <c r="AJ641" s="1511"/>
      <c r="AK641" s="1345"/>
      <c r="AL641" s="1346"/>
      <c r="AM641" s="1346"/>
      <c r="AN641" s="1347"/>
      <c r="AO641" s="1414"/>
      <c r="AP641" s="1272"/>
      <c r="AQ641" s="1272"/>
      <c r="AR641" s="1272"/>
      <c r="AS641" s="1273"/>
      <c r="AT641" s="1141" t="str">
        <f t="shared" si="3"/>
        <v/>
      </c>
      <c r="AU641" s="3"/>
      <c r="AV641" s="3"/>
      <c r="AW641" s="3"/>
      <c r="AX641" s="3"/>
      <c r="AY641" s="3"/>
      <c r="AZ641" s="3"/>
      <c r="BA641" s="3"/>
      <c r="BB641" s="3"/>
      <c r="BC641" s="3"/>
      <c r="BD641" s="3"/>
    </row>
    <row r="642" spans="1:157" ht="12.95" customHeight="1">
      <c r="B642" s="52" t="s">
        <v>456</v>
      </c>
      <c r="C642" s="1516"/>
      <c r="D642" s="1516"/>
      <c r="E642" s="1516"/>
      <c r="F642" s="1516"/>
      <c r="G642" s="1516"/>
      <c r="H642" s="1516"/>
      <c r="I642" s="1516"/>
      <c r="J642" s="1516"/>
      <c r="K642" s="1516"/>
      <c r="L642" s="1516"/>
      <c r="M642" s="1512" t="s">
        <v>1183</v>
      </c>
      <c r="N642" s="1512"/>
      <c r="O642" s="1512"/>
      <c r="P642" s="1512"/>
      <c r="Q642" s="1534"/>
      <c r="R642" s="1472"/>
      <c r="S642" s="1535"/>
      <c r="T642" s="1534"/>
      <c r="U642" s="1472"/>
      <c r="V642" s="1535"/>
      <c r="W642" s="1308"/>
      <c r="X642" s="1309"/>
      <c r="Y642" s="1310"/>
      <c r="Z642" s="1415" t="s">
        <v>1183</v>
      </c>
      <c r="AA642" s="1416"/>
      <c r="AB642" s="1417"/>
      <c r="AC642" s="1401"/>
      <c r="AD642" s="1402"/>
      <c r="AE642" s="1403"/>
      <c r="AF642" s="1509"/>
      <c r="AG642" s="1510"/>
      <c r="AH642" s="1510"/>
      <c r="AI642" s="1510"/>
      <c r="AJ642" s="1511"/>
      <c r="AK642" s="1345"/>
      <c r="AL642" s="1346"/>
      <c r="AM642" s="1346"/>
      <c r="AN642" s="1347"/>
      <c r="AO642" s="1414"/>
      <c r="AP642" s="1272"/>
      <c r="AQ642" s="1272"/>
      <c r="AR642" s="1272"/>
      <c r="AS642" s="1273"/>
      <c r="AT642" s="1141" t="str">
        <f t="shared" si="3"/>
        <v/>
      </c>
      <c r="AU642" s="3"/>
      <c r="AV642" s="3"/>
      <c r="AW642" s="3"/>
      <c r="AX642" s="3"/>
      <c r="AY642" s="3"/>
      <c r="AZ642" s="3"/>
      <c r="BA642" s="3" t="s">
        <v>1183</v>
      </c>
      <c r="BB642" s="3"/>
      <c r="BC642" s="3"/>
      <c r="BD642" s="3"/>
    </row>
    <row r="643" spans="1:157" ht="12.95" customHeight="1">
      <c r="B643" s="52" t="s">
        <v>461</v>
      </c>
      <c r="C643" s="1516"/>
      <c r="D643" s="1516"/>
      <c r="E643" s="1516"/>
      <c r="F643" s="1516"/>
      <c r="G643" s="1516"/>
      <c r="H643" s="1516"/>
      <c r="I643" s="1516"/>
      <c r="J643" s="1516"/>
      <c r="K643" s="1516"/>
      <c r="L643" s="1516"/>
      <c r="M643" s="1512" t="s">
        <v>1183</v>
      </c>
      <c r="N643" s="1512"/>
      <c r="O643" s="1512"/>
      <c r="P643" s="1512"/>
      <c r="Q643" s="1534"/>
      <c r="R643" s="1472"/>
      <c r="S643" s="1535"/>
      <c r="T643" s="1534"/>
      <c r="U643" s="1472"/>
      <c r="V643" s="1535"/>
      <c r="W643" s="1308"/>
      <c r="X643" s="1309"/>
      <c r="Y643" s="1310"/>
      <c r="Z643" s="1415" t="s">
        <v>1183</v>
      </c>
      <c r="AA643" s="1416"/>
      <c r="AB643" s="1417"/>
      <c r="AC643" s="1401"/>
      <c r="AD643" s="1402"/>
      <c r="AE643" s="1403"/>
      <c r="AF643" s="1509"/>
      <c r="AG643" s="1510"/>
      <c r="AH643" s="1510"/>
      <c r="AI643" s="1510"/>
      <c r="AJ643" s="1511"/>
      <c r="AK643" s="1345"/>
      <c r="AL643" s="1346"/>
      <c r="AM643" s="1346"/>
      <c r="AN643" s="1347"/>
      <c r="AO643" s="1414"/>
      <c r="AP643" s="1272"/>
      <c r="AQ643" s="1272"/>
      <c r="AR643" s="1272"/>
      <c r="AS643" s="1273"/>
      <c r="AT643" s="1141"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76.64835164835165</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5" customHeight="1">
      <c r="B644" s="52" t="s">
        <v>646</v>
      </c>
      <c r="C644" s="1516"/>
      <c r="D644" s="1516"/>
      <c r="E644" s="1516"/>
      <c r="F644" s="1516"/>
      <c r="G644" s="1516"/>
      <c r="H644" s="1516"/>
      <c r="I644" s="1516"/>
      <c r="J644" s="1516"/>
      <c r="K644" s="1516"/>
      <c r="L644" s="1516"/>
      <c r="M644" s="1512" t="s">
        <v>1183</v>
      </c>
      <c r="N644" s="1512"/>
      <c r="O644" s="1512"/>
      <c r="P644" s="1512"/>
      <c r="Q644" s="1534"/>
      <c r="R644" s="1472"/>
      <c r="S644" s="1535"/>
      <c r="T644" s="1534"/>
      <c r="U644" s="1472"/>
      <c r="V644" s="1535"/>
      <c r="W644" s="1308"/>
      <c r="X644" s="1309"/>
      <c r="Y644" s="1310"/>
      <c r="Z644" s="1415" t="s">
        <v>1183</v>
      </c>
      <c r="AA644" s="1416"/>
      <c r="AB644" s="1417"/>
      <c r="AC644" s="1401"/>
      <c r="AD644" s="1402"/>
      <c r="AE644" s="1403"/>
      <c r="AF644" s="1509"/>
      <c r="AG644" s="1510"/>
      <c r="AH644" s="1510"/>
      <c r="AI644" s="1510"/>
      <c r="AJ644" s="1511"/>
      <c r="AK644" s="1345"/>
      <c r="AL644" s="1346"/>
      <c r="AM644" s="1346"/>
      <c r="AN644" s="1347"/>
      <c r="AO644" s="1414"/>
      <c r="AP644" s="1272"/>
      <c r="AQ644" s="1272"/>
      <c r="AR644" s="1272"/>
      <c r="AS644" s="1273"/>
      <c r="AT644" s="1141"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479.01098901098902</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5" customHeight="1">
      <c r="B645" s="52" t="s">
        <v>362</v>
      </c>
      <c r="C645" s="1516"/>
      <c r="D645" s="1516"/>
      <c r="E645" s="1516"/>
      <c r="F645" s="1516"/>
      <c r="G645" s="1516"/>
      <c r="H645" s="1516"/>
      <c r="I645" s="1516"/>
      <c r="J645" s="1516"/>
      <c r="K645" s="1516"/>
      <c r="L645" s="1516"/>
      <c r="M645" s="1512" t="s">
        <v>1183</v>
      </c>
      <c r="N645" s="1512"/>
      <c r="O645" s="1512"/>
      <c r="P645" s="1512"/>
      <c r="Q645" s="1534"/>
      <c r="R645" s="1472"/>
      <c r="S645" s="1535"/>
      <c r="T645" s="1534"/>
      <c r="U645" s="1472"/>
      <c r="V645" s="1535"/>
      <c r="W645" s="1308"/>
      <c r="X645" s="1309"/>
      <c r="Y645" s="1310"/>
      <c r="Z645" s="1415" t="s">
        <v>1183</v>
      </c>
      <c r="AA645" s="1416"/>
      <c r="AB645" s="1417"/>
      <c r="AC645" s="1401"/>
      <c r="AD645" s="1402"/>
      <c r="AE645" s="1403"/>
      <c r="AF645" s="1509"/>
      <c r="AG645" s="1510"/>
      <c r="AH645" s="1510"/>
      <c r="AI645" s="1510"/>
      <c r="AJ645" s="1511"/>
      <c r="AK645" s="1345"/>
      <c r="AL645" s="1346"/>
      <c r="AM645" s="1346"/>
      <c r="AN645" s="1347"/>
      <c r="AO645" s="1414"/>
      <c r="AP645" s="1272"/>
      <c r="AQ645" s="1272"/>
      <c r="AR645" s="1272"/>
      <c r="AS645" s="1273"/>
      <c r="AT645" s="1141"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t="e">
        <f t="shared" si="5"/>
        <v>#VALUE!</v>
      </c>
      <c r="ED645" s="1294"/>
      <c r="EE645" s="1294"/>
      <c r="EF645" s="1294"/>
      <c r="EG645" s="1294"/>
      <c r="EH645" s="1294">
        <f t="shared" si="6"/>
        <v>225</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5" customHeight="1">
      <c r="B646" s="52" t="s">
        <v>363</v>
      </c>
      <c r="C646" s="1516"/>
      <c r="D646" s="1516"/>
      <c r="E646" s="1516"/>
      <c r="F646" s="1516"/>
      <c r="G646" s="1516"/>
      <c r="H646" s="1516"/>
      <c r="I646" s="1516"/>
      <c r="J646" s="1516"/>
      <c r="K646" s="1516"/>
      <c r="L646" s="1516"/>
      <c r="M646" s="1512" t="s">
        <v>1183</v>
      </c>
      <c r="N646" s="1512"/>
      <c r="O646" s="1512"/>
      <c r="P646" s="1512"/>
      <c r="Q646" s="1534"/>
      <c r="R646" s="1472"/>
      <c r="S646" s="1535"/>
      <c r="T646" s="1534"/>
      <c r="U646" s="1472"/>
      <c r="V646" s="1535"/>
      <c r="W646" s="1308"/>
      <c r="X646" s="1309"/>
      <c r="Y646" s="1310"/>
      <c r="Z646" s="1415" t="s">
        <v>1183</v>
      </c>
      <c r="AA646" s="1416"/>
      <c r="AB646" s="1417"/>
      <c r="AC646" s="1401"/>
      <c r="AD646" s="1402"/>
      <c r="AE646" s="1403"/>
      <c r="AF646" s="1509"/>
      <c r="AG646" s="1510"/>
      <c r="AH646" s="1510"/>
      <c r="AI646" s="1510"/>
      <c r="AJ646" s="1511"/>
      <c r="AK646" s="1345"/>
      <c r="AL646" s="1346"/>
      <c r="AM646" s="1346"/>
      <c r="AN646" s="1347"/>
      <c r="AO646" s="1414"/>
      <c r="AP646" s="1272"/>
      <c r="AQ646" s="1272"/>
      <c r="AR646" s="1272"/>
      <c r="AS646" s="1273"/>
      <c r="AT646" s="1141"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t="e">
        <f t="shared" si="5"/>
        <v>#VALUE!</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5" customHeight="1">
      <c r="B647" s="1352" t="s">
        <v>128</v>
      </c>
      <c r="C647" s="1353"/>
      <c r="D647" s="1353"/>
      <c r="E647" s="1353"/>
      <c r="F647" s="1353"/>
      <c r="G647" s="1353"/>
      <c r="H647" s="1353"/>
      <c r="I647" s="1353"/>
      <c r="J647" s="1353"/>
      <c r="K647" s="1353"/>
      <c r="L647" s="1353"/>
      <c r="M647" s="1353"/>
      <c r="N647" s="1353"/>
      <c r="O647" s="1353"/>
      <c r="P647" s="1353"/>
      <c r="Q647" s="1353"/>
      <c r="R647" s="1353"/>
      <c r="S647" s="1353"/>
      <c r="T647" s="1353"/>
      <c r="U647" s="1353"/>
      <c r="V647" s="1353"/>
      <c r="W647" s="1353"/>
      <c r="X647" s="1353"/>
      <c r="Y647" s="1353"/>
      <c r="Z647" s="1353"/>
      <c r="AA647" s="1353"/>
      <c r="AB647" s="1353"/>
      <c r="AC647" s="1353"/>
      <c r="AD647" s="1353"/>
      <c r="AE647" s="1353"/>
      <c r="AF647" s="1353"/>
      <c r="AG647" s="1353"/>
      <c r="AH647" s="1353"/>
      <c r="AI647" s="1353"/>
      <c r="AJ647" s="1353"/>
      <c r="AK647" s="1353"/>
      <c r="AL647" s="1353"/>
      <c r="AM647" s="1353"/>
      <c r="AN647" s="1355"/>
      <c r="AO647" s="1411">
        <f>SUM(AO635:AR646)</f>
        <v>55985502</v>
      </c>
      <c r="AP647" s="1412"/>
      <c r="AQ647" s="1412"/>
      <c r="AR647" s="1412"/>
      <c r="AS647" s="141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t="e">
        <f t="shared" si="6"/>
        <v>#VALUE!</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5" customHeight="1">
      <c r="B648" s="1352" t="s">
        <v>267</v>
      </c>
      <c r="C648" s="1353"/>
      <c r="D648" s="1353"/>
      <c r="E648" s="1353"/>
      <c r="F648" s="1353"/>
      <c r="G648" s="1353"/>
      <c r="H648" s="1353"/>
      <c r="I648" s="1353"/>
      <c r="J648" s="1353"/>
      <c r="K648" s="1353"/>
      <c r="L648" s="1353"/>
      <c r="M648" s="1353"/>
      <c r="N648" s="1353"/>
      <c r="O648" s="1353"/>
      <c r="P648" s="1353"/>
      <c r="Q648" s="1353"/>
      <c r="R648" s="1353"/>
      <c r="S648" s="1353"/>
      <c r="T648" s="1353"/>
      <c r="U648" s="1353"/>
      <c r="V648" s="1353"/>
      <c r="W648" s="1353"/>
      <c r="X648" s="1353"/>
      <c r="Y648" s="1353"/>
      <c r="Z648" s="1353"/>
      <c r="AA648" s="1353"/>
      <c r="AB648" s="1353"/>
      <c r="AC648" s="1353"/>
      <c r="AD648" s="1353"/>
      <c r="AE648" s="1353"/>
      <c r="AF648" s="1353"/>
      <c r="AG648" s="1353"/>
      <c r="AH648" s="1353"/>
      <c r="AI648" s="1353"/>
      <c r="AJ648" s="1353"/>
      <c r="AK648" s="1353"/>
      <c r="AL648" s="1353"/>
      <c r="AM648" s="1353"/>
      <c r="AN648" s="1355"/>
      <c r="AO648" s="1414">
        <f>ROUND('[1]4%'!$E$21-'[1]4%'!$E$124,0)</f>
        <v>36147415</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t="e">
        <f t="shared" si="6"/>
        <v>#VALUE!</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5" customHeight="1">
      <c r="B649" s="1599" t="s">
        <v>268</v>
      </c>
      <c r="C649" s="1354"/>
      <c r="D649" s="1354"/>
      <c r="E649" s="1354"/>
      <c r="F649" s="1354"/>
      <c r="G649" s="1354"/>
      <c r="H649" s="1354"/>
      <c r="I649" s="1354"/>
      <c r="J649" s="1354"/>
      <c r="K649" s="1354"/>
      <c r="L649" s="1354"/>
      <c r="M649" s="1354"/>
      <c r="N649" s="1354"/>
      <c r="O649" s="1354"/>
      <c r="P649" s="1354"/>
      <c r="Q649" s="1354"/>
      <c r="R649" s="1354"/>
      <c r="S649" s="1354"/>
      <c r="T649" s="1354"/>
      <c r="U649" s="1354"/>
      <c r="V649" s="1354"/>
      <c r="W649" s="1354"/>
      <c r="X649" s="1354"/>
      <c r="Y649" s="1354"/>
      <c r="Z649" s="1354"/>
      <c r="AA649" s="1354"/>
      <c r="AB649" s="1354"/>
      <c r="AC649" s="1354"/>
      <c r="AD649" s="1354"/>
      <c r="AE649" s="1354"/>
      <c r="AF649" s="1354"/>
      <c r="AG649" s="1354"/>
      <c r="AH649" s="1354"/>
      <c r="AI649" s="1354"/>
      <c r="AJ649" s="1354"/>
      <c r="AK649" s="1354"/>
      <c r="AL649" s="1354"/>
      <c r="AM649" s="1354"/>
      <c r="AN649" s="1600"/>
      <c r="AO649" s="1411">
        <f>AO647+AO648</f>
        <v>92132917</v>
      </c>
      <c r="AP649" s="1412"/>
      <c r="AQ649" s="1412"/>
      <c r="AR649" s="1412"/>
      <c r="AS649" s="141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t="e">
        <f t="shared" si="6"/>
        <v>#VALUE!</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t="e">
        <f t="shared" si="6"/>
        <v>#VALUE!</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5" customHeight="1">
      <c r="A651" s="55" t="s">
        <v>112</v>
      </c>
      <c r="B651" t="s">
        <v>463</v>
      </c>
      <c r="G651" s="1297" t="str">
        <f>C635</f>
        <v>MOHCD/TIDA</v>
      </c>
      <c r="H651" s="1297"/>
      <c r="I651" s="1297"/>
      <c r="J651" s="1297"/>
      <c r="K651" s="1297"/>
      <c r="L651" s="1297"/>
      <c r="M651" s="1297"/>
      <c r="N651" s="1297"/>
      <c r="O651" s="1297"/>
      <c r="P651" s="1297"/>
      <c r="Q651" s="1297"/>
      <c r="R651" s="1297"/>
      <c r="S651" s="8"/>
      <c r="T651" s="55" t="s">
        <v>113</v>
      </c>
      <c r="U651" t="s">
        <v>463</v>
      </c>
      <c r="Z651" s="1297" t="str">
        <f>C636</f>
        <v>HUD 202 Capital Advance</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5" customHeight="1">
      <c r="A652" s="22"/>
      <c r="B652" t="s">
        <v>85</v>
      </c>
      <c r="G652" s="1351" t="s">
        <v>2680</v>
      </c>
      <c r="H652" s="1351"/>
      <c r="I652" s="1351"/>
      <c r="J652" s="1351"/>
      <c r="K652" s="1351"/>
      <c r="L652" s="1351"/>
      <c r="M652" s="1351"/>
      <c r="N652" s="1351"/>
      <c r="O652" s="1351"/>
      <c r="P652" s="1351"/>
      <c r="Q652" s="1351"/>
      <c r="R652" s="1351"/>
      <c r="S652" s="8"/>
      <c r="T652" s="22"/>
      <c r="U652" t="s">
        <v>85</v>
      </c>
      <c r="Z652" s="1351" t="s">
        <v>2773</v>
      </c>
      <c r="AA652" s="1351"/>
      <c r="AB652" s="1351"/>
      <c r="AC652" s="1351"/>
      <c r="AD652" s="1351"/>
      <c r="AE652" s="1351"/>
      <c r="AF652" s="1351"/>
      <c r="AG652" s="1351"/>
      <c r="AH652" s="1351"/>
      <c r="AI652" s="1351"/>
      <c r="AJ652" s="1351"/>
      <c r="AK652" s="1351"/>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5" customHeight="1">
      <c r="A653" s="22"/>
      <c r="B653" t="s">
        <v>580</v>
      </c>
      <c r="G653" s="1351" t="s">
        <v>2670</v>
      </c>
      <c r="H653" s="1351"/>
      <c r="I653" s="1351"/>
      <c r="J653" s="1351"/>
      <c r="K653" s="1351"/>
      <c r="L653" s="1351"/>
      <c r="M653" s="1351"/>
      <c r="N653" s="1351"/>
      <c r="O653" s="1351"/>
      <c r="P653" s="1351"/>
      <c r="Q653" s="1351"/>
      <c r="R653" s="1351"/>
      <c r="T653" s="22"/>
      <c r="U653" t="s">
        <v>580</v>
      </c>
      <c r="Z653" s="1295" t="s">
        <v>2774</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5" customHeight="1">
      <c r="A654" s="22"/>
      <c r="B654" t="s">
        <v>17</v>
      </c>
      <c r="G654" s="1351" t="s">
        <v>2778</v>
      </c>
      <c r="H654" s="1351"/>
      <c r="I654" s="1351"/>
      <c r="J654" s="1351"/>
      <c r="K654" s="1351"/>
      <c r="L654" s="1351"/>
      <c r="M654" s="1351"/>
      <c r="N654" s="1351"/>
      <c r="O654" s="1351"/>
      <c r="P654" s="1351"/>
      <c r="Q654" s="1351"/>
      <c r="R654" s="1351"/>
      <c r="S654" s="8"/>
      <c r="T654" s="22"/>
      <c r="U654" t="s">
        <v>17</v>
      </c>
      <c r="Z654" s="1295" t="s">
        <v>2775</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5" customHeight="1">
      <c r="A655" s="22"/>
      <c r="B655" t="s">
        <v>316</v>
      </c>
      <c r="G655" s="1596" t="s">
        <v>2788</v>
      </c>
      <c r="H655" s="1311"/>
      <c r="I655" s="1311"/>
      <c r="J655" s="1311"/>
      <c r="K655" s="1311"/>
      <c r="L655" s="1311"/>
      <c r="O655" s="33" t="s">
        <v>206</v>
      </c>
      <c r="P655" s="1296"/>
      <c r="Q655" s="1296"/>
      <c r="R655" s="1296"/>
      <c r="S655" s="10"/>
      <c r="T655" s="22"/>
      <c r="U655" t="s">
        <v>316</v>
      </c>
      <c r="Z655" s="1311" t="s">
        <v>2776</v>
      </c>
      <c r="AA655" s="1311"/>
      <c r="AB655" s="1311"/>
      <c r="AC655" s="1311"/>
      <c r="AD655" s="1311"/>
      <c r="AE655" s="1311"/>
      <c r="AH655" s="33" t="s">
        <v>206</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5" customHeight="1">
      <c r="A656" s="22"/>
      <c r="B656" t="s">
        <v>18</v>
      </c>
      <c r="H656" s="1351" t="s">
        <v>2786</v>
      </c>
      <c r="I656" s="1351"/>
      <c r="J656" s="1351"/>
      <c r="K656" s="1351"/>
      <c r="L656" s="1351"/>
      <c r="M656" s="1351"/>
      <c r="N656" s="1351"/>
      <c r="O656" s="1351"/>
      <c r="P656" s="1351"/>
      <c r="Q656" s="1351"/>
      <c r="R656" s="1351"/>
      <c r="S656" s="8"/>
      <c r="T656" s="22"/>
      <c r="U656" t="s">
        <v>18</v>
      </c>
      <c r="AA656" s="1351"/>
      <c r="AB656" s="1351"/>
      <c r="AC656" s="1351"/>
      <c r="AD656" s="1351"/>
      <c r="AE656" s="1351"/>
      <c r="AF656" s="1351"/>
      <c r="AG656" s="1351"/>
      <c r="AH656" s="1351"/>
      <c r="AI656" s="1351"/>
      <c r="AJ656" s="1351"/>
      <c r="AK656" s="1351"/>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5" customHeight="1">
      <c r="A657" s="22"/>
      <c r="B657" t="s">
        <v>20</v>
      </c>
      <c r="N657" s="1307" t="s">
        <v>545</v>
      </c>
      <c r="O657" s="1307"/>
      <c r="T657" s="22"/>
      <c r="U657" t="s">
        <v>20</v>
      </c>
      <c r="AG657" s="1307" t="s">
        <v>545</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5" customHeight="1">
      <c r="A659" s="55" t="s">
        <v>119</v>
      </c>
      <c r="B659" t="s">
        <v>463</v>
      </c>
      <c r="G659" s="1297" t="str">
        <f>C637</f>
        <v>GP Equity</v>
      </c>
      <c r="H659" s="1297"/>
      <c r="I659" s="1297"/>
      <c r="J659" s="1297"/>
      <c r="K659" s="1297"/>
      <c r="L659" s="1297"/>
      <c r="M659" s="1297"/>
      <c r="N659" s="1297"/>
      <c r="O659" s="1297"/>
      <c r="P659" s="1297"/>
      <c r="Q659" s="1297"/>
      <c r="R659" s="1297"/>
      <c r="T659" s="55" t="s">
        <v>581</v>
      </c>
      <c r="U659" t="s">
        <v>463</v>
      </c>
      <c r="Z659" s="1297" t="str">
        <f>C638</f>
        <v>Accrued deferred soft loan interest</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5" customHeight="1">
      <c r="A660" s="22"/>
      <c r="B660" t="s">
        <v>85</v>
      </c>
      <c r="G660" s="1351" t="s">
        <v>2659</v>
      </c>
      <c r="H660" s="1351"/>
      <c r="I660" s="1351"/>
      <c r="J660" s="1351"/>
      <c r="K660" s="1351"/>
      <c r="L660" s="1351"/>
      <c r="M660" s="1351"/>
      <c r="N660" s="1351"/>
      <c r="O660" s="1351"/>
      <c r="P660" s="1351"/>
      <c r="Q660" s="1351"/>
      <c r="R660" s="1351"/>
      <c r="T660" s="22"/>
      <c r="U660" t="s">
        <v>85</v>
      </c>
      <c r="Z660" s="1351" t="s">
        <v>2680</v>
      </c>
      <c r="AA660" s="1351"/>
      <c r="AB660" s="1351"/>
      <c r="AC660" s="1351"/>
      <c r="AD660" s="1351"/>
      <c r="AE660" s="1351"/>
      <c r="AF660" s="1351"/>
      <c r="AG660" s="1351"/>
      <c r="AH660" s="1351"/>
      <c r="AI660" s="1351"/>
      <c r="AJ660" s="1351"/>
      <c r="AK660" s="1351"/>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5" customHeight="1">
      <c r="A661" s="22"/>
      <c r="B661" t="s">
        <v>580</v>
      </c>
      <c r="G661" s="1295" t="s">
        <v>2777</v>
      </c>
      <c r="H661" s="1295"/>
      <c r="I661" s="1295"/>
      <c r="J661" s="1295"/>
      <c r="K661" s="1295"/>
      <c r="L661" s="1295"/>
      <c r="M661" s="1295"/>
      <c r="N661" s="1295"/>
      <c r="O661" s="1295"/>
      <c r="P661" s="1295"/>
      <c r="Q661" s="1295"/>
      <c r="R661" s="1295"/>
      <c r="T661" s="22"/>
      <c r="U661" t="s">
        <v>580</v>
      </c>
      <c r="Z661" s="1295" t="s">
        <v>2670</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5" customHeight="1">
      <c r="A662" s="22"/>
      <c r="B662" t="s">
        <v>17</v>
      </c>
      <c r="G662" s="1295" t="s">
        <v>2763</v>
      </c>
      <c r="H662" s="1295"/>
      <c r="I662" s="1295"/>
      <c r="J662" s="1295"/>
      <c r="K662" s="1295"/>
      <c r="L662" s="1295"/>
      <c r="M662" s="1295"/>
      <c r="N662" s="1295"/>
      <c r="O662" s="1295"/>
      <c r="P662" s="1295"/>
      <c r="Q662" s="1295"/>
      <c r="R662" s="1295"/>
      <c r="T662" s="22"/>
      <c r="U662" t="s">
        <v>17</v>
      </c>
      <c r="Z662" s="1295" t="s">
        <v>2778</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5" customHeight="1">
      <c r="A663" s="22"/>
      <c r="B663" t="s">
        <v>316</v>
      </c>
      <c r="G663" s="1311" t="s">
        <v>2771</v>
      </c>
      <c r="H663" s="1311"/>
      <c r="I663" s="1311"/>
      <c r="J663" s="1311"/>
      <c r="K663" s="1311"/>
      <c r="L663" s="1311"/>
      <c r="O663" s="33" t="s">
        <v>206</v>
      </c>
      <c r="P663" s="1296"/>
      <c r="Q663" s="1296"/>
      <c r="R663" s="1296"/>
      <c r="T663" s="22"/>
      <c r="U663" t="s">
        <v>316</v>
      </c>
      <c r="Z663" s="1311" t="s">
        <v>2788</v>
      </c>
      <c r="AA663" s="1311"/>
      <c r="AB663" s="1311"/>
      <c r="AC663" s="1311"/>
      <c r="AD663" s="1311"/>
      <c r="AE663" s="1311"/>
      <c r="AH663" s="33" t="s">
        <v>206</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5" customHeight="1">
      <c r="A664" s="22"/>
      <c r="B664" t="s">
        <v>18</v>
      </c>
      <c r="H664" s="1351"/>
      <c r="I664" s="1351"/>
      <c r="J664" s="1351"/>
      <c r="K664" s="1351"/>
      <c r="L664" s="1351"/>
      <c r="M664" s="1351"/>
      <c r="N664" s="1351"/>
      <c r="O664" s="1351"/>
      <c r="P664" s="1351"/>
      <c r="Q664" s="1351"/>
      <c r="R664" s="1351"/>
      <c r="T664" s="22"/>
      <c r="U664" t="s">
        <v>18</v>
      </c>
      <c r="AA664" s="1351" t="s">
        <v>2787</v>
      </c>
      <c r="AB664" s="1351"/>
      <c r="AC664" s="1351"/>
      <c r="AD664" s="1351"/>
      <c r="AE664" s="1351"/>
      <c r="AF664" s="1351"/>
      <c r="AG664" s="1351"/>
      <c r="AH664" s="1351"/>
      <c r="AI664" s="1351"/>
      <c r="AJ664" s="1351"/>
      <c r="AK664" s="1351"/>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5" customHeight="1">
      <c r="A665" s="22"/>
      <c r="B665" t="s">
        <v>20</v>
      </c>
      <c r="N665" s="1307" t="s">
        <v>545</v>
      </c>
      <c r="O665" s="1307"/>
      <c r="T665" s="22"/>
      <c r="U665" t="s">
        <v>20</v>
      </c>
      <c r="AG665" s="1307" t="s">
        <v>545</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5" customHeight="1">
      <c r="A667" s="55" t="s">
        <v>763</v>
      </c>
      <c r="B667" t="s">
        <v>463</v>
      </c>
      <c r="G667" s="1297">
        <f>C639</f>
        <v>0</v>
      </c>
      <c r="H667" s="1297"/>
      <c r="I667" s="1297"/>
      <c r="J667" s="1297"/>
      <c r="K667" s="1297"/>
      <c r="L667" s="1297"/>
      <c r="M667" s="1297"/>
      <c r="N667" s="1297"/>
      <c r="O667" s="1297"/>
      <c r="P667" s="1297"/>
      <c r="Q667" s="1297"/>
      <c r="R667" s="1297"/>
      <c r="T667" s="55" t="s">
        <v>584</v>
      </c>
      <c r="U667" t="s">
        <v>463</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5" customHeight="1">
      <c r="A668" s="22"/>
      <c r="B668" t="s">
        <v>85</v>
      </c>
      <c r="G668" s="1351"/>
      <c r="H668" s="1351"/>
      <c r="I668" s="1351"/>
      <c r="J668" s="1351"/>
      <c r="K668" s="1351"/>
      <c r="L668" s="1351"/>
      <c r="M668" s="1351"/>
      <c r="N668" s="1351"/>
      <c r="O668" s="1351"/>
      <c r="P668" s="1351"/>
      <c r="Q668" s="1351"/>
      <c r="R668" s="1351"/>
      <c r="T668" s="22"/>
      <c r="U668" t="s">
        <v>85</v>
      </c>
      <c r="Z668" s="1351"/>
      <c r="AA668" s="1351"/>
      <c r="AB668" s="1351"/>
      <c r="AC668" s="1351"/>
      <c r="AD668" s="1351"/>
      <c r="AE668" s="1351"/>
      <c r="AF668" s="1351"/>
      <c r="AG668" s="1351"/>
      <c r="AH668" s="1351"/>
      <c r="AI668" s="1351"/>
      <c r="AJ668" s="1351"/>
      <c r="AK668" s="1351"/>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5" customHeight="1">
      <c r="A669" s="22"/>
      <c r="B669" t="s">
        <v>580</v>
      </c>
      <c r="G669" s="1351"/>
      <c r="H669" s="1351"/>
      <c r="I669" s="1351"/>
      <c r="J669" s="1351"/>
      <c r="K669" s="1351"/>
      <c r="L669" s="1351"/>
      <c r="M669" s="1351"/>
      <c r="N669" s="1351"/>
      <c r="O669" s="1351"/>
      <c r="P669" s="1351"/>
      <c r="Q669" s="1351"/>
      <c r="R669" s="1351"/>
      <c r="T669" s="22"/>
      <c r="U669" t="s">
        <v>580</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5" customHeight="1">
      <c r="A670" s="22"/>
      <c r="B670" t="s">
        <v>17</v>
      </c>
      <c r="G670" s="1351"/>
      <c r="H670" s="1351"/>
      <c r="I670" s="1351"/>
      <c r="J670" s="1351"/>
      <c r="K670" s="1351"/>
      <c r="L670" s="1351"/>
      <c r="M670" s="1351"/>
      <c r="N670" s="1351"/>
      <c r="O670" s="1351"/>
      <c r="P670" s="1351"/>
      <c r="Q670" s="1351"/>
      <c r="R670" s="1351"/>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5" customHeight="1">
      <c r="A671" s="22"/>
      <c r="B671" t="s">
        <v>316</v>
      </c>
      <c r="G671" s="1311"/>
      <c r="H671" s="1311"/>
      <c r="I671" s="1311"/>
      <c r="J671" s="1311"/>
      <c r="K671" s="1311"/>
      <c r="L671" s="1311"/>
      <c r="O671" s="33" t="s">
        <v>206</v>
      </c>
      <c r="P671" s="1296"/>
      <c r="Q671" s="1296"/>
      <c r="R671" s="1296"/>
      <c r="T671" s="22"/>
      <c r="U671" t="s">
        <v>316</v>
      </c>
      <c r="Z671" s="1311"/>
      <c r="AA671" s="1311"/>
      <c r="AB671" s="1311"/>
      <c r="AC671" s="1311"/>
      <c r="AD671" s="1311"/>
      <c r="AE671" s="1311"/>
      <c r="AH671" s="33" t="s">
        <v>206</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5" customHeight="1">
      <c r="A672" s="22"/>
      <c r="B672" t="s">
        <v>18</v>
      </c>
      <c r="H672" s="1351"/>
      <c r="I672" s="1351"/>
      <c r="J672" s="1351"/>
      <c r="K672" s="1351"/>
      <c r="L672" s="1351"/>
      <c r="M672" s="1351"/>
      <c r="N672" s="1351"/>
      <c r="O672" s="1351"/>
      <c r="P672" s="1351"/>
      <c r="Q672" s="1351"/>
      <c r="R672" s="1351"/>
      <c r="T672" s="22"/>
      <c r="U672" t="s">
        <v>18</v>
      </c>
      <c r="AA672" s="1351"/>
      <c r="AB672" s="1351"/>
      <c r="AC672" s="1351"/>
      <c r="AD672" s="1351"/>
      <c r="AE672" s="1351"/>
      <c r="AF672" s="1351"/>
      <c r="AG672" s="1351"/>
      <c r="AH672" s="1351"/>
      <c r="AI672" s="1351"/>
      <c r="AJ672" s="1351"/>
      <c r="AK672" s="135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5" customHeight="1">
      <c r="A673" s="22"/>
      <c r="B673" t="s">
        <v>20</v>
      </c>
      <c r="N673" s="1307" t="s">
        <v>669</v>
      </c>
      <c r="O673" s="1307"/>
      <c r="T673" s="22"/>
      <c r="U673" t="s">
        <v>20</v>
      </c>
      <c r="AG673" s="1307" t="s">
        <v>669</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5" customHeight="1">
      <c r="A675" s="55" t="s">
        <v>455</v>
      </c>
      <c r="B675" t="s">
        <v>463</v>
      </c>
      <c r="G675" s="1297">
        <f>C641</f>
        <v>0</v>
      </c>
      <c r="H675" s="1297"/>
      <c r="I675" s="1297"/>
      <c r="J675" s="1297"/>
      <c r="K675" s="1297"/>
      <c r="L675" s="1297"/>
      <c r="M675" s="1297"/>
      <c r="N675" s="1297"/>
      <c r="O675" s="1297"/>
      <c r="P675" s="1297"/>
      <c r="Q675" s="1297"/>
      <c r="R675" s="1297"/>
      <c r="T675" s="55" t="s">
        <v>456</v>
      </c>
      <c r="U675" t="s">
        <v>463</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5" customHeight="1">
      <c r="A676" s="22"/>
      <c r="B676" t="s">
        <v>85</v>
      </c>
      <c r="G676" s="1351"/>
      <c r="H676" s="1351"/>
      <c r="I676" s="1351"/>
      <c r="J676" s="1351"/>
      <c r="K676" s="1351"/>
      <c r="L676" s="1351"/>
      <c r="M676" s="1351"/>
      <c r="N676" s="1351"/>
      <c r="O676" s="1351"/>
      <c r="P676" s="1351"/>
      <c r="Q676" s="1351"/>
      <c r="R676" s="1351"/>
      <c r="T676" s="22"/>
      <c r="U676" t="s">
        <v>85</v>
      </c>
      <c r="Z676" s="1351"/>
      <c r="AA676" s="1351"/>
      <c r="AB676" s="1351"/>
      <c r="AC676" s="1351"/>
      <c r="AD676" s="1351"/>
      <c r="AE676" s="1351"/>
      <c r="AF676" s="1351"/>
      <c r="AG676" s="1351"/>
      <c r="AH676" s="1351"/>
      <c r="AI676" s="1351"/>
      <c r="AJ676" s="1351"/>
      <c r="AK676" s="135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5" customHeight="1">
      <c r="A677" s="22"/>
      <c r="B677" t="s">
        <v>580</v>
      </c>
      <c r="G677" s="1351"/>
      <c r="H677" s="1351"/>
      <c r="I677" s="1351"/>
      <c r="J677" s="1351"/>
      <c r="K677" s="1351"/>
      <c r="L677" s="1351"/>
      <c r="M677" s="1351"/>
      <c r="N677" s="1351"/>
      <c r="O677" s="1351"/>
      <c r="P677" s="1351"/>
      <c r="Q677" s="1351"/>
      <c r="R677" s="1351"/>
      <c r="T677" s="22"/>
      <c r="U677" t="s">
        <v>580</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5" customHeight="1">
      <c r="A678" s="22"/>
      <c r="B678" t="s">
        <v>17</v>
      </c>
      <c r="G678" s="1351"/>
      <c r="H678" s="1351"/>
      <c r="I678" s="1351"/>
      <c r="J678" s="1351"/>
      <c r="K678" s="1351"/>
      <c r="L678" s="1351"/>
      <c r="M678" s="1351"/>
      <c r="N678" s="1351"/>
      <c r="O678" s="1351"/>
      <c r="P678" s="1351"/>
      <c r="Q678" s="1351"/>
      <c r="R678" s="1351"/>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555.65934065934061</v>
      </c>
      <c r="ED678" s="1294"/>
      <c r="EE678" s="1294"/>
      <c r="EF678" s="1294"/>
      <c r="EG678" s="1294"/>
      <c r="EH678" s="1294">
        <f>SUMIF(EH643:EL677,"&gt;0")</f>
        <v>225</v>
      </c>
      <c r="EI678" s="1294"/>
      <c r="EJ678" s="1294"/>
      <c r="EK678" s="1294"/>
      <c r="EL678" s="1294"/>
      <c r="EM678" s="1294">
        <f>SUMIF(EM643:EQ677,"&gt;0")</f>
        <v>0</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5" customHeight="1">
      <c r="A679" s="22"/>
      <c r="B679" t="s">
        <v>316</v>
      </c>
      <c r="G679" s="1311"/>
      <c r="H679" s="1311"/>
      <c r="I679" s="1311"/>
      <c r="J679" s="1311"/>
      <c r="K679" s="1311"/>
      <c r="L679" s="1311"/>
      <c r="O679" s="33" t="s">
        <v>206</v>
      </c>
      <c r="P679" s="1296"/>
      <c r="Q679" s="1296"/>
      <c r="R679" s="1296"/>
      <c r="T679" s="22"/>
      <c r="U679" t="s">
        <v>316</v>
      </c>
      <c r="Z679" s="1311"/>
      <c r="AA679" s="1311"/>
      <c r="AB679" s="1311"/>
      <c r="AC679" s="1311"/>
      <c r="AD679" s="1311"/>
      <c r="AE679" s="1311"/>
      <c r="AH679" s="33" t="s">
        <v>206</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1"/>
      <c r="I680" s="1351"/>
      <c r="J680" s="1351"/>
      <c r="K680" s="1351"/>
      <c r="L680" s="1351"/>
      <c r="M680" s="1351"/>
      <c r="N680" s="1351"/>
      <c r="O680" s="1351"/>
      <c r="P680" s="1351"/>
      <c r="Q680" s="1351"/>
      <c r="R680" s="1351"/>
      <c r="T680" s="22"/>
      <c r="U680" t="s">
        <v>18</v>
      </c>
      <c r="AA680" s="1351"/>
      <c r="AB680" s="1351"/>
      <c r="AC680" s="1351"/>
      <c r="AD680" s="1351"/>
      <c r="AE680" s="1351"/>
      <c r="AF680" s="1351"/>
      <c r="AG680" s="1351"/>
      <c r="AH680" s="1351"/>
      <c r="AI680" s="1351"/>
      <c r="AJ680" s="1351"/>
      <c r="AK680" s="135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07" t="s">
        <v>669</v>
      </c>
      <c r="O681" s="1307"/>
      <c r="T681" s="22"/>
      <c r="U681" t="s">
        <v>20</v>
      </c>
      <c r="AG681" s="1307" t="s">
        <v>669</v>
      </c>
      <c r="AH681" s="1307"/>
      <c r="AZ681" s="3"/>
    </row>
    <row r="682" spans="1:157" ht="12.95" customHeight="1">
      <c r="A682" s="22"/>
      <c r="T682" s="22"/>
      <c r="AZ682" s="3"/>
    </row>
    <row r="683" spans="1:157" ht="12.95" customHeight="1">
      <c r="A683" s="55" t="s">
        <v>461</v>
      </c>
      <c r="B683" t="s">
        <v>463</v>
      </c>
      <c r="G683" s="1297">
        <f>C643</f>
        <v>0</v>
      </c>
      <c r="H683" s="1297"/>
      <c r="I683" s="1297"/>
      <c r="J683" s="1297"/>
      <c r="K683" s="1297"/>
      <c r="L683" s="1297"/>
      <c r="M683" s="1297"/>
      <c r="N683" s="1297"/>
      <c r="O683" s="1297"/>
      <c r="P683" s="1297"/>
      <c r="Q683" s="1297"/>
      <c r="R683" s="1297"/>
      <c r="T683" s="55" t="s">
        <v>646</v>
      </c>
      <c r="U683" t="s">
        <v>463</v>
      </c>
      <c r="Z683" s="1297">
        <f>C644</f>
        <v>0</v>
      </c>
      <c r="AA683" s="1297"/>
      <c r="AB683" s="1297"/>
      <c r="AC683" s="1297"/>
      <c r="AD683" s="1297"/>
      <c r="AE683" s="1297"/>
      <c r="AF683" s="1297"/>
      <c r="AG683" s="1297"/>
      <c r="AH683" s="1297"/>
      <c r="AI683" s="1297"/>
      <c r="AJ683" s="1297"/>
      <c r="AK683" s="1297"/>
      <c r="AZ683" s="3"/>
    </row>
    <row r="684" spans="1:157" ht="12.95" customHeight="1">
      <c r="A684" s="22"/>
      <c r="B684" t="s">
        <v>85</v>
      </c>
      <c r="G684" s="1351"/>
      <c r="H684" s="1351"/>
      <c r="I684" s="1351"/>
      <c r="J684" s="1351"/>
      <c r="K684" s="1351"/>
      <c r="L684" s="1351"/>
      <c r="M684" s="1351"/>
      <c r="N684" s="1351"/>
      <c r="O684" s="1351"/>
      <c r="P684" s="1351"/>
      <c r="Q684" s="1351"/>
      <c r="R684" s="1351"/>
      <c r="T684" s="22"/>
      <c r="U684" t="s">
        <v>85</v>
      </c>
      <c r="Z684" s="1351"/>
      <c r="AA684" s="1351"/>
      <c r="AB684" s="1351"/>
      <c r="AC684" s="1351"/>
      <c r="AD684" s="1351"/>
      <c r="AE684" s="1351"/>
      <c r="AF684" s="1351"/>
      <c r="AG684" s="1351"/>
      <c r="AH684" s="1351"/>
      <c r="AI684" s="1351"/>
      <c r="AJ684" s="1351"/>
      <c r="AK684" s="1351"/>
      <c r="AZ684" s="3"/>
    </row>
    <row r="685" spans="1:157" ht="12.95" customHeight="1">
      <c r="A685" s="22"/>
      <c r="B685" t="s">
        <v>580</v>
      </c>
      <c r="G685" s="1351"/>
      <c r="H685" s="1351"/>
      <c r="I685" s="1351"/>
      <c r="J685" s="1351"/>
      <c r="K685" s="1351"/>
      <c r="L685" s="1351"/>
      <c r="M685" s="1351"/>
      <c r="N685" s="1351"/>
      <c r="O685" s="1351"/>
      <c r="P685" s="1351"/>
      <c r="Q685" s="1351"/>
      <c r="R685" s="1351"/>
      <c r="T685" s="22"/>
      <c r="U685" t="s">
        <v>580</v>
      </c>
      <c r="Z685" s="1295"/>
      <c r="AA685" s="1295"/>
      <c r="AB685" s="1295"/>
      <c r="AC685" s="1295"/>
      <c r="AD685" s="1295"/>
      <c r="AE685" s="1295"/>
      <c r="AF685" s="1295"/>
      <c r="AG685" s="1295"/>
      <c r="AH685" s="1295"/>
      <c r="AI685" s="1295"/>
      <c r="AJ685" s="1295"/>
      <c r="AK685" s="1295"/>
      <c r="AZ685" s="3"/>
    </row>
    <row r="686" spans="1:157" ht="12.95" customHeight="1">
      <c r="A686" s="22"/>
      <c r="B686" t="s">
        <v>17</v>
      </c>
      <c r="G686" s="1351"/>
      <c r="H686" s="1351"/>
      <c r="I686" s="1351"/>
      <c r="J686" s="1351"/>
      <c r="K686" s="1351"/>
      <c r="L686" s="1351"/>
      <c r="M686" s="1351"/>
      <c r="N686" s="1351"/>
      <c r="O686" s="1351"/>
      <c r="P686" s="1351"/>
      <c r="Q686" s="1351"/>
      <c r="R686" s="1351"/>
      <c r="T686" s="22"/>
      <c r="U686" t="s">
        <v>17</v>
      </c>
      <c r="Z686" s="1295"/>
      <c r="AA686" s="1295"/>
      <c r="AB686" s="1295"/>
      <c r="AC686" s="1295"/>
      <c r="AD686" s="1295"/>
      <c r="AE686" s="1295"/>
      <c r="AF686" s="1295"/>
      <c r="AG686" s="1295"/>
      <c r="AH686" s="1295"/>
      <c r="AI686" s="1295"/>
      <c r="AJ686" s="1295"/>
      <c r="AK686" s="1295"/>
      <c r="AZ686" s="3"/>
    </row>
    <row r="687" spans="1:157" ht="12.95" customHeight="1">
      <c r="A687" s="22"/>
      <c r="B687" t="s">
        <v>316</v>
      </c>
      <c r="G687" s="1311"/>
      <c r="H687" s="1311"/>
      <c r="I687" s="1311"/>
      <c r="J687" s="1311"/>
      <c r="K687" s="1311"/>
      <c r="L687" s="1311"/>
      <c r="O687" s="33" t="s">
        <v>206</v>
      </c>
      <c r="P687" s="1296"/>
      <c r="Q687" s="1296"/>
      <c r="R687" s="1296"/>
      <c r="T687" s="22"/>
      <c r="U687" t="s">
        <v>316</v>
      </c>
      <c r="Z687" s="1311"/>
      <c r="AA687" s="1311"/>
      <c r="AB687" s="1311"/>
      <c r="AC687" s="1311"/>
      <c r="AD687" s="1311"/>
      <c r="AE687" s="1311"/>
      <c r="AH687" s="33" t="s">
        <v>206</v>
      </c>
      <c r="AI687" s="1296"/>
      <c r="AJ687" s="1296"/>
      <c r="AK687" s="1296"/>
      <c r="AZ687" s="3"/>
    </row>
    <row r="688" spans="1:157" ht="12.95" customHeight="1">
      <c r="A688" s="22"/>
      <c r="B688" t="s">
        <v>18</v>
      </c>
      <c r="H688" s="1351"/>
      <c r="I688" s="1351"/>
      <c r="J688" s="1351"/>
      <c r="K688" s="1351"/>
      <c r="L688" s="1351"/>
      <c r="M688" s="1351"/>
      <c r="N688" s="1351"/>
      <c r="O688" s="1351"/>
      <c r="P688" s="1351"/>
      <c r="Q688" s="1351"/>
      <c r="R688" s="1351"/>
      <c r="T688" s="22"/>
      <c r="U688" t="s">
        <v>18</v>
      </c>
      <c r="AA688" s="1351"/>
      <c r="AB688" s="1351"/>
      <c r="AC688" s="1351"/>
      <c r="AD688" s="1351"/>
      <c r="AE688" s="1351"/>
      <c r="AF688" s="1351"/>
      <c r="AG688" s="1351"/>
      <c r="AH688" s="1351"/>
      <c r="AI688" s="1351"/>
      <c r="AJ688" s="1351"/>
      <c r="AK688" s="1351"/>
      <c r="AZ688" s="3"/>
    </row>
    <row r="689" spans="1:52" ht="12.95" customHeight="1">
      <c r="A689" s="22"/>
      <c r="B689" t="s">
        <v>20</v>
      </c>
      <c r="N689" s="1307" t="s">
        <v>669</v>
      </c>
      <c r="O689" s="1307"/>
      <c r="T689" s="22"/>
      <c r="U689" t="s">
        <v>20</v>
      </c>
      <c r="AG689" s="1307" t="s">
        <v>669</v>
      </c>
      <c r="AH689" s="1307"/>
      <c r="AZ689" s="3"/>
    </row>
    <row r="690" spans="1:52" ht="12.95" customHeight="1">
      <c r="A690" s="22"/>
      <c r="T690" s="22"/>
      <c r="AZ690" s="3"/>
    </row>
    <row r="691" spans="1:52" ht="12.95" customHeight="1">
      <c r="A691" s="55" t="s">
        <v>362</v>
      </c>
      <c r="B691" t="s">
        <v>463</v>
      </c>
      <c r="G691" s="1297">
        <f>C645</f>
        <v>0</v>
      </c>
      <c r="H691" s="1297"/>
      <c r="I691" s="1297"/>
      <c r="J691" s="1297"/>
      <c r="K691" s="1297"/>
      <c r="L691" s="1297"/>
      <c r="M691" s="1297"/>
      <c r="N691" s="1297"/>
      <c r="O691" s="1297"/>
      <c r="P691" s="1297"/>
      <c r="Q691" s="1297"/>
      <c r="R691" s="1297"/>
      <c r="T691" s="55" t="s">
        <v>363</v>
      </c>
      <c r="U691" t="s">
        <v>463</v>
      </c>
      <c r="Z691" s="1297">
        <f>C646</f>
        <v>0</v>
      </c>
      <c r="AA691" s="1297"/>
      <c r="AB691" s="1297"/>
      <c r="AC691" s="1297"/>
      <c r="AD691" s="1297"/>
      <c r="AE691" s="1297"/>
      <c r="AF691" s="1297"/>
      <c r="AG691" s="1297"/>
      <c r="AH691" s="1297"/>
      <c r="AI691" s="1297"/>
      <c r="AJ691" s="1297"/>
      <c r="AK691" s="1297"/>
      <c r="AZ691" s="3"/>
    </row>
    <row r="692" spans="1:52" ht="12.95" customHeight="1">
      <c r="B692" t="s">
        <v>85</v>
      </c>
      <c r="G692" s="1351"/>
      <c r="H692" s="1351"/>
      <c r="I692" s="1351"/>
      <c r="J692" s="1351"/>
      <c r="K692" s="1351"/>
      <c r="L692" s="1351"/>
      <c r="M692" s="1351"/>
      <c r="N692" s="1351"/>
      <c r="O692" s="1351"/>
      <c r="P692" s="1351"/>
      <c r="Q692" s="1351"/>
      <c r="R692" s="1351"/>
      <c r="T692" s="22"/>
      <c r="U692" t="s">
        <v>85</v>
      </c>
      <c r="Z692" s="1351"/>
      <c r="AA692" s="1351"/>
      <c r="AB692" s="1351"/>
      <c r="AC692" s="1351"/>
      <c r="AD692" s="1351"/>
      <c r="AE692" s="1351"/>
      <c r="AF692" s="1351"/>
      <c r="AG692" s="1351"/>
      <c r="AH692" s="1351"/>
      <c r="AI692" s="1351"/>
      <c r="AJ692" s="1351"/>
      <c r="AK692" s="1351"/>
      <c r="AZ692" s="3"/>
    </row>
    <row r="693" spans="1:52" ht="12.95" customHeight="1">
      <c r="B693" t="s">
        <v>580</v>
      </c>
      <c r="G693" s="1351"/>
      <c r="H693" s="1351"/>
      <c r="I693" s="1351"/>
      <c r="J693" s="1351"/>
      <c r="K693" s="1351"/>
      <c r="L693" s="1351"/>
      <c r="M693" s="1351"/>
      <c r="N693" s="1351"/>
      <c r="O693" s="1351"/>
      <c r="P693" s="1351"/>
      <c r="Q693" s="1351"/>
      <c r="R693" s="1351"/>
      <c r="U693" t="s">
        <v>580</v>
      </c>
      <c r="Z693" s="1295"/>
      <c r="AA693" s="1295"/>
      <c r="AB693" s="1295"/>
      <c r="AC693" s="1295"/>
      <c r="AD693" s="1295"/>
      <c r="AE693" s="1295"/>
      <c r="AF693" s="1295"/>
      <c r="AG693" s="1295"/>
      <c r="AH693" s="1295"/>
      <c r="AI693" s="1295"/>
      <c r="AJ693" s="1295"/>
      <c r="AK693" s="1295"/>
      <c r="AZ693" s="3"/>
    </row>
    <row r="694" spans="1:52" ht="12.95" customHeight="1">
      <c r="B694" t="s">
        <v>17</v>
      </c>
      <c r="G694" s="1351"/>
      <c r="H694" s="1351"/>
      <c r="I694" s="1351"/>
      <c r="J694" s="1351"/>
      <c r="K694" s="1351"/>
      <c r="L694" s="1351"/>
      <c r="M694" s="1351"/>
      <c r="N694" s="1351"/>
      <c r="O694" s="1351"/>
      <c r="P694" s="1351"/>
      <c r="Q694" s="1351"/>
      <c r="R694" s="1351"/>
      <c r="U694" t="s">
        <v>17</v>
      </c>
      <c r="Z694" s="1295"/>
      <c r="AA694" s="1295"/>
      <c r="AB694" s="1295"/>
      <c r="AC694" s="1295"/>
      <c r="AD694" s="1295"/>
      <c r="AE694" s="1295"/>
      <c r="AF694" s="1295"/>
      <c r="AG694" s="1295"/>
      <c r="AH694" s="1295"/>
      <c r="AI694" s="1295"/>
      <c r="AJ694" s="1295"/>
      <c r="AK694" s="1295"/>
      <c r="AZ694" s="3"/>
    </row>
    <row r="695" spans="1:52" ht="12.95" customHeight="1">
      <c r="B695" t="s">
        <v>316</v>
      </c>
      <c r="G695" s="1311"/>
      <c r="H695" s="1311"/>
      <c r="I695" s="1311"/>
      <c r="J695" s="1311"/>
      <c r="K695" s="1311"/>
      <c r="L695" s="1311"/>
      <c r="O695" s="33" t="s">
        <v>206</v>
      </c>
      <c r="P695" s="1296"/>
      <c r="Q695" s="1296"/>
      <c r="R695" s="1296"/>
      <c r="U695" t="s">
        <v>316</v>
      </c>
      <c r="Z695" s="1311"/>
      <c r="AA695" s="1311"/>
      <c r="AB695" s="1311"/>
      <c r="AC695" s="1311"/>
      <c r="AD695" s="1311"/>
      <c r="AE695" s="1311"/>
      <c r="AH695" s="33" t="s">
        <v>206</v>
      </c>
      <c r="AI695" s="1296"/>
      <c r="AJ695" s="1296"/>
      <c r="AK695" s="1296"/>
      <c r="AZ695" s="3"/>
    </row>
    <row r="696" spans="1:52" ht="12.95" customHeight="1">
      <c r="B696" t="s">
        <v>18</v>
      </c>
      <c r="H696" s="1351"/>
      <c r="I696" s="1351"/>
      <c r="J696" s="1351"/>
      <c r="K696" s="1351"/>
      <c r="L696" s="1351"/>
      <c r="M696" s="1351"/>
      <c r="N696" s="1351"/>
      <c r="O696" s="1351"/>
      <c r="P696" s="1351"/>
      <c r="Q696" s="1351"/>
      <c r="R696" s="1351"/>
      <c r="U696" t="s">
        <v>18</v>
      </c>
      <c r="AA696" s="1351"/>
      <c r="AB696" s="1351"/>
      <c r="AC696" s="1351"/>
      <c r="AD696" s="1351"/>
      <c r="AE696" s="1351"/>
      <c r="AF696" s="1351"/>
      <c r="AG696" s="1351"/>
      <c r="AH696" s="1351"/>
      <c r="AI696" s="1351"/>
      <c r="AJ696" s="1351"/>
      <c r="AK696" s="1351"/>
      <c r="AZ696" s="3"/>
    </row>
    <row r="697" spans="1:52" ht="12.95" customHeight="1">
      <c r="B697" t="s">
        <v>20</v>
      </c>
      <c r="N697" s="1307" t="s">
        <v>669</v>
      </c>
      <c r="O697" s="1307"/>
      <c r="U697" t="s">
        <v>20</v>
      </c>
      <c r="AG697" s="1307" t="s">
        <v>669</v>
      </c>
      <c r="AH697" s="1307"/>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434</v>
      </c>
      <c r="F701" s="135"/>
      <c r="G701" s="135"/>
      <c r="H701" s="135"/>
      <c r="AE701" s="1307" t="s">
        <v>545</v>
      </c>
      <c r="AF701" s="1307"/>
      <c r="AZ701" s="3"/>
    </row>
    <row r="702" spans="1:52" ht="12.95" customHeight="1">
      <c r="B702" s="135"/>
      <c r="C702" s="135"/>
      <c r="D702" s="136" t="s">
        <v>437</v>
      </c>
      <c r="E702" s="135"/>
      <c r="F702" s="135"/>
      <c r="G702" s="135"/>
      <c r="H702" s="135"/>
      <c r="AE702" s="1307" t="s">
        <v>669</v>
      </c>
      <c r="AF702" s="1307"/>
      <c r="AZ702" s="3"/>
    </row>
    <row r="703" spans="1:52" ht="12.95" customHeight="1">
      <c r="B703" s="135"/>
      <c r="C703" s="135"/>
      <c r="D703" s="136" t="s">
        <v>920</v>
      </c>
      <c r="E703" s="135"/>
      <c r="F703" s="135"/>
      <c r="G703" s="135"/>
      <c r="H703" s="135"/>
      <c r="AE703" s="1460">
        <v>46161</v>
      </c>
      <c r="AF703" s="1460"/>
      <c r="AG703" s="1460"/>
      <c r="AH703" s="1460"/>
      <c r="AI703" s="1460"/>
    </row>
    <row r="704" spans="1:52" ht="12.95" customHeight="1">
      <c r="B704" s="135"/>
      <c r="C704" s="135"/>
      <c r="D704" s="317" t="s">
        <v>982</v>
      </c>
      <c r="E704" s="135"/>
      <c r="F704" s="135"/>
      <c r="G704" s="135"/>
      <c r="H704" s="135"/>
      <c r="AE704" s="1585">
        <v>46250</v>
      </c>
      <c r="AF704" s="1585"/>
      <c r="AG704" s="1585"/>
      <c r="AH704" s="1585"/>
      <c r="AI704" s="1585"/>
    </row>
    <row r="705" spans="1:110" ht="12.95" customHeight="1">
      <c r="B705" s="135"/>
      <c r="C705" s="135"/>
    </row>
    <row r="706" spans="1:110" ht="12.95" customHeight="1">
      <c r="B706" s="135"/>
      <c r="C706" s="135"/>
      <c r="D706" s="136" t="s">
        <v>816</v>
      </c>
      <c r="E706" s="135"/>
      <c r="F706" s="135"/>
      <c r="G706" s="135"/>
      <c r="H706" s="135"/>
      <c r="AE706" s="1460">
        <v>46371</v>
      </c>
      <c r="AF706" s="1460"/>
      <c r="AG706" s="1460"/>
      <c r="AH706" s="1460"/>
      <c r="AI706" s="1460"/>
    </row>
    <row r="707" spans="1:110" ht="12.95" customHeight="1">
      <c r="B707" s="135"/>
      <c r="C707" s="135"/>
      <c r="D707" s="136" t="s">
        <v>435</v>
      </c>
      <c r="E707" s="135"/>
      <c r="F707" s="135"/>
      <c r="G707" s="135"/>
      <c r="H707" s="135"/>
      <c r="AE707" s="1775">
        <f>'[1]4%'!$I$130</f>
        <v>0.28000000000000003</v>
      </c>
      <c r="AF707" s="1775"/>
      <c r="AG707" s="1775"/>
      <c r="AH707" s="1775"/>
      <c r="AI707" s="1775"/>
    </row>
    <row r="708" spans="1:110" ht="12.95" customHeight="1">
      <c r="B708" s="135"/>
      <c r="C708" s="135"/>
      <c r="D708" s="136" t="s">
        <v>436</v>
      </c>
      <c r="E708" s="135"/>
      <c r="F708" s="135"/>
      <c r="G708" s="135"/>
      <c r="H708" s="135"/>
      <c r="W708" s="1297" t="str">
        <f>H344</f>
        <v>San Francisco Mayor's Office of Housing and Community Development</v>
      </c>
      <c r="X708" s="1297"/>
      <c r="Y708" s="1297"/>
      <c r="Z708" s="1297"/>
      <c r="AA708" s="1297"/>
      <c r="AB708" s="1297"/>
      <c r="AC708" s="1297"/>
      <c r="AD708" s="1297"/>
      <c r="AE708" s="1297"/>
      <c r="AF708" s="1297"/>
      <c r="AG708" s="1297"/>
      <c r="AH708" s="1297"/>
      <c r="AI708" s="1297"/>
      <c r="AJ708" s="1297"/>
      <c r="AK708" s="129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07" t="s">
        <v>669</v>
      </c>
      <c r="AF710" s="1307"/>
    </row>
    <row r="711" spans="1:110" ht="12.95" customHeight="1">
      <c r="B711" s="135"/>
      <c r="C711" s="135"/>
      <c r="D711" s="136" t="s">
        <v>442</v>
      </c>
      <c r="E711" s="135"/>
      <c r="F711" s="135"/>
      <c r="G711" s="135"/>
      <c r="H711" s="135"/>
      <c r="W711" s="1351" t="s">
        <v>591</v>
      </c>
      <c r="X711" s="1351"/>
      <c r="Y711" s="1351"/>
      <c r="Z711" s="1351"/>
      <c r="AA711" s="1351"/>
      <c r="AB711" s="1351"/>
      <c r="AC711" s="1351"/>
      <c r="AD711" s="1351"/>
      <c r="AE711" s="1351"/>
      <c r="AF711" s="1351"/>
      <c r="AG711" s="1351"/>
      <c r="AH711" s="1351"/>
      <c r="AI711" s="1351"/>
      <c r="AJ711" s="1351"/>
      <c r="AK711" s="1351"/>
    </row>
    <row r="712" spans="1:110" ht="12.95" customHeight="1">
      <c r="B712" s="135"/>
      <c r="C712" s="135"/>
      <c r="D712" s="136" t="s">
        <v>87</v>
      </c>
      <c r="E712" s="135"/>
      <c r="F712" s="135"/>
      <c r="G712" s="135"/>
      <c r="H712" s="135"/>
      <c r="J712" s="1351"/>
      <c r="K712" s="1351"/>
      <c r="L712" s="1351"/>
      <c r="M712" s="1351"/>
      <c r="N712" s="1351"/>
      <c r="O712" s="1351"/>
      <c r="P712" s="1351"/>
      <c r="Q712" s="1351"/>
      <c r="R712" s="1351"/>
      <c r="S712" s="1351"/>
      <c r="T712" s="1351"/>
      <c r="U712" s="1351"/>
      <c r="V712" s="1351"/>
      <c r="W712" s="1351"/>
      <c r="X712" s="1351"/>
      <c r="BB712" s="34"/>
      <c r="BC712" s="34"/>
      <c r="BD712" s="34"/>
      <c r="BE712" s="3"/>
      <c r="BF712" s="3"/>
      <c r="BJ712" s="3"/>
      <c r="BK712" s="3"/>
      <c r="BL712" s="3"/>
      <c r="BM712" s="3"/>
      <c r="BN712" s="34"/>
      <c r="BO712" s="34"/>
    </row>
    <row r="713" spans="1:110" ht="12.95" customHeight="1">
      <c r="B713" s="135"/>
      <c r="C713" s="135"/>
      <c r="D713" s="136" t="s">
        <v>88</v>
      </c>
      <c r="J713" s="1311"/>
      <c r="K713" s="1311"/>
      <c r="L713" s="1311"/>
      <c r="M713" s="1311"/>
      <c r="N713" s="1311"/>
      <c r="O713" s="1311"/>
      <c r="P713" s="4" t="s">
        <v>206</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51" t="s">
        <v>307</v>
      </c>
      <c r="X714" s="1351"/>
      <c r="Y714" s="1351"/>
      <c r="Z714" s="1351"/>
      <c r="AA714" s="1351"/>
      <c r="AB714" s="1351"/>
      <c r="AC714" s="1351"/>
      <c r="AD714" s="1351"/>
      <c r="AE714" s="1351"/>
      <c r="AF714" s="1351"/>
      <c r="AG714" s="1351"/>
      <c r="AH714" s="1351"/>
      <c r="AI714" s="1351"/>
      <c r="AJ714" s="1351"/>
      <c r="AK714" s="135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1" t="s">
        <v>334</v>
      </c>
      <c r="F715" s="1351"/>
      <c r="G715" s="1351"/>
      <c r="H715" s="1351"/>
      <c r="I715" s="1351"/>
      <c r="J715" s="1351"/>
      <c r="K715" s="1351"/>
      <c r="L715" s="1351"/>
      <c r="M715" s="1351"/>
      <c r="N715" s="1351"/>
      <c r="O715" s="1351"/>
      <c r="P715" s="1351"/>
      <c r="Q715" s="1351"/>
      <c r="R715" s="1351"/>
      <c r="S715" s="1351"/>
      <c r="T715" s="1351"/>
      <c r="U715" s="1351"/>
      <c r="V715" s="1351"/>
      <c r="W715" s="1351"/>
      <c r="X715" s="1351"/>
      <c r="Y715" s="1351"/>
      <c r="Z715" s="1351"/>
      <c r="AA715" s="1351"/>
      <c r="AB715" s="1351"/>
      <c r="AC715" s="1351"/>
      <c r="AD715" s="1351"/>
      <c r="AE715" s="1351"/>
      <c r="AF715" s="1351"/>
      <c r="AG715" s="1351"/>
      <c r="AH715" s="1351"/>
      <c r="AI715" s="1351"/>
      <c r="AJ715" s="1351"/>
      <c r="AK715" s="135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1" t="s">
        <v>95</v>
      </c>
      <c r="B717" s="1601"/>
      <c r="C717" s="1601"/>
      <c r="D717" s="1601"/>
      <c r="E717" s="1601"/>
      <c r="F717" s="1601"/>
      <c r="G717" s="1601"/>
      <c r="H717" s="1601"/>
      <c r="I717" s="1601"/>
      <c r="J717" s="1601"/>
      <c r="K717" s="1601"/>
      <c r="L717" s="1601"/>
      <c r="M717" s="1601"/>
      <c r="N717" s="1601"/>
      <c r="O717" s="1601"/>
      <c r="P717" s="1601"/>
      <c r="Q717" s="1601"/>
      <c r="R717" s="1601"/>
      <c r="S717" s="1601"/>
      <c r="T717" s="1601"/>
      <c r="U717" s="1601"/>
      <c r="V717" s="1601"/>
      <c r="W717" s="1601"/>
      <c r="X717" s="1601"/>
      <c r="Y717" s="1601"/>
      <c r="Z717" s="1601"/>
      <c r="AA717" s="1601"/>
      <c r="AB717" s="1601"/>
      <c r="AC717" s="1601"/>
      <c r="AD717" s="1601"/>
      <c r="AE717" s="1601"/>
      <c r="AF717" s="1601"/>
      <c r="AG717" s="1601"/>
      <c r="AH717" s="1601"/>
      <c r="AI717" s="1601"/>
      <c r="AJ717" s="1601"/>
      <c r="AK717" s="1601"/>
      <c r="AL717" s="1601"/>
      <c r="AM717" s="1601"/>
      <c r="AN717" s="1601"/>
      <c r="AO717" s="1601"/>
      <c r="AP717" s="1601"/>
      <c r="AQ717" s="1601"/>
      <c r="AR717" s="1601"/>
      <c r="AS717" s="1601"/>
      <c r="AT717" s="160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1"/>
      <c r="B718" s="1601"/>
      <c r="C718" s="1601"/>
      <c r="D718" s="1601"/>
      <c r="E718" s="1601"/>
      <c r="F718" s="1601"/>
      <c r="G718" s="1601"/>
      <c r="H718" s="1601"/>
      <c r="I718" s="1601"/>
      <c r="J718" s="1601"/>
      <c r="K718" s="1601"/>
      <c r="L718" s="1601"/>
      <c r="M718" s="1601"/>
      <c r="N718" s="1601"/>
      <c r="O718" s="1601"/>
      <c r="P718" s="1601"/>
      <c r="Q718" s="1601"/>
      <c r="R718" s="1601"/>
      <c r="S718" s="1601"/>
      <c r="T718" s="1601"/>
      <c r="U718" s="1601"/>
      <c r="V718" s="1601"/>
      <c r="W718" s="1601"/>
      <c r="X718" s="1601"/>
      <c r="Y718" s="1601"/>
      <c r="Z718" s="1601"/>
      <c r="AA718" s="1601"/>
      <c r="AB718" s="1601"/>
      <c r="AC718" s="1601"/>
      <c r="AD718" s="1601"/>
      <c r="AE718" s="1601"/>
      <c r="AF718" s="1601"/>
      <c r="AG718" s="1601"/>
      <c r="AH718" s="1601"/>
      <c r="AI718" s="1601"/>
      <c r="AJ718" s="1601"/>
      <c r="AK718" s="1601"/>
      <c r="AL718" s="1601"/>
      <c r="AM718" s="1601"/>
      <c r="AN718" s="1601"/>
      <c r="AO718" s="1601"/>
      <c r="AP718" s="1601"/>
      <c r="AQ718" s="1601"/>
      <c r="AR718" s="1601"/>
      <c r="AS718" s="1601"/>
      <c r="AT718" s="160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1"/>
      <c r="B719" s="1601"/>
      <c r="C719" s="1601"/>
      <c r="D719" s="1601"/>
      <c r="E719" s="1601"/>
      <c r="F719" s="1601"/>
      <c r="G719" s="1601"/>
      <c r="H719" s="1601"/>
      <c r="I719" s="1601"/>
      <c r="J719" s="1601"/>
      <c r="K719" s="1601"/>
      <c r="L719" s="1601"/>
      <c r="M719" s="1601"/>
      <c r="N719" s="1601"/>
      <c r="O719" s="1601"/>
      <c r="P719" s="1601"/>
      <c r="Q719" s="1601"/>
      <c r="R719" s="1601"/>
      <c r="S719" s="1601"/>
      <c r="T719" s="1601"/>
      <c r="U719" s="1601"/>
      <c r="V719" s="1601"/>
      <c r="W719" s="1601"/>
      <c r="X719" s="1601"/>
      <c r="Y719" s="1601"/>
      <c r="Z719" s="1601"/>
      <c r="AA719" s="1601"/>
      <c r="AB719" s="1601"/>
      <c r="AC719" s="1601"/>
      <c r="AD719" s="1601"/>
      <c r="AE719" s="1601"/>
      <c r="AF719" s="1601"/>
      <c r="AG719" s="1601"/>
      <c r="AH719" s="1601"/>
      <c r="AI719" s="1601"/>
      <c r="AJ719" s="1601"/>
      <c r="AK719" s="1601"/>
      <c r="AL719" s="1601"/>
      <c r="AM719" s="1601"/>
      <c r="AN719" s="1601"/>
      <c r="AO719" s="1601"/>
      <c r="AP719" s="1601"/>
      <c r="AQ719" s="1601"/>
      <c r="AR719" s="1601"/>
      <c r="AS719" s="1601"/>
      <c r="AT719" s="160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4" t="s">
        <v>389</v>
      </c>
      <c r="C722" s="1299"/>
      <c r="D722" s="1299"/>
      <c r="E722" s="1299"/>
      <c r="F722" s="1300"/>
      <c r="G722" s="1524" t="s">
        <v>285</v>
      </c>
      <c r="H722" s="1299"/>
      <c r="I722" s="1299"/>
      <c r="J722" s="1300"/>
      <c r="K722" s="1525" t="s">
        <v>1667</v>
      </c>
      <c r="L722" s="1526"/>
      <c r="M722" s="1526"/>
      <c r="N722" s="1527"/>
      <c r="O722" s="1524" t="s">
        <v>447</v>
      </c>
      <c r="P722" s="1299"/>
      <c r="Q722" s="1299"/>
      <c r="R722" s="1299"/>
      <c r="S722" s="1300"/>
      <c r="T722" s="1298" t="s">
        <v>1921</v>
      </c>
      <c r="U722" s="1299"/>
      <c r="V722" s="1299"/>
      <c r="W722" s="1300"/>
      <c r="X722" s="1298" t="s">
        <v>1923</v>
      </c>
      <c r="Y722" s="1299"/>
      <c r="Z722" s="1299"/>
      <c r="AA722" s="1299"/>
      <c r="AB722" s="1300"/>
      <c r="AC722" s="1298" t="s">
        <v>1922</v>
      </c>
      <c r="AD722" s="1299"/>
      <c r="AE722" s="1299"/>
      <c r="AF722" s="1299"/>
      <c r="AG722" s="1300"/>
      <c r="AH722" s="1298" t="s">
        <v>1924</v>
      </c>
      <c r="AI722" s="1299"/>
      <c r="AJ722" s="1300"/>
      <c r="AK722" s="1298" t="s">
        <v>1951</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1"/>
      <c r="C723" s="1302"/>
      <c r="D723" s="1302"/>
      <c r="E723" s="1302"/>
      <c r="F723" s="1303"/>
      <c r="G723" s="1301"/>
      <c r="H723" s="1302"/>
      <c r="I723" s="1302"/>
      <c r="J723" s="1303"/>
      <c r="K723" s="1528"/>
      <c r="L723" s="1529"/>
      <c r="M723" s="1529"/>
      <c r="N723" s="1530"/>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1"/>
      <c r="C724" s="1302"/>
      <c r="D724" s="1302"/>
      <c r="E724" s="1302"/>
      <c r="F724" s="1303"/>
      <c r="G724" s="1301"/>
      <c r="H724" s="1302"/>
      <c r="I724" s="1302"/>
      <c r="J724" s="1303"/>
      <c r="K724" s="1528"/>
      <c r="L724" s="1529"/>
      <c r="M724" s="1529"/>
      <c r="N724" s="1530"/>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04"/>
      <c r="C725" s="1305"/>
      <c r="D725" s="1305"/>
      <c r="E725" s="1305"/>
      <c r="F725" s="1306"/>
      <c r="G725" s="1304"/>
      <c r="H725" s="1305"/>
      <c r="I725" s="1305"/>
      <c r="J725" s="1306"/>
      <c r="K725" s="1528"/>
      <c r="L725" s="1529"/>
      <c r="M725" s="1529"/>
      <c r="N725" s="1530"/>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02" t="s">
        <v>633</v>
      </c>
      <c r="CQ725" s="1603"/>
      <c r="CR725" s="1603"/>
      <c r="CS725" s="1603"/>
      <c r="CT725" s="1604"/>
      <c r="CU725" s="1418" t="s">
        <v>325</v>
      </c>
      <c r="CV725" s="1418"/>
      <c r="CW725" s="1418"/>
      <c r="CX725" s="1418"/>
      <c r="CY725" s="1418"/>
      <c r="CZ725" s="1418" t="s">
        <v>163</v>
      </c>
      <c r="DA725" s="1418"/>
      <c r="DB725" s="1418"/>
      <c r="DC725" s="1418"/>
      <c r="DD725" s="1418"/>
      <c r="DE725" s="1418" t="s">
        <v>164</v>
      </c>
      <c r="DF725" s="1418"/>
      <c r="DG725" s="1418"/>
      <c r="DH725" s="1418"/>
      <c r="DI725" s="1418"/>
      <c r="DJ725" s="1418" t="s">
        <v>460</v>
      </c>
      <c r="DK725" s="1418"/>
      <c r="DL725" s="1418"/>
      <c r="DM725" s="1418"/>
      <c r="DN725" s="1418"/>
      <c r="DO725" s="1418" t="s">
        <v>30</v>
      </c>
      <c r="DP725" s="1418"/>
      <c r="DQ725" s="1418"/>
      <c r="DR725" s="1418"/>
      <c r="DS725" s="1418"/>
      <c r="DT725" s="89"/>
      <c r="DU725" s="1418" t="s">
        <v>633</v>
      </c>
      <c r="DV725" s="1418"/>
      <c r="DW725" s="1418"/>
      <c r="DX725" s="1418"/>
      <c r="DY725" s="1418"/>
      <c r="DZ725" s="1418" t="s">
        <v>325</v>
      </c>
      <c r="EA725" s="1418"/>
      <c r="EB725" s="1418"/>
      <c r="EC725" s="1418"/>
      <c r="ED725" s="1418"/>
      <c r="EE725" s="1418" t="s">
        <v>163</v>
      </c>
      <c r="EF725" s="1418"/>
      <c r="EG725" s="1418"/>
      <c r="EH725" s="1418"/>
      <c r="EI725" s="1418"/>
      <c r="EJ725" s="1418" t="s">
        <v>164</v>
      </c>
      <c r="EK725" s="1418"/>
      <c r="EL725" s="1418"/>
      <c r="EM725" s="1418"/>
      <c r="EN725" s="1418"/>
      <c r="EO725" s="1418" t="s">
        <v>460</v>
      </c>
      <c r="EP725" s="1418"/>
      <c r="EQ725" s="1418"/>
      <c r="ER725" s="1418"/>
      <c r="ES725" s="1418"/>
      <c r="ET725" s="1418" t="s">
        <v>30</v>
      </c>
      <c r="EU725" s="1418"/>
      <c r="EV725" s="1418"/>
      <c r="EW725" s="1418"/>
      <c r="EX725" s="1418"/>
      <c r="EY725" s="4"/>
      <c r="EZ725" s="1418" t="s">
        <v>633</v>
      </c>
      <c r="FA725" s="1418"/>
      <c r="FB725" s="1418"/>
      <c r="FC725" s="1418"/>
      <c r="FD725" s="1418"/>
      <c r="FE725" s="1418" t="s">
        <v>325</v>
      </c>
      <c r="FF725" s="1418"/>
      <c r="FG725" s="1418"/>
      <c r="FH725" s="1418"/>
      <c r="FI725" s="1418"/>
      <c r="FJ725" s="1418" t="s">
        <v>163</v>
      </c>
      <c r="FK725" s="1418"/>
      <c r="FL725" s="1418"/>
      <c r="FM725" s="1418"/>
      <c r="FN725" s="1418"/>
      <c r="FO725" s="1418" t="s">
        <v>164</v>
      </c>
      <c r="FP725" s="1418"/>
      <c r="FQ725" s="1418"/>
      <c r="FR725" s="1418"/>
      <c r="FS725" s="1418"/>
      <c r="FT725" s="1418" t="s">
        <v>460</v>
      </c>
      <c r="FU725" s="1418"/>
      <c r="FV725" s="1418"/>
      <c r="FW725" s="1418"/>
      <c r="FX725" s="1418"/>
      <c r="FY725" s="1418" t="s">
        <v>30</v>
      </c>
      <c r="FZ725" s="1418"/>
      <c r="GA725" s="1418"/>
      <c r="GB725" s="1418"/>
      <c r="GC725" s="1418"/>
    </row>
    <row r="726" spans="1:185" ht="12.95" customHeight="1">
      <c r="A726" s="4"/>
      <c r="B726" s="1289" t="s">
        <v>325</v>
      </c>
      <c r="C726" s="1290"/>
      <c r="D726" s="1290"/>
      <c r="E726" s="1290"/>
      <c r="F726" s="1291"/>
      <c r="G726" s="1513">
        <v>31</v>
      </c>
      <c r="H726" s="1514"/>
      <c r="I726" s="1514"/>
      <c r="J726" s="1515"/>
      <c r="K726" s="1517">
        <v>528</v>
      </c>
      <c r="L726" s="1518"/>
      <c r="M726" s="1518"/>
      <c r="N726" s="1519"/>
      <c r="O726" s="1408">
        <f>'[1]4%'!$V$19</f>
        <v>225</v>
      </c>
      <c r="P726" s="1409"/>
      <c r="Q726" s="1409"/>
      <c r="R726" s="1409"/>
      <c r="S726" s="1410"/>
      <c r="T726" s="1408">
        <f>'[1]4%'!$Y$19</f>
        <v>180</v>
      </c>
      <c r="U726" s="1409"/>
      <c r="V726" s="1409"/>
      <c r="W726" s="1410"/>
      <c r="X726" s="1330">
        <f t="shared" ref="X726:X749" si="10">O726+T726</f>
        <v>405</v>
      </c>
      <c r="Y726" s="1331"/>
      <c r="Z726" s="1331"/>
      <c r="AA726" s="1331"/>
      <c r="AB726" s="1332"/>
      <c r="AC726" s="1520">
        <v>0.3</v>
      </c>
      <c r="AD726" s="1521"/>
      <c r="AE726" s="1521"/>
      <c r="AF726" s="1521"/>
      <c r="AG726" s="1522"/>
      <c r="AH726" s="1312">
        <f>IF($AC726&gt;0,($X726/$AZ726), "")</f>
        <v>0.11169332597904026</v>
      </c>
      <c r="AI726" s="1313"/>
      <c r="AJ726" s="1314"/>
      <c r="AK726" s="1289" t="s">
        <v>2053</v>
      </c>
      <c r="AL726" s="1290"/>
      <c r="AM726" s="1290"/>
      <c r="AN726" s="1290"/>
      <c r="AO726" s="1291"/>
      <c r="AP726" s="3"/>
      <c r="AQ726" s="3"/>
      <c r="AR726" s="3"/>
      <c r="AS726" s="3"/>
      <c r="AZ726" s="118">
        <f t="shared" ref="AZ726:AZ760" si="11">IF($G726=0,"N/A",VLOOKUP($T$189,TC_Rent,(MATCH($B726,bedrooms,FALSE)),FALSE))</f>
        <v>3626</v>
      </c>
      <c r="BA726" s="3"/>
      <c r="BB726" s="3"/>
      <c r="BC726" s="3"/>
      <c r="BD726" s="3"/>
      <c r="BE726" s="204"/>
      <c r="BF726" s="293">
        <f t="shared" ref="BF726:BF760" si="12">G726</f>
        <v>31</v>
      </c>
      <c r="BG726" s="297">
        <f t="shared" ref="BG726:BG760" si="13">IF($BF$761=0,0,BF726/$BF$761)</f>
        <v>0.33333333333333331</v>
      </c>
      <c r="BH726" s="298">
        <f t="shared" ref="BH726:BH760" si="14">IF(BG726=0,"",BG726*AC726)</f>
        <v>9.9999999999999992E-2</v>
      </c>
      <c r="BI726" s="3"/>
      <c r="BJ726" s="3"/>
      <c r="BK726" s="3"/>
      <c r="BL726" s="3"/>
      <c r="BM726" s="3"/>
      <c r="BN726" s="3"/>
      <c r="BS726" s="293">
        <f t="shared" ref="BS726:BS760" si="15">G726</f>
        <v>31</v>
      </c>
      <c r="BT726" s="297">
        <f t="shared" ref="BT726:BT760" si="16">IF($BS$761=0,0,BS726/$BS$761)</f>
        <v>0.33333333333333331</v>
      </c>
      <c r="BU726" s="298">
        <f t="shared" ref="BU726:BU760" si="17">IF(BT726=0,"",BT726*AH726)</f>
        <v>3.7231108659680087E-2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31</v>
      </c>
      <c r="CN726" s="1271"/>
      <c r="CO726" s="3"/>
      <c r="CP726" s="1266">
        <f t="shared" ref="CP726:CP760" si="20">IF(B726="SRO/Studio",G726,0)</f>
        <v>0</v>
      </c>
      <c r="CQ726" s="1267"/>
      <c r="CR726" s="1267"/>
      <c r="CS726" s="1267"/>
      <c r="CT726" s="1268"/>
      <c r="CU726" s="1274">
        <f t="shared" ref="CU726:CU760" si="21">IF(B726="1 Bedroom",G726,0)</f>
        <v>31</v>
      </c>
      <c r="CV726" s="1274"/>
      <c r="CW726" s="1274"/>
      <c r="CX726" s="1274"/>
      <c r="CY726" s="1274"/>
      <c r="CZ726" s="1274">
        <f t="shared" ref="CZ726:CZ760" si="22">IF(B726="2 Bedrooms",G726,0)</f>
        <v>0</v>
      </c>
      <c r="DA726" s="1274"/>
      <c r="DB726" s="1274"/>
      <c r="DC726" s="1274"/>
      <c r="DD726" s="1274"/>
      <c r="DE726" s="1274">
        <f t="shared" ref="DE726:DE760" si="23">IF(B726="3 Bedrooms",G726,0)</f>
        <v>0</v>
      </c>
      <c r="DF726" s="1274"/>
      <c r="DG726" s="1274"/>
      <c r="DH726" s="1274"/>
      <c r="DI726" s="1274"/>
      <c r="DJ726" s="1274">
        <f t="shared" ref="DJ726:DJ760" si="24">IF(B726="4 Bedrooms",G726,0)</f>
        <v>0</v>
      </c>
      <c r="DK726" s="1274"/>
      <c r="DL726" s="1274"/>
      <c r="DM726" s="1274"/>
      <c r="DN726" s="1274"/>
      <c r="DO726" s="1274">
        <f t="shared" ref="DO726:DO760" si="25">IF(B726="5 Bedrooms",G726,0)</f>
        <v>0</v>
      </c>
      <c r="DP726" s="1274"/>
      <c r="DQ726" s="1274"/>
      <c r="DR726" s="1274"/>
      <c r="DS726" s="1274"/>
      <c r="DT726" s="6"/>
      <c r="DU726" s="1293">
        <f t="shared" ref="DU726:DU760" si="26">IF(AND(B726="SRO/Studio",AC726&lt;=0.3),G726,0)</f>
        <v>0</v>
      </c>
      <c r="DV726" s="1293"/>
      <c r="DW726" s="1293"/>
      <c r="DX726" s="1293"/>
      <c r="DY726" s="1293"/>
      <c r="DZ726" s="1293">
        <f t="shared" ref="DZ726:DZ760" si="27">IF(AND(B726="1 Bedroom",AC726&lt;=0.3),G726,0)</f>
        <v>31</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6" t="str">
        <f t="shared" ref="EZ726:EZ760" si="32">IF(CP726&gt;0,O726,"")</f>
        <v/>
      </c>
      <c r="FA726" s="1287"/>
      <c r="FB726" s="1287"/>
      <c r="FC726" s="1287"/>
      <c r="FD726" s="1288"/>
      <c r="FE726" s="1286">
        <f t="shared" ref="FE726:FE760" si="33">IF(CU726&gt;0,O726,"")</f>
        <v>225</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2.95" customHeight="1">
      <c r="A727" s="4"/>
      <c r="B727" s="1289" t="s">
        <v>325</v>
      </c>
      <c r="C727" s="1290"/>
      <c r="D727" s="1290"/>
      <c r="E727" s="1290"/>
      <c r="F727" s="1291"/>
      <c r="G727" s="1513">
        <v>60</v>
      </c>
      <c r="H727" s="1514"/>
      <c r="I727" s="1514"/>
      <c r="J727" s="1515"/>
      <c r="K727" s="1517">
        <v>528</v>
      </c>
      <c r="L727" s="1518"/>
      <c r="M727" s="1518"/>
      <c r="N727" s="1519"/>
      <c r="O727" s="1408">
        <f>'[1]4%'!$V$22</f>
        <v>726.5</v>
      </c>
      <c r="P727" s="1409"/>
      <c r="Q727" s="1409"/>
      <c r="R727" s="1409"/>
      <c r="S727" s="1410"/>
      <c r="T727" s="1408">
        <f>'[1]4%'!$Y$22</f>
        <v>180</v>
      </c>
      <c r="U727" s="1409"/>
      <c r="V727" s="1409"/>
      <c r="W727" s="1410"/>
      <c r="X727" s="1330">
        <f t="shared" si="10"/>
        <v>906.5</v>
      </c>
      <c r="Y727" s="1331"/>
      <c r="Z727" s="1331"/>
      <c r="AA727" s="1331"/>
      <c r="AB727" s="1332"/>
      <c r="AC727" s="1520">
        <v>0.5</v>
      </c>
      <c r="AD727" s="1521"/>
      <c r="AE727" s="1521"/>
      <c r="AF727" s="1521"/>
      <c r="AG727" s="1522"/>
      <c r="AH727" s="1312">
        <f t="shared" ref="AH727:AH760" si="38">IF($AC727&gt;0,($X727/$AZ727), "")</f>
        <v>0.25</v>
      </c>
      <c r="AI727" s="1313"/>
      <c r="AJ727" s="1314"/>
      <c r="AK727" s="1289" t="s">
        <v>591</v>
      </c>
      <c r="AL727" s="1290"/>
      <c r="AM727" s="1290"/>
      <c r="AN727" s="1290"/>
      <c r="AO727" s="1291"/>
      <c r="AP727" s="3"/>
      <c r="AQ727" s="3"/>
      <c r="AR727" s="3"/>
      <c r="AS727" s="3"/>
      <c r="AZ727" s="118">
        <f t="shared" si="11"/>
        <v>3626</v>
      </c>
      <c r="BA727" s="3"/>
      <c r="BB727" s="3"/>
      <c r="BC727" s="3"/>
      <c r="BD727" s="3"/>
      <c r="BE727" s="204"/>
      <c r="BF727" s="294">
        <f t="shared" si="12"/>
        <v>60</v>
      </c>
      <c r="BG727" s="297">
        <f t="shared" si="13"/>
        <v>0.64516129032258063</v>
      </c>
      <c r="BH727" s="298">
        <f t="shared" si="14"/>
        <v>0.32258064516129031</v>
      </c>
      <c r="BI727" s="3"/>
      <c r="BJ727" s="3"/>
      <c r="BK727" s="3"/>
      <c r="BL727" s="3"/>
      <c r="BM727" s="3"/>
      <c r="BN727" s="3"/>
      <c r="BS727" s="294">
        <f t="shared" si="15"/>
        <v>60</v>
      </c>
      <c r="BT727" s="297">
        <f t="shared" si="16"/>
        <v>0.64516129032258063</v>
      </c>
      <c r="BU727" s="298">
        <f t="shared" si="17"/>
        <v>0.16129032258064516</v>
      </c>
      <c r="CC727" s="3"/>
      <c r="CD727" s="3"/>
      <c r="CE727" s="3"/>
      <c r="CF727" s="3"/>
      <c r="CG727" s="1286">
        <f t="shared" ref="CG727:CG760" si="39">IF(AND(AC727&lt;=0.5,AC727&gt;=0.36),1,0)</f>
        <v>1</v>
      </c>
      <c r="CH727" s="1288"/>
      <c r="CI727" s="1269">
        <f t="shared" ref="CI727:CI760" si="40">IF(CG727=1,G727,0)</f>
        <v>60</v>
      </c>
      <c r="CJ727" s="1271"/>
      <c r="CK727" s="1286">
        <f t="shared" si="18"/>
        <v>0</v>
      </c>
      <c r="CL727" s="1288"/>
      <c r="CM727" s="1269">
        <f t="shared" si="19"/>
        <v>0</v>
      </c>
      <c r="CN727" s="1271"/>
      <c r="CO727" s="3"/>
      <c r="CP727" s="1266">
        <f t="shared" si="20"/>
        <v>0</v>
      </c>
      <c r="CQ727" s="1267"/>
      <c r="CR727" s="1267"/>
      <c r="CS727" s="1267"/>
      <c r="CT727" s="1268"/>
      <c r="CU727" s="1274">
        <f t="shared" si="21"/>
        <v>60</v>
      </c>
      <c r="CV727" s="1274"/>
      <c r="CW727" s="1274"/>
      <c r="CX727" s="1274"/>
      <c r="CY727" s="1274"/>
      <c r="CZ727" s="1274">
        <f t="shared" si="22"/>
        <v>0</v>
      </c>
      <c r="DA727" s="1274"/>
      <c r="DB727" s="1274"/>
      <c r="DC727" s="1274"/>
      <c r="DD727" s="1274"/>
      <c r="DE727" s="1274">
        <f t="shared" si="23"/>
        <v>0</v>
      </c>
      <c r="DF727" s="1274"/>
      <c r="DG727" s="1274"/>
      <c r="DH727" s="1274"/>
      <c r="DI727" s="1274"/>
      <c r="DJ727" s="1274">
        <f t="shared" si="24"/>
        <v>0</v>
      </c>
      <c r="DK727" s="1274"/>
      <c r="DL727" s="1274"/>
      <c r="DM727" s="1274"/>
      <c r="DN727" s="1274"/>
      <c r="DO727" s="1274">
        <f t="shared" si="25"/>
        <v>0</v>
      </c>
      <c r="DP727" s="1274"/>
      <c r="DQ727" s="1274"/>
      <c r="DR727" s="1274"/>
      <c r="DS727" s="1274"/>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6" t="str">
        <f t="shared" si="32"/>
        <v/>
      </c>
      <c r="FA727" s="1287"/>
      <c r="FB727" s="1287"/>
      <c r="FC727" s="1287"/>
      <c r="FD727" s="1288"/>
      <c r="FE727" s="1286">
        <f t="shared" si="33"/>
        <v>726.5</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2.95" customHeight="1">
      <c r="A728" s="4"/>
      <c r="B728" s="1289" t="s">
        <v>163</v>
      </c>
      <c r="C728" s="1290"/>
      <c r="D728" s="1290"/>
      <c r="E728" s="1290"/>
      <c r="F728" s="1291"/>
      <c r="G728" s="1513">
        <v>2</v>
      </c>
      <c r="H728" s="1514"/>
      <c r="I728" s="1514"/>
      <c r="J728" s="1515"/>
      <c r="K728" s="1517">
        <v>756</v>
      </c>
      <c r="L728" s="1518"/>
      <c r="M728" s="1518"/>
      <c r="N728" s="1519"/>
      <c r="O728" s="1408">
        <f>'[1]4%'!$V$25</f>
        <v>225</v>
      </c>
      <c r="P728" s="1409"/>
      <c r="Q728" s="1409"/>
      <c r="R728" s="1409"/>
      <c r="S728" s="1410"/>
      <c r="T728" s="1408">
        <f>'[1]4%'!$Y$25</f>
        <v>210</v>
      </c>
      <c r="U728" s="1409"/>
      <c r="V728" s="1409"/>
      <c r="W728" s="1410"/>
      <c r="X728" s="1330">
        <f t="shared" si="10"/>
        <v>435</v>
      </c>
      <c r="Y728" s="1331"/>
      <c r="Z728" s="1331"/>
      <c r="AA728" s="1331"/>
      <c r="AB728" s="1332"/>
      <c r="AC728" s="1520">
        <v>0.3</v>
      </c>
      <c r="AD728" s="1521"/>
      <c r="AE728" s="1521"/>
      <c r="AF728" s="1521"/>
      <c r="AG728" s="1522"/>
      <c r="AH728" s="1312">
        <f t="shared" si="38"/>
        <v>9.9954044117647065E-2</v>
      </c>
      <c r="AI728" s="1313"/>
      <c r="AJ728" s="1314"/>
      <c r="AK728" s="1289" t="s">
        <v>2053</v>
      </c>
      <c r="AL728" s="1290"/>
      <c r="AM728" s="1290"/>
      <c r="AN728" s="1290"/>
      <c r="AO728" s="1291"/>
      <c r="AP728" s="3"/>
      <c r="AQ728" s="3"/>
      <c r="AR728" s="3"/>
      <c r="AS728" s="3"/>
      <c r="AZ728" s="118">
        <f t="shared" si="11"/>
        <v>4352</v>
      </c>
      <c r="BA728" s="3"/>
      <c r="BB728" s="3"/>
      <c r="BC728" s="3"/>
      <c r="BD728" s="3"/>
      <c r="BE728" s="204"/>
      <c r="BF728" s="294">
        <f t="shared" si="12"/>
        <v>2</v>
      </c>
      <c r="BG728" s="297">
        <f t="shared" si="13"/>
        <v>2.1505376344086023E-2</v>
      </c>
      <c r="BH728" s="298">
        <f t="shared" si="14"/>
        <v>6.4516129032258064E-3</v>
      </c>
      <c r="BI728" s="3"/>
      <c r="BJ728" s="3"/>
      <c r="BK728" s="3"/>
      <c r="BL728" s="3"/>
      <c r="BM728" s="3"/>
      <c r="BN728" s="3"/>
      <c r="BS728" s="294">
        <f t="shared" si="15"/>
        <v>2</v>
      </c>
      <c r="BT728" s="297">
        <f t="shared" si="16"/>
        <v>2.1505376344086023E-2</v>
      </c>
      <c r="BU728" s="298">
        <f t="shared" si="17"/>
        <v>2.1495493358633781E-3</v>
      </c>
      <c r="CC728" s="3"/>
      <c r="CD728" s="3"/>
      <c r="CE728" s="3"/>
      <c r="CF728" s="3"/>
      <c r="CG728" s="1286">
        <f t="shared" si="39"/>
        <v>0</v>
      </c>
      <c r="CH728" s="1288"/>
      <c r="CI728" s="1269">
        <f t="shared" si="40"/>
        <v>0</v>
      </c>
      <c r="CJ728" s="1271"/>
      <c r="CK728" s="1286">
        <f t="shared" si="18"/>
        <v>1</v>
      </c>
      <c r="CL728" s="1288"/>
      <c r="CM728" s="1269">
        <f t="shared" si="19"/>
        <v>2</v>
      </c>
      <c r="CN728" s="1271"/>
      <c r="CO728" s="3"/>
      <c r="CP728" s="1266">
        <f t="shared" si="20"/>
        <v>0</v>
      </c>
      <c r="CQ728" s="1267"/>
      <c r="CR728" s="1267"/>
      <c r="CS728" s="1267"/>
      <c r="CT728" s="1268"/>
      <c r="CU728" s="1274">
        <f t="shared" si="21"/>
        <v>0</v>
      </c>
      <c r="CV728" s="1274"/>
      <c r="CW728" s="1274"/>
      <c r="CX728" s="1274"/>
      <c r="CY728" s="1274"/>
      <c r="CZ728" s="1274">
        <f t="shared" si="22"/>
        <v>2</v>
      </c>
      <c r="DA728" s="1274"/>
      <c r="DB728" s="1274"/>
      <c r="DC728" s="1274"/>
      <c r="DD728" s="1274"/>
      <c r="DE728" s="1274">
        <f t="shared" si="23"/>
        <v>0</v>
      </c>
      <c r="DF728" s="1274"/>
      <c r="DG728" s="1274"/>
      <c r="DH728" s="1274"/>
      <c r="DI728" s="1274"/>
      <c r="DJ728" s="1274">
        <f t="shared" si="24"/>
        <v>0</v>
      </c>
      <c r="DK728" s="1274"/>
      <c r="DL728" s="1274"/>
      <c r="DM728" s="1274"/>
      <c r="DN728" s="1274"/>
      <c r="DO728" s="1274">
        <f t="shared" si="25"/>
        <v>0</v>
      </c>
      <c r="DP728" s="1274"/>
      <c r="DQ728" s="1274"/>
      <c r="DR728" s="1274"/>
      <c r="DS728" s="1274"/>
      <c r="DT728" s="6"/>
      <c r="DU728" s="1293">
        <f t="shared" si="26"/>
        <v>0</v>
      </c>
      <c r="DV728" s="1293"/>
      <c r="DW728" s="1293"/>
      <c r="DX728" s="1293"/>
      <c r="DY728" s="1293"/>
      <c r="DZ728" s="1293">
        <f t="shared" si="27"/>
        <v>0</v>
      </c>
      <c r="EA728" s="1293"/>
      <c r="EB728" s="1293"/>
      <c r="EC728" s="1293"/>
      <c r="ED728" s="1293"/>
      <c r="EE728" s="1293">
        <f t="shared" si="28"/>
        <v>2</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6" t="str">
        <f t="shared" si="32"/>
        <v/>
      </c>
      <c r="FA728" s="1287"/>
      <c r="FB728" s="1287"/>
      <c r="FC728" s="1287"/>
      <c r="FD728" s="1288"/>
      <c r="FE728" s="1286" t="str">
        <f t="shared" si="33"/>
        <v/>
      </c>
      <c r="FF728" s="1287"/>
      <c r="FG728" s="1287"/>
      <c r="FH728" s="1287"/>
      <c r="FI728" s="1288"/>
      <c r="FJ728" s="1286">
        <f t="shared" si="34"/>
        <v>225</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2.95" customHeight="1">
      <c r="B729" s="1289"/>
      <c r="C729" s="1290"/>
      <c r="D729" s="1290"/>
      <c r="E729" s="1290"/>
      <c r="F729" s="1291"/>
      <c r="G729" s="1513"/>
      <c r="H729" s="1514"/>
      <c r="I729" s="1514"/>
      <c r="J729" s="1515"/>
      <c r="K729" s="1517"/>
      <c r="L729" s="1518"/>
      <c r="M729" s="1518"/>
      <c r="N729" s="1519"/>
      <c r="O729" s="1408"/>
      <c r="P729" s="1409"/>
      <c r="Q729" s="1409"/>
      <c r="R729" s="1409"/>
      <c r="S729" s="1410"/>
      <c r="T729" s="1408"/>
      <c r="U729" s="1409"/>
      <c r="V729" s="1409"/>
      <c r="W729" s="1410"/>
      <c r="X729" s="1330">
        <f t="shared" si="10"/>
        <v>0</v>
      </c>
      <c r="Y729" s="1331"/>
      <c r="Z729" s="1331"/>
      <c r="AA729" s="1331"/>
      <c r="AB729" s="1332"/>
      <c r="AC729" s="1520"/>
      <c r="AD729" s="1521"/>
      <c r="AE729" s="1521"/>
      <c r="AF729" s="1521"/>
      <c r="AG729" s="1522"/>
      <c r="AH729" s="1312" t="str">
        <f t="shared" si="38"/>
        <v/>
      </c>
      <c r="AI729" s="1313"/>
      <c r="AJ729" s="1314"/>
      <c r="AK729" s="1289" t="s">
        <v>591</v>
      </c>
      <c r="AL729" s="1290"/>
      <c r="AM729" s="1290"/>
      <c r="AN729" s="1290"/>
      <c r="AO729" s="1291"/>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0</v>
      </c>
      <c r="CQ729" s="1267"/>
      <c r="CR729" s="1267"/>
      <c r="CS729" s="1267"/>
      <c r="CT729" s="1268"/>
      <c r="CU729" s="1274">
        <f t="shared" si="21"/>
        <v>0</v>
      </c>
      <c r="CV729" s="1274"/>
      <c r="CW729" s="1274"/>
      <c r="CX729" s="1274"/>
      <c r="CY729" s="1274"/>
      <c r="CZ729" s="1274">
        <f t="shared" si="22"/>
        <v>0</v>
      </c>
      <c r="DA729" s="1274"/>
      <c r="DB729" s="1274"/>
      <c r="DC729" s="1274"/>
      <c r="DD729" s="1274"/>
      <c r="DE729" s="1274">
        <f t="shared" si="23"/>
        <v>0</v>
      </c>
      <c r="DF729" s="1274"/>
      <c r="DG729" s="1274"/>
      <c r="DH729" s="1274"/>
      <c r="DI729" s="1274"/>
      <c r="DJ729" s="1274">
        <f t="shared" si="24"/>
        <v>0</v>
      </c>
      <c r="DK729" s="1274"/>
      <c r="DL729" s="1274"/>
      <c r="DM729" s="1274"/>
      <c r="DN729" s="1274"/>
      <c r="DO729" s="1274">
        <f t="shared" si="25"/>
        <v>0</v>
      </c>
      <c r="DP729" s="1274"/>
      <c r="DQ729" s="1274"/>
      <c r="DR729" s="1274"/>
      <c r="DS729" s="1274"/>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6" t="str">
        <f t="shared" si="32"/>
        <v/>
      </c>
      <c r="FA729" s="1287"/>
      <c r="FB729" s="1287"/>
      <c r="FC729" s="1287"/>
      <c r="FD729" s="1288"/>
      <c r="FE729" s="1286" t="str">
        <f t="shared" si="33"/>
        <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2.95" customHeight="1">
      <c r="B730" s="1289"/>
      <c r="C730" s="1290"/>
      <c r="D730" s="1290"/>
      <c r="E730" s="1290"/>
      <c r="F730" s="1291"/>
      <c r="G730" s="1513"/>
      <c r="H730" s="1514"/>
      <c r="I730" s="1514"/>
      <c r="J730" s="1515"/>
      <c r="K730" s="1517"/>
      <c r="L730" s="1518"/>
      <c r="M730" s="1518"/>
      <c r="N730" s="1519"/>
      <c r="O730" s="1408"/>
      <c r="P730" s="1409"/>
      <c r="Q730" s="1409"/>
      <c r="R730" s="1409"/>
      <c r="S730" s="1410"/>
      <c r="T730" s="1408"/>
      <c r="U730" s="1409"/>
      <c r="V730" s="1409"/>
      <c r="W730" s="1410"/>
      <c r="X730" s="1330">
        <f t="shared" si="10"/>
        <v>0</v>
      </c>
      <c r="Y730" s="1331"/>
      <c r="Z730" s="1331"/>
      <c r="AA730" s="1331"/>
      <c r="AB730" s="1332"/>
      <c r="AC730" s="1520"/>
      <c r="AD730" s="1521"/>
      <c r="AE730" s="1521"/>
      <c r="AF730" s="1521"/>
      <c r="AG730" s="1522"/>
      <c r="AH730" s="1312" t="str">
        <f t="shared" si="38"/>
        <v/>
      </c>
      <c r="AI730" s="1313"/>
      <c r="AJ730" s="1314"/>
      <c r="AK730" s="1289" t="s">
        <v>591</v>
      </c>
      <c r="AL730" s="1290"/>
      <c r="AM730" s="1290"/>
      <c r="AN730" s="1290"/>
      <c r="AO730" s="1291"/>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286">
        <f t="shared" si="39"/>
        <v>0</v>
      </c>
      <c r="CH730" s="1288"/>
      <c r="CI730" s="1269">
        <f t="shared" si="40"/>
        <v>0</v>
      </c>
      <c r="CJ730" s="1271"/>
      <c r="CK730" s="1286">
        <f t="shared" si="18"/>
        <v>0</v>
      </c>
      <c r="CL730" s="1288"/>
      <c r="CM730" s="1269">
        <f t="shared" si="19"/>
        <v>0</v>
      </c>
      <c r="CN730" s="1271"/>
      <c r="CO730" s="3"/>
      <c r="CP730" s="1266">
        <f t="shared" si="20"/>
        <v>0</v>
      </c>
      <c r="CQ730" s="1267"/>
      <c r="CR730" s="1267"/>
      <c r="CS730" s="1267"/>
      <c r="CT730" s="1268"/>
      <c r="CU730" s="1274">
        <f t="shared" si="21"/>
        <v>0</v>
      </c>
      <c r="CV730" s="1274"/>
      <c r="CW730" s="1274"/>
      <c r="CX730" s="1274"/>
      <c r="CY730" s="1274"/>
      <c r="CZ730" s="1274">
        <f t="shared" si="22"/>
        <v>0</v>
      </c>
      <c r="DA730" s="1274"/>
      <c r="DB730" s="1274"/>
      <c r="DC730" s="1274"/>
      <c r="DD730" s="1274"/>
      <c r="DE730" s="1274">
        <f t="shared" si="23"/>
        <v>0</v>
      </c>
      <c r="DF730" s="1274"/>
      <c r="DG730" s="1274"/>
      <c r="DH730" s="1274"/>
      <c r="DI730" s="1274"/>
      <c r="DJ730" s="1274">
        <f t="shared" si="24"/>
        <v>0</v>
      </c>
      <c r="DK730" s="1274"/>
      <c r="DL730" s="1274"/>
      <c r="DM730" s="1274"/>
      <c r="DN730" s="1274"/>
      <c r="DO730" s="1274">
        <f t="shared" si="25"/>
        <v>0</v>
      </c>
      <c r="DP730" s="1274"/>
      <c r="DQ730" s="1274"/>
      <c r="DR730" s="1274"/>
      <c r="DS730" s="1274"/>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6" t="str">
        <f t="shared" si="32"/>
        <v/>
      </c>
      <c r="FA730" s="1287"/>
      <c r="FB730" s="1287"/>
      <c r="FC730" s="1287"/>
      <c r="FD730" s="1288"/>
      <c r="FE730" s="1286" t="str">
        <f t="shared" si="33"/>
        <v/>
      </c>
      <c r="FF730" s="1287"/>
      <c r="FG730" s="1287"/>
      <c r="FH730" s="1287"/>
      <c r="FI730" s="1288"/>
      <c r="FJ730" s="1286" t="str">
        <f t="shared" si="34"/>
        <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2.95" customHeight="1">
      <c r="B731" s="1289"/>
      <c r="C731" s="1290"/>
      <c r="D731" s="1290"/>
      <c r="E731" s="1290"/>
      <c r="F731" s="1291"/>
      <c r="G731" s="1513"/>
      <c r="H731" s="1514"/>
      <c r="I731" s="1514"/>
      <c r="J731" s="1515"/>
      <c r="K731" s="1517"/>
      <c r="L731" s="1518"/>
      <c r="M731" s="1518"/>
      <c r="N731" s="1519"/>
      <c r="O731" s="1408"/>
      <c r="P731" s="1409"/>
      <c r="Q731" s="1409"/>
      <c r="R731" s="1409"/>
      <c r="S731" s="1410"/>
      <c r="T731" s="1408"/>
      <c r="U731" s="1409"/>
      <c r="V731" s="1409"/>
      <c r="W731" s="1410"/>
      <c r="X731" s="1330">
        <f t="shared" si="10"/>
        <v>0</v>
      </c>
      <c r="Y731" s="1331"/>
      <c r="Z731" s="1331"/>
      <c r="AA731" s="1331"/>
      <c r="AB731" s="1332"/>
      <c r="AC731" s="1520"/>
      <c r="AD731" s="1521"/>
      <c r="AE731" s="1521"/>
      <c r="AF731" s="1521"/>
      <c r="AG731" s="1522"/>
      <c r="AH731" s="1312" t="str">
        <f t="shared" si="38"/>
        <v/>
      </c>
      <c r="AI731" s="1313"/>
      <c r="AJ731" s="1314"/>
      <c r="AK731" s="1289" t="s">
        <v>591</v>
      </c>
      <c r="AL731" s="1290"/>
      <c r="AM731" s="1290"/>
      <c r="AN731" s="1290"/>
      <c r="AO731" s="1291"/>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286">
        <f t="shared" si="39"/>
        <v>0</v>
      </c>
      <c r="CH731" s="1288"/>
      <c r="CI731" s="1269">
        <f t="shared" si="40"/>
        <v>0</v>
      </c>
      <c r="CJ731" s="1271"/>
      <c r="CK731" s="1286">
        <f t="shared" si="18"/>
        <v>0</v>
      </c>
      <c r="CL731" s="1288"/>
      <c r="CM731" s="1269">
        <f t="shared" si="19"/>
        <v>0</v>
      </c>
      <c r="CN731" s="1271"/>
      <c r="CO731" s="3"/>
      <c r="CP731" s="1266">
        <f t="shared" si="20"/>
        <v>0</v>
      </c>
      <c r="CQ731" s="1267"/>
      <c r="CR731" s="1267"/>
      <c r="CS731" s="1267"/>
      <c r="CT731" s="1268"/>
      <c r="CU731" s="1274">
        <f t="shared" si="21"/>
        <v>0</v>
      </c>
      <c r="CV731" s="1274"/>
      <c r="CW731" s="1274"/>
      <c r="CX731" s="1274"/>
      <c r="CY731" s="1274"/>
      <c r="CZ731" s="1274">
        <f t="shared" si="22"/>
        <v>0</v>
      </c>
      <c r="DA731" s="1274"/>
      <c r="DB731" s="1274"/>
      <c r="DC731" s="1274"/>
      <c r="DD731" s="1274"/>
      <c r="DE731" s="1274">
        <f t="shared" si="23"/>
        <v>0</v>
      </c>
      <c r="DF731" s="1274"/>
      <c r="DG731" s="1274"/>
      <c r="DH731" s="1274"/>
      <c r="DI731" s="1274"/>
      <c r="DJ731" s="1274">
        <f t="shared" si="24"/>
        <v>0</v>
      </c>
      <c r="DK731" s="1274"/>
      <c r="DL731" s="1274"/>
      <c r="DM731" s="1274"/>
      <c r="DN731" s="1274"/>
      <c r="DO731" s="1274">
        <f t="shared" si="25"/>
        <v>0</v>
      </c>
      <c r="DP731" s="1274"/>
      <c r="DQ731" s="1274"/>
      <c r="DR731" s="1274"/>
      <c r="DS731" s="1274"/>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6" t="str">
        <f t="shared" si="32"/>
        <v/>
      </c>
      <c r="FA731" s="1287"/>
      <c r="FB731" s="1287"/>
      <c r="FC731" s="1287"/>
      <c r="FD731" s="1288"/>
      <c r="FE731" s="1286" t="str">
        <f t="shared" si="33"/>
        <v/>
      </c>
      <c r="FF731" s="1287"/>
      <c r="FG731" s="1287"/>
      <c r="FH731" s="1287"/>
      <c r="FI731" s="1288"/>
      <c r="FJ731" s="1286" t="str">
        <f t="shared" si="34"/>
        <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2.95" customHeight="1">
      <c r="B732" s="1289"/>
      <c r="C732" s="1290"/>
      <c r="D732" s="1290"/>
      <c r="E732" s="1290"/>
      <c r="F732" s="1291"/>
      <c r="G732" s="1513"/>
      <c r="H732" s="1514"/>
      <c r="I732" s="1514"/>
      <c r="J732" s="1515"/>
      <c r="K732" s="1517"/>
      <c r="L732" s="1518"/>
      <c r="M732" s="1518"/>
      <c r="N732" s="1519"/>
      <c r="O732" s="1408"/>
      <c r="P732" s="1409"/>
      <c r="Q732" s="1409"/>
      <c r="R732" s="1409"/>
      <c r="S732" s="1410"/>
      <c r="T732" s="1408"/>
      <c r="U732" s="1409"/>
      <c r="V732" s="1409"/>
      <c r="W732" s="1410"/>
      <c r="X732" s="1330">
        <f t="shared" si="10"/>
        <v>0</v>
      </c>
      <c r="Y732" s="1331"/>
      <c r="Z732" s="1331"/>
      <c r="AA732" s="1331"/>
      <c r="AB732" s="1332"/>
      <c r="AC732" s="1520"/>
      <c r="AD732" s="1521"/>
      <c r="AE732" s="1521"/>
      <c r="AF732" s="1521"/>
      <c r="AG732" s="1522"/>
      <c r="AH732" s="1312" t="str">
        <f t="shared" si="38"/>
        <v/>
      </c>
      <c r="AI732" s="1313"/>
      <c r="AJ732" s="1314"/>
      <c r="AK732" s="1289" t="s">
        <v>591</v>
      </c>
      <c r="AL732" s="1290"/>
      <c r="AM732" s="1290"/>
      <c r="AN732" s="1290"/>
      <c r="AO732" s="1291"/>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4">
        <f t="shared" si="21"/>
        <v>0</v>
      </c>
      <c r="CV732" s="1274"/>
      <c r="CW732" s="1274"/>
      <c r="CX732" s="1274"/>
      <c r="CY732" s="1274"/>
      <c r="CZ732" s="1274">
        <f t="shared" si="22"/>
        <v>0</v>
      </c>
      <c r="DA732" s="1274"/>
      <c r="DB732" s="1274"/>
      <c r="DC732" s="1274"/>
      <c r="DD732" s="1274"/>
      <c r="DE732" s="1274">
        <f t="shared" si="23"/>
        <v>0</v>
      </c>
      <c r="DF732" s="1274"/>
      <c r="DG732" s="1274"/>
      <c r="DH732" s="1274"/>
      <c r="DI732" s="1274"/>
      <c r="DJ732" s="1274">
        <f t="shared" si="24"/>
        <v>0</v>
      </c>
      <c r="DK732" s="1274"/>
      <c r="DL732" s="1274"/>
      <c r="DM732" s="1274"/>
      <c r="DN732" s="1274"/>
      <c r="DO732" s="1274">
        <f t="shared" si="25"/>
        <v>0</v>
      </c>
      <c r="DP732" s="1274"/>
      <c r="DQ732" s="1274"/>
      <c r="DR732" s="1274"/>
      <c r="DS732" s="1274"/>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6" t="str">
        <f t="shared" si="32"/>
        <v/>
      </c>
      <c r="FA732" s="1287"/>
      <c r="FB732" s="1287"/>
      <c r="FC732" s="1287"/>
      <c r="FD732" s="1288"/>
      <c r="FE732" s="1286" t="str">
        <f t="shared" si="33"/>
        <v/>
      </c>
      <c r="FF732" s="1287"/>
      <c r="FG732" s="1287"/>
      <c r="FH732" s="1287"/>
      <c r="FI732" s="1288"/>
      <c r="FJ732" s="1286" t="str">
        <f t="shared" si="34"/>
        <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2.95" customHeight="1">
      <c r="B733" s="1289"/>
      <c r="C733" s="1290"/>
      <c r="D733" s="1290"/>
      <c r="E733" s="1290"/>
      <c r="F733" s="1291"/>
      <c r="G733" s="1513"/>
      <c r="H733" s="1514"/>
      <c r="I733" s="1514"/>
      <c r="J733" s="1515"/>
      <c r="K733" s="1517"/>
      <c r="L733" s="1518"/>
      <c r="M733" s="1518"/>
      <c r="N733" s="1519"/>
      <c r="O733" s="1408"/>
      <c r="P733" s="1409"/>
      <c r="Q733" s="1409"/>
      <c r="R733" s="1409"/>
      <c r="S733" s="1410"/>
      <c r="T733" s="1408"/>
      <c r="U733" s="1409"/>
      <c r="V733" s="1409"/>
      <c r="W733" s="1410"/>
      <c r="X733" s="1330">
        <f t="shared" si="10"/>
        <v>0</v>
      </c>
      <c r="Y733" s="1331"/>
      <c r="Z733" s="1331"/>
      <c r="AA733" s="1331"/>
      <c r="AB733" s="1332"/>
      <c r="AC733" s="1520"/>
      <c r="AD733" s="1521"/>
      <c r="AE733" s="1521"/>
      <c r="AF733" s="1521"/>
      <c r="AG733" s="1522"/>
      <c r="AH733" s="1312" t="str">
        <f t="shared" si="38"/>
        <v/>
      </c>
      <c r="AI733" s="1313"/>
      <c r="AJ733" s="1314"/>
      <c r="AK733" s="1289" t="s">
        <v>591</v>
      </c>
      <c r="AL733" s="1290"/>
      <c r="AM733" s="1290"/>
      <c r="AN733" s="1290"/>
      <c r="AO733" s="1291"/>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286">
        <f t="shared" si="39"/>
        <v>0</v>
      </c>
      <c r="CH733" s="1288"/>
      <c r="CI733" s="1269">
        <f t="shared" si="40"/>
        <v>0</v>
      </c>
      <c r="CJ733" s="1271"/>
      <c r="CK733" s="1286">
        <f t="shared" si="18"/>
        <v>0</v>
      </c>
      <c r="CL733" s="1288"/>
      <c r="CM733" s="1269">
        <f t="shared" si="19"/>
        <v>0</v>
      </c>
      <c r="CN733" s="1271"/>
      <c r="CO733" s="3"/>
      <c r="CP733" s="1266">
        <f t="shared" si="20"/>
        <v>0</v>
      </c>
      <c r="CQ733" s="1267"/>
      <c r="CR733" s="1267"/>
      <c r="CS733" s="1267"/>
      <c r="CT733" s="1268"/>
      <c r="CU733" s="1274">
        <f t="shared" si="21"/>
        <v>0</v>
      </c>
      <c r="CV733" s="1274"/>
      <c r="CW733" s="1274"/>
      <c r="CX733" s="1274"/>
      <c r="CY733" s="1274"/>
      <c r="CZ733" s="1274">
        <f t="shared" si="22"/>
        <v>0</v>
      </c>
      <c r="DA733" s="1274"/>
      <c r="DB733" s="1274"/>
      <c r="DC733" s="1274"/>
      <c r="DD733" s="1274"/>
      <c r="DE733" s="1274">
        <f t="shared" si="23"/>
        <v>0</v>
      </c>
      <c r="DF733" s="1274"/>
      <c r="DG733" s="1274"/>
      <c r="DH733" s="1274"/>
      <c r="DI733" s="1274"/>
      <c r="DJ733" s="1274">
        <f t="shared" si="24"/>
        <v>0</v>
      </c>
      <c r="DK733" s="1274"/>
      <c r="DL733" s="1274"/>
      <c r="DM733" s="1274"/>
      <c r="DN733" s="1274"/>
      <c r="DO733" s="1274">
        <f t="shared" si="25"/>
        <v>0</v>
      </c>
      <c r="DP733" s="1274"/>
      <c r="DQ733" s="1274"/>
      <c r="DR733" s="1274"/>
      <c r="DS733" s="1274"/>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6" t="str">
        <f t="shared" si="32"/>
        <v/>
      </c>
      <c r="FA733" s="1287"/>
      <c r="FB733" s="1287"/>
      <c r="FC733" s="1287"/>
      <c r="FD733" s="1288"/>
      <c r="FE733" s="1286" t="str">
        <f t="shared" si="33"/>
        <v/>
      </c>
      <c r="FF733" s="1287"/>
      <c r="FG733" s="1287"/>
      <c r="FH733" s="1287"/>
      <c r="FI733" s="1288"/>
      <c r="FJ733" s="1286" t="str">
        <f t="shared" si="34"/>
        <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2.95" customHeight="1">
      <c r="B734" s="1289"/>
      <c r="C734" s="1290"/>
      <c r="D734" s="1290"/>
      <c r="E734" s="1290"/>
      <c r="F734" s="1291"/>
      <c r="G734" s="1513"/>
      <c r="H734" s="1514"/>
      <c r="I734" s="1514"/>
      <c r="J734" s="1515"/>
      <c r="K734" s="1517"/>
      <c r="L734" s="1518"/>
      <c r="M734" s="1518"/>
      <c r="N734" s="1519"/>
      <c r="O734" s="1408"/>
      <c r="P734" s="1409"/>
      <c r="Q734" s="1409"/>
      <c r="R734" s="1409"/>
      <c r="S734" s="1410"/>
      <c r="T734" s="1408"/>
      <c r="U734" s="1409"/>
      <c r="V734" s="1409"/>
      <c r="W734" s="1410"/>
      <c r="X734" s="1330">
        <f t="shared" si="10"/>
        <v>0</v>
      </c>
      <c r="Y734" s="1331"/>
      <c r="Z734" s="1331"/>
      <c r="AA734" s="1331"/>
      <c r="AB734" s="1332"/>
      <c r="AC734" s="1520"/>
      <c r="AD734" s="1521"/>
      <c r="AE734" s="1521"/>
      <c r="AF734" s="1521"/>
      <c r="AG734" s="1522"/>
      <c r="AH734" s="1312" t="str">
        <f t="shared" si="38"/>
        <v/>
      </c>
      <c r="AI734" s="1313"/>
      <c r="AJ734" s="1314"/>
      <c r="AK734" s="1289" t="s">
        <v>591</v>
      </c>
      <c r="AL734" s="1290"/>
      <c r="AM734" s="1290"/>
      <c r="AN734" s="1290"/>
      <c r="AO734" s="1291"/>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6">
        <f t="shared" si="39"/>
        <v>0</v>
      </c>
      <c r="CH734" s="1288"/>
      <c r="CI734" s="1269">
        <f t="shared" si="40"/>
        <v>0</v>
      </c>
      <c r="CJ734" s="1271"/>
      <c r="CK734" s="1286">
        <f t="shared" si="18"/>
        <v>0</v>
      </c>
      <c r="CL734" s="1288"/>
      <c r="CM734" s="1269">
        <f t="shared" si="19"/>
        <v>0</v>
      </c>
      <c r="CN734" s="1271"/>
      <c r="CO734" s="3"/>
      <c r="CP734" s="1266">
        <f t="shared" si="20"/>
        <v>0</v>
      </c>
      <c r="CQ734" s="1267"/>
      <c r="CR734" s="1267"/>
      <c r="CS734" s="1267"/>
      <c r="CT734" s="1268"/>
      <c r="CU734" s="1274">
        <f t="shared" si="21"/>
        <v>0</v>
      </c>
      <c r="CV734" s="1274"/>
      <c r="CW734" s="1274"/>
      <c r="CX734" s="1274"/>
      <c r="CY734" s="1274"/>
      <c r="CZ734" s="1274">
        <f t="shared" si="22"/>
        <v>0</v>
      </c>
      <c r="DA734" s="1274"/>
      <c r="DB734" s="1274"/>
      <c r="DC734" s="1274"/>
      <c r="DD734" s="1274"/>
      <c r="DE734" s="1274">
        <f t="shared" si="23"/>
        <v>0</v>
      </c>
      <c r="DF734" s="1274"/>
      <c r="DG734" s="1274"/>
      <c r="DH734" s="1274"/>
      <c r="DI734" s="1274"/>
      <c r="DJ734" s="1274">
        <f t="shared" si="24"/>
        <v>0</v>
      </c>
      <c r="DK734" s="1274"/>
      <c r="DL734" s="1274"/>
      <c r="DM734" s="1274"/>
      <c r="DN734" s="1274"/>
      <c r="DO734" s="1274">
        <f t="shared" si="25"/>
        <v>0</v>
      </c>
      <c r="DP734" s="1274"/>
      <c r="DQ734" s="1274"/>
      <c r="DR734" s="1274"/>
      <c r="DS734" s="1274"/>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2.95" customHeight="1">
      <c r="A735" s="4"/>
      <c r="B735" s="1289"/>
      <c r="C735" s="1290"/>
      <c r="D735" s="1290"/>
      <c r="E735" s="1290"/>
      <c r="F735" s="1291"/>
      <c r="G735" s="1513"/>
      <c r="H735" s="1514"/>
      <c r="I735" s="1514"/>
      <c r="J735" s="1515"/>
      <c r="K735" s="1517"/>
      <c r="L735" s="1518"/>
      <c r="M735" s="1518"/>
      <c r="N735" s="1519"/>
      <c r="O735" s="1408"/>
      <c r="P735" s="1409"/>
      <c r="Q735" s="1409"/>
      <c r="R735" s="1409"/>
      <c r="S735" s="1410"/>
      <c r="T735" s="1408"/>
      <c r="U735" s="1409"/>
      <c r="V735" s="1409"/>
      <c r="W735" s="1410"/>
      <c r="X735" s="1330">
        <f t="shared" si="10"/>
        <v>0</v>
      </c>
      <c r="Y735" s="1331"/>
      <c r="Z735" s="1331"/>
      <c r="AA735" s="1331"/>
      <c r="AB735" s="1332"/>
      <c r="AC735" s="1520"/>
      <c r="AD735" s="1521"/>
      <c r="AE735" s="1521"/>
      <c r="AF735" s="1521"/>
      <c r="AG735" s="1522"/>
      <c r="AH735" s="1312" t="str">
        <f t="shared" si="38"/>
        <v/>
      </c>
      <c r="AI735" s="1313"/>
      <c r="AJ735" s="1314"/>
      <c r="AK735" s="1289" t="s">
        <v>591</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6">
        <f t="shared" si="39"/>
        <v>0</v>
      </c>
      <c r="CH735" s="1288"/>
      <c r="CI735" s="1269">
        <f t="shared" si="40"/>
        <v>0</v>
      </c>
      <c r="CJ735" s="1271"/>
      <c r="CK735" s="1286">
        <f t="shared" si="18"/>
        <v>0</v>
      </c>
      <c r="CL735" s="1288"/>
      <c r="CM735" s="1269">
        <f t="shared" si="19"/>
        <v>0</v>
      </c>
      <c r="CN735" s="1271"/>
      <c r="CO735" s="3"/>
      <c r="CP735" s="1266">
        <f t="shared" si="20"/>
        <v>0</v>
      </c>
      <c r="CQ735" s="1267"/>
      <c r="CR735" s="1267"/>
      <c r="CS735" s="1267"/>
      <c r="CT735" s="1268"/>
      <c r="CU735" s="1274">
        <f t="shared" si="21"/>
        <v>0</v>
      </c>
      <c r="CV735" s="1274"/>
      <c r="CW735" s="1274"/>
      <c r="CX735" s="1274"/>
      <c r="CY735" s="1274"/>
      <c r="CZ735" s="1274">
        <f t="shared" si="22"/>
        <v>0</v>
      </c>
      <c r="DA735" s="1274"/>
      <c r="DB735" s="1274"/>
      <c r="DC735" s="1274"/>
      <c r="DD735" s="1274"/>
      <c r="DE735" s="1274">
        <f t="shared" si="23"/>
        <v>0</v>
      </c>
      <c r="DF735" s="1274"/>
      <c r="DG735" s="1274"/>
      <c r="DH735" s="1274"/>
      <c r="DI735" s="1274"/>
      <c r="DJ735" s="1274">
        <f t="shared" si="24"/>
        <v>0</v>
      </c>
      <c r="DK735" s="1274"/>
      <c r="DL735" s="1274"/>
      <c r="DM735" s="1274"/>
      <c r="DN735" s="1274"/>
      <c r="DO735" s="1274">
        <f t="shared" si="25"/>
        <v>0</v>
      </c>
      <c r="DP735" s="1274"/>
      <c r="DQ735" s="1274"/>
      <c r="DR735" s="1274"/>
      <c r="DS735" s="1274"/>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2.95" customHeight="1">
      <c r="A736" s="4"/>
      <c r="B736" s="1289"/>
      <c r="C736" s="1290"/>
      <c r="D736" s="1290"/>
      <c r="E736" s="1290"/>
      <c r="F736" s="1291"/>
      <c r="G736" s="1513"/>
      <c r="H736" s="1514"/>
      <c r="I736" s="1514"/>
      <c r="J736" s="1515"/>
      <c r="K736" s="1517"/>
      <c r="L736" s="1518"/>
      <c r="M736" s="1518"/>
      <c r="N736" s="1519"/>
      <c r="O736" s="1408"/>
      <c r="P736" s="1409"/>
      <c r="Q736" s="1409"/>
      <c r="R736" s="1409"/>
      <c r="S736" s="1410"/>
      <c r="T736" s="1408"/>
      <c r="U736" s="1409"/>
      <c r="V736" s="1409"/>
      <c r="W736" s="1410"/>
      <c r="X736" s="1330">
        <f t="shared" si="10"/>
        <v>0</v>
      </c>
      <c r="Y736" s="1331"/>
      <c r="Z736" s="1331"/>
      <c r="AA736" s="1331"/>
      <c r="AB736" s="1332"/>
      <c r="AC736" s="1520"/>
      <c r="AD736" s="1521"/>
      <c r="AE736" s="1521"/>
      <c r="AF736" s="1521"/>
      <c r="AG736" s="1522"/>
      <c r="AH736" s="1312" t="str">
        <f t="shared" si="38"/>
        <v/>
      </c>
      <c r="AI736" s="1313"/>
      <c r="AJ736" s="1314"/>
      <c r="AK736" s="1289" t="s">
        <v>591</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4">
        <f t="shared" si="21"/>
        <v>0</v>
      </c>
      <c r="CV736" s="1274"/>
      <c r="CW736" s="1274"/>
      <c r="CX736" s="1274"/>
      <c r="CY736" s="1274"/>
      <c r="CZ736" s="1274">
        <f t="shared" si="22"/>
        <v>0</v>
      </c>
      <c r="DA736" s="1274"/>
      <c r="DB736" s="1274"/>
      <c r="DC736" s="1274"/>
      <c r="DD736" s="1274"/>
      <c r="DE736" s="1274">
        <f t="shared" si="23"/>
        <v>0</v>
      </c>
      <c r="DF736" s="1274"/>
      <c r="DG736" s="1274"/>
      <c r="DH736" s="1274"/>
      <c r="DI736" s="1274"/>
      <c r="DJ736" s="1274">
        <f t="shared" si="24"/>
        <v>0</v>
      </c>
      <c r="DK736" s="1274"/>
      <c r="DL736" s="1274"/>
      <c r="DM736" s="1274"/>
      <c r="DN736" s="1274"/>
      <c r="DO736" s="1274">
        <f t="shared" si="25"/>
        <v>0</v>
      </c>
      <c r="DP736" s="1274"/>
      <c r="DQ736" s="1274"/>
      <c r="DR736" s="1274"/>
      <c r="DS736" s="1274"/>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2.95" customHeight="1">
      <c r="A737" s="4"/>
      <c r="B737" s="1289"/>
      <c r="C737" s="1290"/>
      <c r="D737" s="1290"/>
      <c r="E737" s="1290"/>
      <c r="F737" s="1291"/>
      <c r="G737" s="1513"/>
      <c r="H737" s="1514"/>
      <c r="I737" s="1514"/>
      <c r="J737" s="1515"/>
      <c r="K737" s="1517"/>
      <c r="L737" s="1518"/>
      <c r="M737" s="1518"/>
      <c r="N737" s="1519"/>
      <c r="O737" s="1408"/>
      <c r="P737" s="1409"/>
      <c r="Q737" s="1409"/>
      <c r="R737" s="1409"/>
      <c r="S737" s="1410"/>
      <c r="T737" s="1408"/>
      <c r="U737" s="1409"/>
      <c r="V737" s="1409"/>
      <c r="W737" s="1410"/>
      <c r="X737" s="1330">
        <f t="shared" si="10"/>
        <v>0</v>
      </c>
      <c r="Y737" s="1331"/>
      <c r="Z737" s="1331"/>
      <c r="AA737" s="1331"/>
      <c r="AB737" s="1332"/>
      <c r="AC737" s="1520"/>
      <c r="AD737" s="1521"/>
      <c r="AE737" s="1521"/>
      <c r="AF737" s="1521"/>
      <c r="AG737" s="1522"/>
      <c r="AH737" s="1312" t="str">
        <f t="shared" si="38"/>
        <v/>
      </c>
      <c r="AI737" s="1313"/>
      <c r="AJ737" s="1314"/>
      <c r="AK737" s="1289" t="s">
        <v>591</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4">
        <f t="shared" si="21"/>
        <v>0</v>
      </c>
      <c r="CV737" s="1274"/>
      <c r="CW737" s="1274"/>
      <c r="CX737" s="1274"/>
      <c r="CY737" s="1274"/>
      <c r="CZ737" s="1274">
        <f t="shared" si="22"/>
        <v>0</v>
      </c>
      <c r="DA737" s="1274"/>
      <c r="DB737" s="1274"/>
      <c r="DC737" s="1274"/>
      <c r="DD737" s="1274"/>
      <c r="DE737" s="1274">
        <f t="shared" si="23"/>
        <v>0</v>
      </c>
      <c r="DF737" s="1274"/>
      <c r="DG737" s="1274"/>
      <c r="DH737" s="1274"/>
      <c r="DI737" s="1274"/>
      <c r="DJ737" s="1274">
        <f t="shared" si="24"/>
        <v>0</v>
      </c>
      <c r="DK737" s="1274"/>
      <c r="DL737" s="1274"/>
      <c r="DM737" s="1274"/>
      <c r="DN737" s="1274"/>
      <c r="DO737" s="1274">
        <f t="shared" si="25"/>
        <v>0</v>
      </c>
      <c r="DP737" s="1274"/>
      <c r="DQ737" s="1274"/>
      <c r="DR737" s="1274"/>
      <c r="DS737" s="1274"/>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2.95" customHeight="1">
      <c r="B738" s="1289"/>
      <c r="C738" s="1290"/>
      <c r="D738" s="1290"/>
      <c r="E738" s="1290"/>
      <c r="F738" s="1291"/>
      <c r="G738" s="1513"/>
      <c r="H738" s="1514"/>
      <c r="I738" s="1514"/>
      <c r="J738" s="1515"/>
      <c r="K738" s="1517"/>
      <c r="L738" s="1518"/>
      <c r="M738" s="1518"/>
      <c r="N738" s="1519"/>
      <c r="O738" s="1408"/>
      <c r="P738" s="1409"/>
      <c r="Q738" s="1409"/>
      <c r="R738" s="1409"/>
      <c r="S738" s="1410"/>
      <c r="T738" s="1408"/>
      <c r="U738" s="1409"/>
      <c r="V738" s="1409"/>
      <c r="W738" s="1410"/>
      <c r="X738" s="1330">
        <f t="shared" si="10"/>
        <v>0</v>
      </c>
      <c r="Y738" s="1331"/>
      <c r="Z738" s="1331"/>
      <c r="AA738" s="1331"/>
      <c r="AB738" s="1332"/>
      <c r="AC738" s="1520"/>
      <c r="AD738" s="1521"/>
      <c r="AE738" s="1521"/>
      <c r="AF738" s="1521"/>
      <c r="AG738" s="1522"/>
      <c r="AH738" s="1312" t="str">
        <f t="shared" si="38"/>
        <v/>
      </c>
      <c r="AI738" s="1313"/>
      <c r="AJ738" s="1314"/>
      <c r="AK738" s="1289" t="s">
        <v>591</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39"/>
        <v>0</v>
      </c>
      <c r="CH738" s="1288"/>
      <c r="CI738" s="1269">
        <f t="shared" si="40"/>
        <v>0</v>
      </c>
      <c r="CJ738" s="1271"/>
      <c r="CK738" s="1286">
        <f t="shared" si="18"/>
        <v>0</v>
      </c>
      <c r="CL738" s="1288"/>
      <c r="CM738" s="1269">
        <f t="shared" si="19"/>
        <v>0</v>
      </c>
      <c r="CN738" s="1271"/>
      <c r="CO738" s="3"/>
      <c r="CP738" s="1266">
        <f t="shared" si="20"/>
        <v>0</v>
      </c>
      <c r="CQ738" s="1267"/>
      <c r="CR738" s="1267"/>
      <c r="CS738" s="1267"/>
      <c r="CT738" s="1268"/>
      <c r="CU738" s="1274">
        <f t="shared" si="21"/>
        <v>0</v>
      </c>
      <c r="CV738" s="1274"/>
      <c r="CW738" s="1274"/>
      <c r="CX738" s="1274"/>
      <c r="CY738" s="1274"/>
      <c r="CZ738" s="1274">
        <f t="shared" si="22"/>
        <v>0</v>
      </c>
      <c r="DA738" s="1274"/>
      <c r="DB738" s="1274"/>
      <c r="DC738" s="1274"/>
      <c r="DD738" s="1274"/>
      <c r="DE738" s="1274">
        <f t="shared" si="23"/>
        <v>0</v>
      </c>
      <c r="DF738" s="1274"/>
      <c r="DG738" s="1274"/>
      <c r="DH738" s="1274"/>
      <c r="DI738" s="1274"/>
      <c r="DJ738" s="1274">
        <f t="shared" si="24"/>
        <v>0</v>
      </c>
      <c r="DK738" s="1274"/>
      <c r="DL738" s="1274"/>
      <c r="DM738" s="1274"/>
      <c r="DN738" s="1274"/>
      <c r="DO738" s="1274">
        <f t="shared" si="25"/>
        <v>0</v>
      </c>
      <c r="DP738" s="1274"/>
      <c r="DQ738" s="1274"/>
      <c r="DR738" s="1274"/>
      <c r="DS738" s="1274"/>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2.95" customHeight="1">
      <c r="B739" s="1289"/>
      <c r="C739" s="1290"/>
      <c r="D739" s="1290"/>
      <c r="E739" s="1290"/>
      <c r="F739" s="1291"/>
      <c r="G739" s="1513"/>
      <c r="H739" s="1514"/>
      <c r="I739" s="1514"/>
      <c r="J739" s="1515"/>
      <c r="K739" s="1517"/>
      <c r="L739" s="1518"/>
      <c r="M739" s="1518"/>
      <c r="N739" s="1519"/>
      <c r="O739" s="1408"/>
      <c r="P739" s="1409"/>
      <c r="Q739" s="1409"/>
      <c r="R739" s="1409"/>
      <c r="S739" s="1410"/>
      <c r="T739" s="1408"/>
      <c r="U739" s="1409"/>
      <c r="V739" s="1409"/>
      <c r="W739" s="1410"/>
      <c r="X739" s="1330">
        <f t="shared" si="10"/>
        <v>0</v>
      </c>
      <c r="Y739" s="1331"/>
      <c r="Z739" s="1331"/>
      <c r="AA739" s="1331"/>
      <c r="AB739" s="1332"/>
      <c r="AC739" s="1520"/>
      <c r="AD739" s="1521"/>
      <c r="AE739" s="1521"/>
      <c r="AF739" s="1521"/>
      <c r="AG739" s="1522"/>
      <c r="AH739" s="1312" t="str">
        <f t="shared" si="38"/>
        <v/>
      </c>
      <c r="AI739" s="1313"/>
      <c r="AJ739" s="1314"/>
      <c r="AK739" s="1289" t="s">
        <v>591</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39"/>
        <v>0</v>
      </c>
      <c r="CH739" s="1288"/>
      <c r="CI739" s="1269">
        <f t="shared" si="40"/>
        <v>0</v>
      </c>
      <c r="CJ739" s="1271"/>
      <c r="CK739" s="1286">
        <f t="shared" si="18"/>
        <v>0</v>
      </c>
      <c r="CL739" s="1288"/>
      <c r="CM739" s="1269">
        <f t="shared" si="19"/>
        <v>0</v>
      </c>
      <c r="CN739" s="1271"/>
      <c r="CO739" s="3"/>
      <c r="CP739" s="1266">
        <f t="shared" si="20"/>
        <v>0</v>
      </c>
      <c r="CQ739" s="1267"/>
      <c r="CR739" s="1267"/>
      <c r="CS739" s="1267"/>
      <c r="CT739" s="1268"/>
      <c r="CU739" s="1274">
        <f t="shared" si="21"/>
        <v>0</v>
      </c>
      <c r="CV739" s="1274"/>
      <c r="CW739" s="1274"/>
      <c r="CX739" s="1274"/>
      <c r="CY739" s="1274"/>
      <c r="CZ739" s="1274">
        <f t="shared" si="22"/>
        <v>0</v>
      </c>
      <c r="DA739" s="1274"/>
      <c r="DB739" s="1274"/>
      <c r="DC739" s="1274"/>
      <c r="DD739" s="1274"/>
      <c r="DE739" s="1274">
        <f t="shared" si="23"/>
        <v>0</v>
      </c>
      <c r="DF739" s="1274"/>
      <c r="DG739" s="1274"/>
      <c r="DH739" s="1274"/>
      <c r="DI739" s="1274"/>
      <c r="DJ739" s="1274">
        <f t="shared" si="24"/>
        <v>0</v>
      </c>
      <c r="DK739" s="1274"/>
      <c r="DL739" s="1274"/>
      <c r="DM739" s="1274"/>
      <c r="DN739" s="1274"/>
      <c r="DO739" s="1274">
        <f t="shared" si="25"/>
        <v>0</v>
      </c>
      <c r="DP739" s="1274"/>
      <c r="DQ739" s="1274"/>
      <c r="DR739" s="1274"/>
      <c r="DS739" s="1274"/>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2.95" customHeight="1">
      <c r="B740" s="1289"/>
      <c r="C740" s="1290"/>
      <c r="D740" s="1290"/>
      <c r="E740" s="1290"/>
      <c r="F740" s="1291"/>
      <c r="G740" s="1513"/>
      <c r="H740" s="1514"/>
      <c r="I740" s="1514"/>
      <c r="J740" s="1515"/>
      <c r="K740" s="1517"/>
      <c r="L740" s="1518"/>
      <c r="M740" s="1518"/>
      <c r="N740" s="1519"/>
      <c r="O740" s="1408"/>
      <c r="P740" s="1409"/>
      <c r="Q740" s="1409"/>
      <c r="R740" s="1409"/>
      <c r="S740" s="1410"/>
      <c r="T740" s="1408"/>
      <c r="U740" s="1409"/>
      <c r="V740" s="1409"/>
      <c r="W740" s="1410"/>
      <c r="X740" s="1330">
        <f t="shared" si="10"/>
        <v>0</v>
      </c>
      <c r="Y740" s="1331"/>
      <c r="Z740" s="1331"/>
      <c r="AA740" s="1331"/>
      <c r="AB740" s="1332"/>
      <c r="AC740" s="1520"/>
      <c r="AD740" s="1521"/>
      <c r="AE740" s="1521"/>
      <c r="AF740" s="1521"/>
      <c r="AG740" s="1522"/>
      <c r="AH740" s="1312" t="str">
        <f t="shared" si="38"/>
        <v/>
      </c>
      <c r="AI740" s="1313"/>
      <c r="AJ740" s="1314"/>
      <c r="AK740" s="1289" t="s">
        <v>591</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4">
        <f t="shared" si="21"/>
        <v>0</v>
      </c>
      <c r="CV740" s="1274"/>
      <c r="CW740" s="1274"/>
      <c r="CX740" s="1274"/>
      <c r="CY740" s="1274"/>
      <c r="CZ740" s="1274">
        <f t="shared" si="22"/>
        <v>0</v>
      </c>
      <c r="DA740" s="1274"/>
      <c r="DB740" s="1274"/>
      <c r="DC740" s="1274"/>
      <c r="DD740" s="1274"/>
      <c r="DE740" s="1274">
        <f t="shared" si="23"/>
        <v>0</v>
      </c>
      <c r="DF740" s="1274"/>
      <c r="DG740" s="1274"/>
      <c r="DH740" s="1274"/>
      <c r="DI740" s="1274"/>
      <c r="DJ740" s="1274">
        <f t="shared" si="24"/>
        <v>0</v>
      </c>
      <c r="DK740" s="1274"/>
      <c r="DL740" s="1274"/>
      <c r="DM740" s="1274"/>
      <c r="DN740" s="1274"/>
      <c r="DO740" s="1274">
        <f t="shared" si="25"/>
        <v>0</v>
      </c>
      <c r="DP740" s="1274"/>
      <c r="DQ740" s="1274"/>
      <c r="DR740" s="1274"/>
      <c r="DS740" s="1274"/>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2.95" customHeight="1">
      <c r="B741" s="1289"/>
      <c r="C741" s="1290"/>
      <c r="D741" s="1290"/>
      <c r="E741" s="1290"/>
      <c r="F741" s="1291"/>
      <c r="G741" s="1513"/>
      <c r="H741" s="1514"/>
      <c r="I741" s="1514"/>
      <c r="J741" s="1515"/>
      <c r="K741" s="1517"/>
      <c r="L741" s="1518"/>
      <c r="M741" s="1518"/>
      <c r="N741" s="1519"/>
      <c r="O741" s="1408"/>
      <c r="P741" s="1409"/>
      <c r="Q741" s="1409"/>
      <c r="R741" s="1409"/>
      <c r="S741" s="1410"/>
      <c r="T741" s="1408"/>
      <c r="U741" s="1409"/>
      <c r="V741" s="1409"/>
      <c r="W741" s="1410"/>
      <c r="X741" s="1330">
        <f t="shared" si="10"/>
        <v>0</v>
      </c>
      <c r="Y741" s="1331"/>
      <c r="Z741" s="1331"/>
      <c r="AA741" s="1331"/>
      <c r="AB741" s="1332"/>
      <c r="AC741" s="1520"/>
      <c r="AD741" s="1521"/>
      <c r="AE741" s="1521"/>
      <c r="AF741" s="1521"/>
      <c r="AG741" s="1522"/>
      <c r="AH741" s="1312" t="str">
        <f t="shared" si="38"/>
        <v/>
      </c>
      <c r="AI741" s="1313"/>
      <c r="AJ741" s="1314"/>
      <c r="AK741" s="1289" t="s">
        <v>591</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4">
        <f t="shared" si="21"/>
        <v>0</v>
      </c>
      <c r="CV741" s="1274"/>
      <c r="CW741" s="1274"/>
      <c r="CX741" s="1274"/>
      <c r="CY741" s="1274"/>
      <c r="CZ741" s="1274">
        <f t="shared" si="22"/>
        <v>0</v>
      </c>
      <c r="DA741" s="1274"/>
      <c r="DB741" s="1274"/>
      <c r="DC741" s="1274"/>
      <c r="DD741" s="1274"/>
      <c r="DE741" s="1274">
        <f t="shared" si="23"/>
        <v>0</v>
      </c>
      <c r="DF741" s="1274"/>
      <c r="DG741" s="1274"/>
      <c r="DH741" s="1274"/>
      <c r="DI741" s="1274"/>
      <c r="DJ741" s="1274">
        <f t="shared" si="24"/>
        <v>0</v>
      </c>
      <c r="DK741" s="1274"/>
      <c r="DL741" s="1274"/>
      <c r="DM741" s="1274"/>
      <c r="DN741" s="1274"/>
      <c r="DO741" s="1274">
        <f t="shared" si="25"/>
        <v>0</v>
      </c>
      <c r="DP741" s="1274"/>
      <c r="DQ741" s="1274"/>
      <c r="DR741" s="1274"/>
      <c r="DS741" s="1274"/>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2.95" customHeight="1">
      <c r="B742" s="1289"/>
      <c r="C742" s="1290"/>
      <c r="D742" s="1290"/>
      <c r="E742" s="1290"/>
      <c r="F742" s="1291"/>
      <c r="G742" s="1513"/>
      <c r="H742" s="1514"/>
      <c r="I742" s="1514"/>
      <c r="J742" s="1515"/>
      <c r="K742" s="1517"/>
      <c r="L742" s="1518"/>
      <c r="M742" s="1518"/>
      <c r="N742" s="1519"/>
      <c r="O742" s="1408"/>
      <c r="P742" s="1409"/>
      <c r="Q742" s="1409"/>
      <c r="R742" s="1409"/>
      <c r="S742" s="1410"/>
      <c r="T742" s="1408"/>
      <c r="U742" s="1409"/>
      <c r="V742" s="1409"/>
      <c r="W742" s="1410"/>
      <c r="X742" s="1330">
        <f t="shared" si="10"/>
        <v>0</v>
      </c>
      <c r="Y742" s="1331"/>
      <c r="Z742" s="1331"/>
      <c r="AA742" s="1331"/>
      <c r="AB742" s="1332"/>
      <c r="AC742" s="1520"/>
      <c r="AD742" s="1521"/>
      <c r="AE742" s="1521"/>
      <c r="AF742" s="1521"/>
      <c r="AG742" s="1522"/>
      <c r="AH742" s="1312" t="str">
        <f t="shared" si="38"/>
        <v/>
      </c>
      <c r="AI742" s="1313"/>
      <c r="AJ742" s="1314"/>
      <c r="AK742" s="1289" t="s">
        <v>591</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4">
        <f t="shared" si="21"/>
        <v>0</v>
      </c>
      <c r="CV742" s="1274"/>
      <c r="CW742" s="1274"/>
      <c r="CX742" s="1274"/>
      <c r="CY742" s="1274"/>
      <c r="CZ742" s="1274">
        <f t="shared" si="22"/>
        <v>0</v>
      </c>
      <c r="DA742" s="1274"/>
      <c r="DB742" s="1274"/>
      <c r="DC742" s="1274"/>
      <c r="DD742" s="1274"/>
      <c r="DE742" s="1274">
        <f t="shared" si="23"/>
        <v>0</v>
      </c>
      <c r="DF742" s="1274"/>
      <c r="DG742" s="1274"/>
      <c r="DH742" s="1274"/>
      <c r="DI742" s="1274"/>
      <c r="DJ742" s="1274">
        <f t="shared" si="24"/>
        <v>0</v>
      </c>
      <c r="DK742" s="1274"/>
      <c r="DL742" s="1274"/>
      <c r="DM742" s="1274"/>
      <c r="DN742" s="1274"/>
      <c r="DO742" s="1274">
        <f t="shared" si="25"/>
        <v>0</v>
      </c>
      <c r="DP742" s="1274"/>
      <c r="DQ742" s="1274"/>
      <c r="DR742" s="1274"/>
      <c r="DS742" s="1274"/>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2.95" customHeight="1">
      <c r="B743" s="1289"/>
      <c r="C743" s="1290"/>
      <c r="D743" s="1290"/>
      <c r="E743" s="1290"/>
      <c r="F743" s="1291"/>
      <c r="G743" s="1513"/>
      <c r="H743" s="1514"/>
      <c r="I743" s="1514"/>
      <c r="J743" s="1515"/>
      <c r="K743" s="1517"/>
      <c r="L743" s="1518"/>
      <c r="M743" s="1518"/>
      <c r="N743" s="1519"/>
      <c r="O743" s="1408"/>
      <c r="P743" s="1409"/>
      <c r="Q743" s="1409"/>
      <c r="R743" s="1409"/>
      <c r="S743" s="1410"/>
      <c r="T743" s="1408"/>
      <c r="U743" s="1409"/>
      <c r="V743" s="1409"/>
      <c r="W743" s="1410"/>
      <c r="X743" s="1330">
        <f t="shared" si="10"/>
        <v>0</v>
      </c>
      <c r="Y743" s="1331"/>
      <c r="Z743" s="1331"/>
      <c r="AA743" s="1331"/>
      <c r="AB743" s="1332"/>
      <c r="AC743" s="1520"/>
      <c r="AD743" s="1521"/>
      <c r="AE743" s="1521"/>
      <c r="AF743" s="1521"/>
      <c r="AG743" s="1522"/>
      <c r="AH743" s="1312" t="str">
        <f t="shared" si="38"/>
        <v/>
      </c>
      <c r="AI743" s="1313"/>
      <c r="AJ743" s="1314"/>
      <c r="AK743" s="1289" t="s">
        <v>591</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4">
        <f t="shared" si="21"/>
        <v>0</v>
      </c>
      <c r="CV743" s="1274"/>
      <c r="CW743" s="1274"/>
      <c r="CX743" s="1274"/>
      <c r="CY743" s="1274"/>
      <c r="CZ743" s="1274">
        <f t="shared" si="22"/>
        <v>0</v>
      </c>
      <c r="DA743" s="1274"/>
      <c r="DB743" s="1274"/>
      <c r="DC743" s="1274"/>
      <c r="DD743" s="1274"/>
      <c r="DE743" s="1274">
        <f t="shared" si="23"/>
        <v>0</v>
      </c>
      <c r="DF743" s="1274"/>
      <c r="DG743" s="1274"/>
      <c r="DH743" s="1274"/>
      <c r="DI743" s="1274"/>
      <c r="DJ743" s="1274">
        <f t="shared" si="24"/>
        <v>0</v>
      </c>
      <c r="DK743" s="1274"/>
      <c r="DL743" s="1274"/>
      <c r="DM743" s="1274"/>
      <c r="DN743" s="1274"/>
      <c r="DO743" s="1274">
        <f t="shared" si="25"/>
        <v>0</v>
      </c>
      <c r="DP743" s="1274"/>
      <c r="DQ743" s="1274"/>
      <c r="DR743" s="1274"/>
      <c r="DS743" s="1274"/>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2.95" customHeight="1">
      <c r="B744" s="1289"/>
      <c r="C744" s="1290"/>
      <c r="D744" s="1290"/>
      <c r="E744" s="1290"/>
      <c r="F744" s="1291"/>
      <c r="G744" s="1513"/>
      <c r="H744" s="1514"/>
      <c r="I744" s="1514"/>
      <c r="J744" s="1515"/>
      <c r="K744" s="1517"/>
      <c r="L744" s="1518"/>
      <c r="M744" s="1518"/>
      <c r="N744" s="1519"/>
      <c r="O744" s="1408"/>
      <c r="P744" s="1409"/>
      <c r="Q744" s="1409"/>
      <c r="R744" s="1409"/>
      <c r="S744" s="1410"/>
      <c r="T744" s="1408"/>
      <c r="U744" s="1409"/>
      <c r="V744" s="1409"/>
      <c r="W744" s="1410"/>
      <c r="X744" s="1330">
        <f t="shared" si="10"/>
        <v>0</v>
      </c>
      <c r="Y744" s="1331"/>
      <c r="Z744" s="1331"/>
      <c r="AA744" s="1331"/>
      <c r="AB744" s="1332"/>
      <c r="AC744" s="1520"/>
      <c r="AD744" s="1521"/>
      <c r="AE744" s="1521"/>
      <c r="AF744" s="1521"/>
      <c r="AG744" s="1522"/>
      <c r="AH744" s="1312" t="str">
        <f t="shared" si="38"/>
        <v/>
      </c>
      <c r="AI744" s="1313"/>
      <c r="AJ744" s="1314"/>
      <c r="AK744" s="1289" t="s">
        <v>591</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4">
        <f t="shared" si="21"/>
        <v>0</v>
      </c>
      <c r="CV744" s="1274"/>
      <c r="CW744" s="1274"/>
      <c r="CX744" s="1274"/>
      <c r="CY744" s="1274"/>
      <c r="CZ744" s="1274">
        <f t="shared" si="22"/>
        <v>0</v>
      </c>
      <c r="DA744" s="1274"/>
      <c r="DB744" s="1274"/>
      <c r="DC744" s="1274"/>
      <c r="DD744" s="1274"/>
      <c r="DE744" s="1274">
        <f t="shared" si="23"/>
        <v>0</v>
      </c>
      <c r="DF744" s="1274"/>
      <c r="DG744" s="1274"/>
      <c r="DH744" s="1274"/>
      <c r="DI744" s="1274"/>
      <c r="DJ744" s="1274">
        <f t="shared" si="24"/>
        <v>0</v>
      </c>
      <c r="DK744" s="1274"/>
      <c r="DL744" s="1274"/>
      <c r="DM744" s="1274"/>
      <c r="DN744" s="1274"/>
      <c r="DO744" s="1274">
        <f t="shared" si="25"/>
        <v>0</v>
      </c>
      <c r="DP744" s="1274"/>
      <c r="DQ744" s="1274"/>
      <c r="DR744" s="1274"/>
      <c r="DS744" s="1274"/>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2.95" customHeight="1">
      <c r="B745" s="1289"/>
      <c r="C745" s="1290"/>
      <c r="D745" s="1290"/>
      <c r="E745" s="1290"/>
      <c r="F745" s="1291"/>
      <c r="G745" s="1513"/>
      <c r="H745" s="1514"/>
      <c r="I745" s="1514"/>
      <c r="J745" s="1515"/>
      <c r="K745" s="1517"/>
      <c r="L745" s="1518"/>
      <c r="M745" s="1518"/>
      <c r="N745" s="1519"/>
      <c r="O745" s="1408"/>
      <c r="P745" s="1409"/>
      <c r="Q745" s="1409"/>
      <c r="R745" s="1409"/>
      <c r="S745" s="1410"/>
      <c r="T745" s="1408"/>
      <c r="U745" s="1409"/>
      <c r="V745" s="1409"/>
      <c r="W745" s="1410"/>
      <c r="X745" s="1330">
        <f t="shared" si="10"/>
        <v>0</v>
      </c>
      <c r="Y745" s="1331"/>
      <c r="Z745" s="1331"/>
      <c r="AA745" s="1331"/>
      <c r="AB745" s="1332"/>
      <c r="AC745" s="1520"/>
      <c r="AD745" s="1521"/>
      <c r="AE745" s="1521"/>
      <c r="AF745" s="1521"/>
      <c r="AG745" s="1522"/>
      <c r="AH745" s="1312" t="str">
        <f t="shared" si="38"/>
        <v/>
      </c>
      <c r="AI745" s="1313"/>
      <c r="AJ745" s="1314"/>
      <c r="AK745" s="1289" t="s">
        <v>591</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4">
        <f t="shared" si="21"/>
        <v>0</v>
      </c>
      <c r="CV745" s="1274"/>
      <c r="CW745" s="1274"/>
      <c r="CX745" s="1274"/>
      <c r="CY745" s="1274"/>
      <c r="CZ745" s="1274">
        <f t="shared" si="22"/>
        <v>0</v>
      </c>
      <c r="DA745" s="1274"/>
      <c r="DB745" s="1274"/>
      <c r="DC745" s="1274"/>
      <c r="DD745" s="1274"/>
      <c r="DE745" s="1274">
        <f t="shared" si="23"/>
        <v>0</v>
      </c>
      <c r="DF745" s="1274"/>
      <c r="DG745" s="1274"/>
      <c r="DH745" s="1274"/>
      <c r="DI745" s="1274"/>
      <c r="DJ745" s="1274">
        <f t="shared" si="24"/>
        <v>0</v>
      </c>
      <c r="DK745" s="1274"/>
      <c r="DL745" s="1274"/>
      <c r="DM745" s="1274"/>
      <c r="DN745" s="1274"/>
      <c r="DO745" s="1274">
        <f t="shared" si="25"/>
        <v>0</v>
      </c>
      <c r="DP745" s="1274"/>
      <c r="DQ745" s="1274"/>
      <c r="DR745" s="1274"/>
      <c r="DS745" s="1274"/>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2.95" customHeight="1">
      <c r="B746" s="1289"/>
      <c r="C746" s="1290"/>
      <c r="D746" s="1290"/>
      <c r="E746" s="1290"/>
      <c r="F746" s="1291"/>
      <c r="G746" s="1513"/>
      <c r="H746" s="1514"/>
      <c r="I746" s="1514"/>
      <c r="J746" s="1515"/>
      <c r="K746" s="1517"/>
      <c r="L746" s="1518"/>
      <c r="M746" s="1518"/>
      <c r="N746" s="1519"/>
      <c r="O746" s="1408"/>
      <c r="P746" s="1409"/>
      <c r="Q746" s="1409"/>
      <c r="R746" s="1409"/>
      <c r="S746" s="1410"/>
      <c r="T746" s="1408"/>
      <c r="U746" s="1409"/>
      <c r="V746" s="1409"/>
      <c r="W746" s="1410"/>
      <c r="X746" s="1330">
        <f t="shared" si="10"/>
        <v>0</v>
      </c>
      <c r="Y746" s="1331"/>
      <c r="Z746" s="1331"/>
      <c r="AA746" s="1331"/>
      <c r="AB746" s="1332"/>
      <c r="AC746" s="1520"/>
      <c r="AD746" s="1521"/>
      <c r="AE746" s="1521"/>
      <c r="AF746" s="1521"/>
      <c r="AG746" s="1522"/>
      <c r="AH746" s="1312" t="str">
        <f t="shared" si="38"/>
        <v/>
      </c>
      <c r="AI746" s="1313"/>
      <c r="AJ746" s="1314"/>
      <c r="AK746" s="1289" t="s">
        <v>591</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4">
        <f t="shared" si="21"/>
        <v>0</v>
      </c>
      <c r="CV746" s="1274"/>
      <c r="CW746" s="1274"/>
      <c r="CX746" s="1274"/>
      <c r="CY746" s="1274"/>
      <c r="CZ746" s="1274">
        <f t="shared" si="22"/>
        <v>0</v>
      </c>
      <c r="DA746" s="1274"/>
      <c r="DB746" s="1274"/>
      <c r="DC746" s="1274"/>
      <c r="DD746" s="1274"/>
      <c r="DE746" s="1274">
        <f t="shared" si="23"/>
        <v>0</v>
      </c>
      <c r="DF746" s="1274"/>
      <c r="DG746" s="1274"/>
      <c r="DH746" s="1274"/>
      <c r="DI746" s="1274"/>
      <c r="DJ746" s="1274">
        <f t="shared" si="24"/>
        <v>0</v>
      </c>
      <c r="DK746" s="1274"/>
      <c r="DL746" s="1274"/>
      <c r="DM746" s="1274"/>
      <c r="DN746" s="1274"/>
      <c r="DO746" s="1274">
        <f t="shared" si="25"/>
        <v>0</v>
      </c>
      <c r="DP746" s="1274"/>
      <c r="DQ746" s="1274"/>
      <c r="DR746" s="1274"/>
      <c r="DS746" s="1274"/>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2.95" customHeight="1">
      <c r="B747" s="1289"/>
      <c r="C747" s="1290"/>
      <c r="D747" s="1290"/>
      <c r="E747" s="1290"/>
      <c r="F747" s="1291"/>
      <c r="G747" s="1513"/>
      <c r="H747" s="1514"/>
      <c r="I747" s="1514"/>
      <c r="J747" s="1515"/>
      <c r="K747" s="1517"/>
      <c r="L747" s="1518"/>
      <c r="M747" s="1518"/>
      <c r="N747" s="1519"/>
      <c r="O747" s="1408"/>
      <c r="P747" s="1409"/>
      <c r="Q747" s="1409"/>
      <c r="R747" s="1409"/>
      <c r="S747" s="1410"/>
      <c r="T747" s="1408"/>
      <c r="U747" s="1409"/>
      <c r="V747" s="1409"/>
      <c r="W747" s="1410"/>
      <c r="X747" s="1330">
        <f t="shared" si="10"/>
        <v>0</v>
      </c>
      <c r="Y747" s="1331"/>
      <c r="Z747" s="1331"/>
      <c r="AA747" s="1331"/>
      <c r="AB747" s="1332"/>
      <c r="AC747" s="1520"/>
      <c r="AD747" s="1521"/>
      <c r="AE747" s="1521"/>
      <c r="AF747" s="1521"/>
      <c r="AG747" s="1522"/>
      <c r="AH747" s="1312" t="str">
        <f t="shared" si="38"/>
        <v/>
      </c>
      <c r="AI747" s="1313"/>
      <c r="AJ747" s="1314"/>
      <c r="AK747" s="1289" t="s">
        <v>591</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4">
        <f t="shared" si="21"/>
        <v>0</v>
      </c>
      <c r="CV747" s="1274"/>
      <c r="CW747" s="1274"/>
      <c r="CX747" s="1274"/>
      <c r="CY747" s="1274"/>
      <c r="CZ747" s="1274">
        <f t="shared" si="22"/>
        <v>0</v>
      </c>
      <c r="DA747" s="1274"/>
      <c r="DB747" s="1274"/>
      <c r="DC747" s="1274"/>
      <c r="DD747" s="1274"/>
      <c r="DE747" s="1274">
        <f t="shared" si="23"/>
        <v>0</v>
      </c>
      <c r="DF747" s="1274"/>
      <c r="DG747" s="1274"/>
      <c r="DH747" s="1274"/>
      <c r="DI747" s="1274"/>
      <c r="DJ747" s="1274">
        <f t="shared" si="24"/>
        <v>0</v>
      </c>
      <c r="DK747" s="1274"/>
      <c r="DL747" s="1274"/>
      <c r="DM747" s="1274"/>
      <c r="DN747" s="1274"/>
      <c r="DO747" s="1274">
        <f t="shared" si="25"/>
        <v>0</v>
      </c>
      <c r="DP747" s="1274"/>
      <c r="DQ747" s="1274"/>
      <c r="DR747" s="1274"/>
      <c r="DS747" s="1274"/>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2.95" customHeight="1">
      <c r="B748" s="1289"/>
      <c r="C748" s="1290"/>
      <c r="D748" s="1290"/>
      <c r="E748" s="1290"/>
      <c r="F748" s="1291"/>
      <c r="G748" s="1513"/>
      <c r="H748" s="1514"/>
      <c r="I748" s="1514"/>
      <c r="J748" s="1515"/>
      <c r="K748" s="1517"/>
      <c r="L748" s="1518"/>
      <c r="M748" s="1518"/>
      <c r="N748" s="1519"/>
      <c r="O748" s="1408"/>
      <c r="P748" s="1409"/>
      <c r="Q748" s="1409"/>
      <c r="R748" s="1409"/>
      <c r="S748" s="1410"/>
      <c r="T748" s="1408"/>
      <c r="U748" s="1409"/>
      <c r="V748" s="1409"/>
      <c r="W748" s="1410"/>
      <c r="X748" s="1330">
        <f t="shared" si="10"/>
        <v>0</v>
      </c>
      <c r="Y748" s="1331"/>
      <c r="Z748" s="1331"/>
      <c r="AA748" s="1331"/>
      <c r="AB748" s="1332"/>
      <c r="AC748" s="1520"/>
      <c r="AD748" s="1521"/>
      <c r="AE748" s="1521"/>
      <c r="AF748" s="1521"/>
      <c r="AG748" s="1522"/>
      <c r="AH748" s="1312" t="str">
        <f t="shared" si="38"/>
        <v/>
      </c>
      <c r="AI748" s="1313"/>
      <c r="AJ748" s="1314"/>
      <c r="AK748" s="1289" t="s">
        <v>591</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4">
        <f t="shared" si="21"/>
        <v>0</v>
      </c>
      <c r="CV748" s="1274"/>
      <c r="CW748" s="1274"/>
      <c r="CX748" s="1274"/>
      <c r="CY748" s="1274"/>
      <c r="CZ748" s="1274">
        <f t="shared" si="22"/>
        <v>0</v>
      </c>
      <c r="DA748" s="1274"/>
      <c r="DB748" s="1274"/>
      <c r="DC748" s="1274"/>
      <c r="DD748" s="1274"/>
      <c r="DE748" s="1274">
        <f t="shared" si="23"/>
        <v>0</v>
      </c>
      <c r="DF748" s="1274"/>
      <c r="DG748" s="1274"/>
      <c r="DH748" s="1274"/>
      <c r="DI748" s="1274"/>
      <c r="DJ748" s="1274">
        <f t="shared" si="24"/>
        <v>0</v>
      </c>
      <c r="DK748" s="1274"/>
      <c r="DL748" s="1274"/>
      <c r="DM748" s="1274"/>
      <c r="DN748" s="1274"/>
      <c r="DO748" s="1274">
        <f t="shared" si="25"/>
        <v>0</v>
      </c>
      <c r="DP748" s="1274"/>
      <c r="DQ748" s="1274"/>
      <c r="DR748" s="1274"/>
      <c r="DS748" s="1274"/>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2.95" customHeight="1">
      <c r="B749" s="1289"/>
      <c r="C749" s="1290"/>
      <c r="D749" s="1290"/>
      <c r="E749" s="1290"/>
      <c r="F749" s="1291"/>
      <c r="G749" s="1513"/>
      <c r="H749" s="1514"/>
      <c r="I749" s="1514"/>
      <c r="J749" s="1515"/>
      <c r="K749" s="1517"/>
      <c r="L749" s="1518"/>
      <c r="M749" s="1518"/>
      <c r="N749" s="1519"/>
      <c r="O749" s="1408"/>
      <c r="P749" s="1409"/>
      <c r="Q749" s="1409"/>
      <c r="R749" s="1409"/>
      <c r="S749" s="1410"/>
      <c r="T749" s="1408"/>
      <c r="U749" s="1409"/>
      <c r="V749" s="1409"/>
      <c r="W749" s="1410"/>
      <c r="X749" s="1330">
        <f t="shared" si="10"/>
        <v>0</v>
      </c>
      <c r="Y749" s="1331"/>
      <c r="Z749" s="1331"/>
      <c r="AA749" s="1331"/>
      <c r="AB749" s="1332"/>
      <c r="AC749" s="1520"/>
      <c r="AD749" s="1521"/>
      <c r="AE749" s="1521"/>
      <c r="AF749" s="1521"/>
      <c r="AG749" s="1522"/>
      <c r="AH749" s="1312" t="str">
        <f t="shared" si="38"/>
        <v/>
      </c>
      <c r="AI749" s="1313"/>
      <c r="AJ749" s="1314"/>
      <c r="AK749" s="1289" t="s">
        <v>591</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4">
        <f t="shared" si="21"/>
        <v>0</v>
      </c>
      <c r="CV749" s="1274"/>
      <c r="CW749" s="1274"/>
      <c r="CX749" s="1274"/>
      <c r="CY749" s="1274"/>
      <c r="CZ749" s="1274">
        <f t="shared" si="22"/>
        <v>0</v>
      </c>
      <c r="DA749" s="1274"/>
      <c r="DB749" s="1274"/>
      <c r="DC749" s="1274"/>
      <c r="DD749" s="1274"/>
      <c r="DE749" s="1274">
        <f t="shared" si="23"/>
        <v>0</v>
      </c>
      <c r="DF749" s="1274"/>
      <c r="DG749" s="1274"/>
      <c r="DH749" s="1274"/>
      <c r="DI749" s="1274"/>
      <c r="DJ749" s="1274">
        <f t="shared" si="24"/>
        <v>0</v>
      </c>
      <c r="DK749" s="1274"/>
      <c r="DL749" s="1274"/>
      <c r="DM749" s="1274"/>
      <c r="DN749" s="1274"/>
      <c r="DO749" s="1274">
        <f t="shared" si="25"/>
        <v>0</v>
      </c>
      <c r="DP749" s="1274"/>
      <c r="DQ749" s="1274"/>
      <c r="DR749" s="1274"/>
      <c r="DS749" s="1274"/>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2.95" customHeight="1">
      <c r="B750" s="1289"/>
      <c r="C750" s="1290"/>
      <c r="D750" s="1290"/>
      <c r="E750" s="1290"/>
      <c r="F750" s="1291"/>
      <c r="G750" s="1513"/>
      <c r="H750" s="1514"/>
      <c r="I750" s="1514"/>
      <c r="J750" s="1515"/>
      <c r="K750" s="1517"/>
      <c r="L750" s="1518"/>
      <c r="M750" s="1518"/>
      <c r="N750" s="1519"/>
      <c r="O750" s="1408"/>
      <c r="P750" s="1409"/>
      <c r="Q750" s="1409"/>
      <c r="R750" s="1409"/>
      <c r="S750" s="1410"/>
      <c r="T750" s="1408"/>
      <c r="U750" s="1409"/>
      <c r="V750" s="1409"/>
      <c r="W750" s="1410"/>
      <c r="X750" s="1330">
        <f t="shared" ref="X750:X759" si="41">O750+T750</f>
        <v>0</v>
      </c>
      <c r="Y750" s="1331"/>
      <c r="Z750" s="1331"/>
      <c r="AA750" s="1331"/>
      <c r="AB750" s="1332"/>
      <c r="AC750" s="1520"/>
      <c r="AD750" s="1521"/>
      <c r="AE750" s="1521"/>
      <c r="AF750" s="1521"/>
      <c r="AG750" s="1522"/>
      <c r="AH750" s="1312" t="str">
        <f t="shared" si="38"/>
        <v/>
      </c>
      <c r="AI750" s="1313"/>
      <c r="AJ750" s="1314"/>
      <c r="AK750" s="1289" t="s">
        <v>591</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4">
        <f t="shared" si="21"/>
        <v>0</v>
      </c>
      <c r="CV750" s="1274"/>
      <c r="CW750" s="1274"/>
      <c r="CX750" s="1274"/>
      <c r="CY750" s="1274"/>
      <c r="CZ750" s="1274">
        <f t="shared" si="22"/>
        <v>0</v>
      </c>
      <c r="DA750" s="1274"/>
      <c r="DB750" s="1274"/>
      <c r="DC750" s="1274"/>
      <c r="DD750" s="1274"/>
      <c r="DE750" s="1274">
        <f t="shared" si="23"/>
        <v>0</v>
      </c>
      <c r="DF750" s="1274"/>
      <c r="DG750" s="1274"/>
      <c r="DH750" s="1274"/>
      <c r="DI750" s="1274"/>
      <c r="DJ750" s="1274">
        <f t="shared" si="24"/>
        <v>0</v>
      </c>
      <c r="DK750" s="1274"/>
      <c r="DL750" s="1274"/>
      <c r="DM750" s="1274"/>
      <c r="DN750" s="1274"/>
      <c r="DO750" s="1274">
        <f t="shared" si="25"/>
        <v>0</v>
      </c>
      <c r="DP750" s="1274"/>
      <c r="DQ750" s="1274"/>
      <c r="DR750" s="1274"/>
      <c r="DS750" s="1274"/>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2.95" customHeight="1">
      <c r="A751"/>
      <c r="B751" s="1289"/>
      <c r="C751" s="1290"/>
      <c r="D751" s="1290"/>
      <c r="E751" s="1290"/>
      <c r="F751" s="1291"/>
      <c r="G751" s="1513"/>
      <c r="H751" s="1514"/>
      <c r="I751" s="1514"/>
      <c r="J751" s="1515"/>
      <c r="K751" s="1517"/>
      <c r="L751" s="1518"/>
      <c r="M751" s="1518"/>
      <c r="N751" s="1519"/>
      <c r="O751" s="1408"/>
      <c r="P751" s="1409"/>
      <c r="Q751" s="1409"/>
      <c r="R751" s="1409"/>
      <c r="S751" s="1410"/>
      <c r="T751" s="1408"/>
      <c r="U751" s="1409"/>
      <c r="V751" s="1409"/>
      <c r="W751" s="1410"/>
      <c r="X751" s="1330">
        <f t="shared" si="41"/>
        <v>0</v>
      </c>
      <c r="Y751" s="1331"/>
      <c r="Z751" s="1331"/>
      <c r="AA751" s="1331"/>
      <c r="AB751" s="1332"/>
      <c r="AC751" s="1520"/>
      <c r="AD751" s="1521"/>
      <c r="AE751" s="1521"/>
      <c r="AF751" s="1521"/>
      <c r="AG751" s="1522"/>
      <c r="AH751" s="1312" t="str">
        <f t="shared" si="38"/>
        <v/>
      </c>
      <c r="AI751" s="1313"/>
      <c r="AJ751" s="1314"/>
      <c r="AK751" s="1289" t="s">
        <v>591</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4">
        <f t="shared" si="21"/>
        <v>0</v>
      </c>
      <c r="CV751" s="1274"/>
      <c r="CW751" s="1274"/>
      <c r="CX751" s="1274"/>
      <c r="CY751" s="1274"/>
      <c r="CZ751" s="1274">
        <f t="shared" si="22"/>
        <v>0</v>
      </c>
      <c r="DA751" s="1274"/>
      <c r="DB751" s="1274"/>
      <c r="DC751" s="1274"/>
      <c r="DD751" s="1274"/>
      <c r="DE751" s="1274">
        <f t="shared" si="23"/>
        <v>0</v>
      </c>
      <c r="DF751" s="1274"/>
      <c r="DG751" s="1274"/>
      <c r="DH751" s="1274"/>
      <c r="DI751" s="1274"/>
      <c r="DJ751" s="1274">
        <f t="shared" si="24"/>
        <v>0</v>
      </c>
      <c r="DK751" s="1274"/>
      <c r="DL751" s="1274"/>
      <c r="DM751" s="1274"/>
      <c r="DN751" s="1274"/>
      <c r="DO751" s="1274">
        <f t="shared" si="25"/>
        <v>0</v>
      </c>
      <c r="DP751" s="1274"/>
      <c r="DQ751" s="1274"/>
      <c r="DR751" s="1274"/>
      <c r="DS751" s="1274"/>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2.95" customHeight="1">
      <c r="B752" s="1289"/>
      <c r="C752" s="1290"/>
      <c r="D752" s="1290"/>
      <c r="E752" s="1290"/>
      <c r="F752" s="1291"/>
      <c r="G752" s="1513"/>
      <c r="H752" s="1514"/>
      <c r="I752" s="1514"/>
      <c r="J752" s="1515"/>
      <c r="K752" s="1517"/>
      <c r="L752" s="1518"/>
      <c r="M752" s="1518"/>
      <c r="N752" s="1519"/>
      <c r="O752" s="1408"/>
      <c r="P752" s="1409"/>
      <c r="Q752" s="1409"/>
      <c r="R752" s="1409"/>
      <c r="S752" s="1410"/>
      <c r="T752" s="1408"/>
      <c r="U752" s="1409"/>
      <c r="V752" s="1409"/>
      <c r="W752" s="1410"/>
      <c r="X752" s="1330">
        <f t="shared" si="41"/>
        <v>0</v>
      </c>
      <c r="Y752" s="1331"/>
      <c r="Z752" s="1331"/>
      <c r="AA752" s="1331"/>
      <c r="AB752" s="1332"/>
      <c r="AC752" s="1520"/>
      <c r="AD752" s="1521"/>
      <c r="AE752" s="1521"/>
      <c r="AF752" s="1521"/>
      <c r="AG752" s="1522"/>
      <c r="AH752" s="1312" t="str">
        <f t="shared" si="38"/>
        <v/>
      </c>
      <c r="AI752" s="1313"/>
      <c r="AJ752" s="1314"/>
      <c r="AK752" s="1289" t="s">
        <v>591</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4">
        <f t="shared" si="21"/>
        <v>0</v>
      </c>
      <c r="CV752" s="1274"/>
      <c r="CW752" s="1274"/>
      <c r="CX752" s="1274"/>
      <c r="CY752" s="1274"/>
      <c r="CZ752" s="1274">
        <f t="shared" si="22"/>
        <v>0</v>
      </c>
      <c r="DA752" s="1274"/>
      <c r="DB752" s="1274"/>
      <c r="DC752" s="1274"/>
      <c r="DD752" s="1274"/>
      <c r="DE752" s="1274">
        <f t="shared" si="23"/>
        <v>0</v>
      </c>
      <c r="DF752" s="1274"/>
      <c r="DG752" s="1274"/>
      <c r="DH752" s="1274"/>
      <c r="DI752" s="1274"/>
      <c r="DJ752" s="1274">
        <f t="shared" si="24"/>
        <v>0</v>
      </c>
      <c r="DK752" s="1274"/>
      <c r="DL752" s="1274"/>
      <c r="DM752" s="1274"/>
      <c r="DN752" s="1274"/>
      <c r="DO752" s="1274">
        <f t="shared" si="25"/>
        <v>0</v>
      </c>
      <c r="DP752" s="1274"/>
      <c r="DQ752" s="1274"/>
      <c r="DR752" s="1274"/>
      <c r="DS752" s="1274"/>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2.95" customHeight="1">
      <c r="B753" s="1289"/>
      <c r="C753" s="1290"/>
      <c r="D753" s="1290"/>
      <c r="E753" s="1290"/>
      <c r="F753" s="1291"/>
      <c r="G753" s="1513"/>
      <c r="H753" s="1514"/>
      <c r="I753" s="1514"/>
      <c r="J753" s="1515"/>
      <c r="K753" s="1517"/>
      <c r="L753" s="1518"/>
      <c r="M753" s="1518"/>
      <c r="N753" s="1519"/>
      <c r="O753" s="1408"/>
      <c r="P753" s="1409"/>
      <c r="Q753" s="1409"/>
      <c r="R753" s="1409"/>
      <c r="S753" s="1410"/>
      <c r="T753" s="1408"/>
      <c r="U753" s="1409"/>
      <c r="V753" s="1409"/>
      <c r="W753" s="1410"/>
      <c r="X753" s="1330">
        <f t="shared" si="41"/>
        <v>0</v>
      </c>
      <c r="Y753" s="1331"/>
      <c r="Z753" s="1331"/>
      <c r="AA753" s="1331"/>
      <c r="AB753" s="1332"/>
      <c r="AC753" s="1520"/>
      <c r="AD753" s="1521"/>
      <c r="AE753" s="1521"/>
      <c r="AF753" s="1521"/>
      <c r="AG753" s="1522"/>
      <c r="AH753" s="1312" t="str">
        <f t="shared" si="38"/>
        <v/>
      </c>
      <c r="AI753" s="1313"/>
      <c r="AJ753" s="1314"/>
      <c r="AK753" s="1289" t="s">
        <v>591</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4">
        <f t="shared" si="21"/>
        <v>0</v>
      </c>
      <c r="CV753" s="1274"/>
      <c r="CW753" s="1274"/>
      <c r="CX753" s="1274"/>
      <c r="CY753" s="1274"/>
      <c r="CZ753" s="1274">
        <f t="shared" si="22"/>
        <v>0</v>
      </c>
      <c r="DA753" s="1274"/>
      <c r="DB753" s="1274"/>
      <c r="DC753" s="1274"/>
      <c r="DD753" s="1274"/>
      <c r="DE753" s="1274">
        <f t="shared" si="23"/>
        <v>0</v>
      </c>
      <c r="DF753" s="1274"/>
      <c r="DG753" s="1274"/>
      <c r="DH753" s="1274"/>
      <c r="DI753" s="1274"/>
      <c r="DJ753" s="1274">
        <f t="shared" si="24"/>
        <v>0</v>
      </c>
      <c r="DK753" s="1274"/>
      <c r="DL753" s="1274"/>
      <c r="DM753" s="1274"/>
      <c r="DN753" s="1274"/>
      <c r="DO753" s="1274">
        <f t="shared" si="25"/>
        <v>0</v>
      </c>
      <c r="DP753" s="1274"/>
      <c r="DQ753" s="1274"/>
      <c r="DR753" s="1274"/>
      <c r="DS753" s="1274"/>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2.95" customHeight="1">
      <c r="B754" s="1289"/>
      <c r="C754" s="1290"/>
      <c r="D754" s="1290"/>
      <c r="E754" s="1290"/>
      <c r="F754" s="1291"/>
      <c r="G754" s="1513"/>
      <c r="H754" s="1514"/>
      <c r="I754" s="1514"/>
      <c r="J754" s="1515"/>
      <c r="K754" s="1517"/>
      <c r="L754" s="1518"/>
      <c r="M754" s="1518"/>
      <c r="N754" s="1519"/>
      <c r="O754" s="1408"/>
      <c r="P754" s="1409"/>
      <c r="Q754" s="1409"/>
      <c r="R754" s="1409"/>
      <c r="S754" s="1410"/>
      <c r="T754" s="1408"/>
      <c r="U754" s="1409"/>
      <c r="V754" s="1409"/>
      <c r="W754" s="1410"/>
      <c r="X754" s="1330">
        <f t="shared" si="41"/>
        <v>0</v>
      </c>
      <c r="Y754" s="1331"/>
      <c r="Z754" s="1331"/>
      <c r="AA754" s="1331"/>
      <c r="AB754" s="1332"/>
      <c r="AC754" s="1520"/>
      <c r="AD754" s="1521"/>
      <c r="AE754" s="1521"/>
      <c r="AF754" s="1521"/>
      <c r="AG754" s="1522"/>
      <c r="AH754" s="1312" t="str">
        <f t="shared" si="38"/>
        <v/>
      </c>
      <c r="AI754" s="1313"/>
      <c r="AJ754" s="1314"/>
      <c r="AK754" s="1289" t="s">
        <v>591</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4">
        <f t="shared" si="21"/>
        <v>0</v>
      </c>
      <c r="CV754" s="1274"/>
      <c r="CW754" s="1274"/>
      <c r="CX754" s="1274"/>
      <c r="CY754" s="1274"/>
      <c r="CZ754" s="1274">
        <f t="shared" si="22"/>
        <v>0</v>
      </c>
      <c r="DA754" s="1274"/>
      <c r="DB754" s="1274"/>
      <c r="DC754" s="1274"/>
      <c r="DD754" s="1274"/>
      <c r="DE754" s="1274">
        <f t="shared" si="23"/>
        <v>0</v>
      </c>
      <c r="DF754" s="1274"/>
      <c r="DG754" s="1274"/>
      <c r="DH754" s="1274"/>
      <c r="DI754" s="1274"/>
      <c r="DJ754" s="1274">
        <f t="shared" si="24"/>
        <v>0</v>
      </c>
      <c r="DK754" s="1274"/>
      <c r="DL754" s="1274"/>
      <c r="DM754" s="1274"/>
      <c r="DN754" s="1274"/>
      <c r="DO754" s="1274">
        <f t="shared" si="25"/>
        <v>0</v>
      </c>
      <c r="DP754" s="1274"/>
      <c r="DQ754" s="1274"/>
      <c r="DR754" s="1274"/>
      <c r="DS754" s="1274"/>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2.95" customHeight="1">
      <c r="B755" s="1289"/>
      <c r="C755" s="1290"/>
      <c r="D755" s="1290"/>
      <c r="E755" s="1290"/>
      <c r="F755" s="1291"/>
      <c r="G755" s="1513"/>
      <c r="H755" s="1514"/>
      <c r="I755" s="1514"/>
      <c r="J755" s="1515"/>
      <c r="K755" s="1517"/>
      <c r="L755" s="1518"/>
      <c r="M755" s="1518"/>
      <c r="N755" s="1519"/>
      <c r="O755" s="1408"/>
      <c r="P755" s="1409"/>
      <c r="Q755" s="1409"/>
      <c r="R755" s="1409"/>
      <c r="S755" s="1410"/>
      <c r="T755" s="1408"/>
      <c r="U755" s="1409"/>
      <c r="V755" s="1409"/>
      <c r="W755" s="1410"/>
      <c r="X755" s="1330">
        <f t="shared" si="41"/>
        <v>0</v>
      </c>
      <c r="Y755" s="1331"/>
      <c r="Z755" s="1331"/>
      <c r="AA755" s="1331"/>
      <c r="AB755" s="1332"/>
      <c r="AC755" s="1520"/>
      <c r="AD755" s="1521"/>
      <c r="AE755" s="1521"/>
      <c r="AF755" s="1521"/>
      <c r="AG755" s="1522"/>
      <c r="AH755" s="1312" t="str">
        <f t="shared" si="38"/>
        <v/>
      </c>
      <c r="AI755" s="1313"/>
      <c r="AJ755" s="1314"/>
      <c r="AK755" s="1289" t="s">
        <v>591</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4">
        <f t="shared" si="21"/>
        <v>0</v>
      </c>
      <c r="CV755" s="1274"/>
      <c r="CW755" s="1274"/>
      <c r="CX755" s="1274"/>
      <c r="CY755" s="1274"/>
      <c r="CZ755" s="1274">
        <f t="shared" si="22"/>
        <v>0</v>
      </c>
      <c r="DA755" s="1274"/>
      <c r="DB755" s="1274"/>
      <c r="DC755" s="1274"/>
      <c r="DD755" s="1274"/>
      <c r="DE755" s="1274">
        <f t="shared" si="23"/>
        <v>0</v>
      </c>
      <c r="DF755" s="1274"/>
      <c r="DG755" s="1274"/>
      <c r="DH755" s="1274"/>
      <c r="DI755" s="1274"/>
      <c r="DJ755" s="1274">
        <f t="shared" si="24"/>
        <v>0</v>
      </c>
      <c r="DK755" s="1274"/>
      <c r="DL755" s="1274"/>
      <c r="DM755" s="1274"/>
      <c r="DN755" s="1274"/>
      <c r="DO755" s="1274">
        <f t="shared" si="25"/>
        <v>0</v>
      </c>
      <c r="DP755" s="1274"/>
      <c r="DQ755" s="1274"/>
      <c r="DR755" s="1274"/>
      <c r="DS755" s="1274"/>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2.95" customHeight="1">
      <c r="A756"/>
      <c r="B756" s="1289"/>
      <c r="C756" s="1290"/>
      <c r="D756" s="1290"/>
      <c r="E756" s="1290"/>
      <c r="F756" s="1291"/>
      <c r="G756" s="1513"/>
      <c r="H756" s="1514"/>
      <c r="I756" s="1514"/>
      <c r="J756" s="1515"/>
      <c r="K756" s="1517"/>
      <c r="L756" s="1518"/>
      <c r="M756" s="1518"/>
      <c r="N756" s="1519"/>
      <c r="O756" s="1408"/>
      <c r="P756" s="1409"/>
      <c r="Q756" s="1409"/>
      <c r="R756" s="1409"/>
      <c r="S756" s="1410"/>
      <c r="T756" s="1408"/>
      <c r="U756" s="1409"/>
      <c r="V756" s="1409"/>
      <c r="W756" s="1410"/>
      <c r="X756" s="1330">
        <f t="shared" si="41"/>
        <v>0</v>
      </c>
      <c r="Y756" s="1331"/>
      <c r="Z756" s="1331"/>
      <c r="AA756" s="1331"/>
      <c r="AB756" s="1332"/>
      <c r="AC756" s="1520"/>
      <c r="AD756" s="1521"/>
      <c r="AE756" s="1521"/>
      <c r="AF756" s="1521"/>
      <c r="AG756" s="1522"/>
      <c r="AH756" s="1312" t="str">
        <f t="shared" si="38"/>
        <v/>
      </c>
      <c r="AI756" s="1313"/>
      <c r="AJ756" s="1314"/>
      <c r="AK756" s="1289" t="s">
        <v>591</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4">
        <f t="shared" si="21"/>
        <v>0</v>
      </c>
      <c r="CV756" s="1274"/>
      <c r="CW756" s="1274"/>
      <c r="CX756" s="1274"/>
      <c r="CY756" s="1274"/>
      <c r="CZ756" s="1274">
        <f t="shared" si="22"/>
        <v>0</v>
      </c>
      <c r="DA756" s="1274"/>
      <c r="DB756" s="1274"/>
      <c r="DC756" s="1274"/>
      <c r="DD756" s="1274"/>
      <c r="DE756" s="1274">
        <f t="shared" si="23"/>
        <v>0</v>
      </c>
      <c r="DF756" s="1274"/>
      <c r="DG756" s="1274"/>
      <c r="DH756" s="1274"/>
      <c r="DI756" s="1274"/>
      <c r="DJ756" s="1274">
        <f t="shared" si="24"/>
        <v>0</v>
      </c>
      <c r="DK756" s="1274"/>
      <c r="DL756" s="1274"/>
      <c r="DM756" s="1274"/>
      <c r="DN756" s="1274"/>
      <c r="DO756" s="1274">
        <f t="shared" si="25"/>
        <v>0</v>
      </c>
      <c r="DP756" s="1274"/>
      <c r="DQ756" s="1274"/>
      <c r="DR756" s="1274"/>
      <c r="DS756" s="1274"/>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2.95" customHeight="1">
      <c r="A757"/>
      <c r="B757" s="1289"/>
      <c r="C757" s="1290"/>
      <c r="D757" s="1290"/>
      <c r="E757" s="1290"/>
      <c r="F757" s="1291"/>
      <c r="G757" s="1513"/>
      <c r="H757" s="1514"/>
      <c r="I757" s="1514"/>
      <c r="J757" s="1515"/>
      <c r="K757" s="1517"/>
      <c r="L757" s="1518"/>
      <c r="M757" s="1518"/>
      <c r="N757" s="1519"/>
      <c r="O757" s="1408"/>
      <c r="P757" s="1409"/>
      <c r="Q757" s="1409"/>
      <c r="R757" s="1409"/>
      <c r="S757" s="1410"/>
      <c r="T757" s="1408"/>
      <c r="U757" s="1409"/>
      <c r="V757" s="1409"/>
      <c r="W757" s="1410"/>
      <c r="X757" s="1330">
        <f t="shared" si="41"/>
        <v>0</v>
      </c>
      <c r="Y757" s="1331"/>
      <c r="Z757" s="1331"/>
      <c r="AA757" s="1331"/>
      <c r="AB757" s="1332"/>
      <c r="AC757" s="1520"/>
      <c r="AD757" s="1521"/>
      <c r="AE757" s="1521"/>
      <c r="AF757" s="1521"/>
      <c r="AG757" s="1522"/>
      <c r="AH757" s="1312" t="str">
        <f t="shared" si="38"/>
        <v/>
      </c>
      <c r="AI757" s="1313"/>
      <c r="AJ757" s="1314"/>
      <c r="AK757" s="1289" t="s">
        <v>591</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4">
        <f t="shared" si="21"/>
        <v>0</v>
      </c>
      <c r="CV757" s="1274"/>
      <c r="CW757" s="1274"/>
      <c r="CX757" s="1274"/>
      <c r="CY757" s="1274"/>
      <c r="CZ757" s="1274">
        <f t="shared" si="22"/>
        <v>0</v>
      </c>
      <c r="DA757" s="1274"/>
      <c r="DB757" s="1274"/>
      <c r="DC757" s="1274"/>
      <c r="DD757" s="1274"/>
      <c r="DE757" s="1274">
        <f t="shared" si="23"/>
        <v>0</v>
      </c>
      <c r="DF757" s="1274"/>
      <c r="DG757" s="1274"/>
      <c r="DH757" s="1274"/>
      <c r="DI757" s="1274"/>
      <c r="DJ757" s="1274">
        <f t="shared" si="24"/>
        <v>0</v>
      </c>
      <c r="DK757" s="1274"/>
      <c r="DL757" s="1274"/>
      <c r="DM757" s="1274"/>
      <c r="DN757" s="1274"/>
      <c r="DO757" s="1274">
        <f t="shared" si="25"/>
        <v>0</v>
      </c>
      <c r="DP757" s="1274"/>
      <c r="DQ757" s="1274"/>
      <c r="DR757" s="1274"/>
      <c r="DS757" s="1274"/>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2.95" customHeight="1">
      <c r="A758"/>
      <c r="B758" s="1289"/>
      <c r="C758" s="1290"/>
      <c r="D758" s="1290"/>
      <c r="E758" s="1290"/>
      <c r="F758" s="1291"/>
      <c r="G758" s="1513"/>
      <c r="H758" s="1514"/>
      <c r="I758" s="1514"/>
      <c r="J758" s="1515"/>
      <c r="K758" s="1517"/>
      <c r="L758" s="1518"/>
      <c r="M758" s="1518"/>
      <c r="N758" s="1519"/>
      <c r="O758" s="1408"/>
      <c r="P758" s="1409"/>
      <c r="Q758" s="1409"/>
      <c r="R758" s="1409"/>
      <c r="S758" s="1410"/>
      <c r="T758" s="1408"/>
      <c r="U758" s="1409"/>
      <c r="V758" s="1409"/>
      <c r="W758" s="1410"/>
      <c r="X758" s="1330">
        <f t="shared" si="41"/>
        <v>0</v>
      </c>
      <c r="Y758" s="1331"/>
      <c r="Z758" s="1331"/>
      <c r="AA758" s="1331"/>
      <c r="AB758" s="1332"/>
      <c r="AC758" s="1520"/>
      <c r="AD758" s="1521"/>
      <c r="AE758" s="1521"/>
      <c r="AF758" s="1521"/>
      <c r="AG758" s="1522"/>
      <c r="AH758" s="1312" t="str">
        <f t="shared" si="38"/>
        <v/>
      </c>
      <c r="AI758" s="1313"/>
      <c r="AJ758" s="1314"/>
      <c r="AK758" s="1289" t="s">
        <v>591</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4">
        <f t="shared" si="21"/>
        <v>0</v>
      </c>
      <c r="CV758" s="1274"/>
      <c r="CW758" s="1274"/>
      <c r="CX758" s="1274"/>
      <c r="CY758" s="1274"/>
      <c r="CZ758" s="1274">
        <f t="shared" si="22"/>
        <v>0</v>
      </c>
      <c r="DA758" s="1274"/>
      <c r="DB758" s="1274"/>
      <c r="DC758" s="1274"/>
      <c r="DD758" s="1274"/>
      <c r="DE758" s="1274">
        <f t="shared" si="23"/>
        <v>0</v>
      </c>
      <c r="DF758" s="1274"/>
      <c r="DG758" s="1274"/>
      <c r="DH758" s="1274"/>
      <c r="DI758" s="1274"/>
      <c r="DJ758" s="1274">
        <f t="shared" si="24"/>
        <v>0</v>
      </c>
      <c r="DK758" s="1274"/>
      <c r="DL758" s="1274"/>
      <c r="DM758" s="1274"/>
      <c r="DN758" s="1274"/>
      <c r="DO758" s="1274">
        <f t="shared" si="25"/>
        <v>0</v>
      </c>
      <c r="DP758" s="1274"/>
      <c r="DQ758" s="1274"/>
      <c r="DR758" s="1274"/>
      <c r="DS758" s="1274"/>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2.95" customHeight="1">
      <c r="A759"/>
      <c r="B759" s="1289"/>
      <c r="C759" s="1290"/>
      <c r="D759" s="1290"/>
      <c r="E759" s="1290"/>
      <c r="F759" s="1291"/>
      <c r="G759" s="1513"/>
      <c r="H759" s="1514"/>
      <c r="I759" s="1514"/>
      <c r="J759" s="1515"/>
      <c r="K759" s="1517"/>
      <c r="L759" s="1518"/>
      <c r="M759" s="1518"/>
      <c r="N759" s="1519"/>
      <c r="O759" s="1408"/>
      <c r="P759" s="1409"/>
      <c r="Q759" s="1409"/>
      <c r="R759" s="1409"/>
      <c r="S759" s="1410"/>
      <c r="T759" s="1408"/>
      <c r="U759" s="1409"/>
      <c r="V759" s="1409"/>
      <c r="W759" s="1410"/>
      <c r="X759" s="1330">
        <f t="shared" si="41"/>
        <v>0</v>
      </c>
      <c r="Y759" s="1331"/>
      <c r="Z759" s="1331"/>
      <c r="AA759" s="1331"/>
      <c r="AB759" s="1332"/>
      <c r="AC759" s="1520"/>
      <c r="AD759" s="1521"/>
      <c r="AE759" s="1521"/>
      <c r="AF759" s="1521"/>
      <c r="AG759" s="1522"/>
      <c r="AH759" s="1312" t="str">
        <f t="shared" si="38"/>
        <v/>
      </c>
      <c r="AI759" s="1313"/>
      <c r="AJ759" s="1314"/>
      <c r="AK759" s="1289" t="s">
        <v>591</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4">
        <f t="shared" si="21"/>
        <v>0</v>
      </c>
      <c r="CV759" s="1274"/>
      <c r="CW759" s="1274"/>
      <c r="CX759" s="1274"/>
      <c r="CY759" s="1274"/>
      <c r="CZ759" s="1274">
        <f t="shared" si="22"/>
        <v>0</v>
      </c>
      <c r="DA759" s="1274"/>
      <c r="DB759" s="1274"/>
      <c r="DC759" s="1274"/>
      <c r="DD759" s="1274"/>
      <c r="DE759" s="1274">
        <f t="shared" si="23"/>
        <v>0</v>
      </c>
      <c r="DF759" s="1274"/>
      <c r="DG759" s="1274"/>
      <c r="DH759" s="1274"/>
      <c r="DI759" s="1274"/>
      <c r="DJ759" s="1274">
        <f t="shared" si="24"/>
        <v>0</v>
      </c>
      <c r="DK759" s="1274"/>
      <c r="DL759" s="1274"/>
      <c r="DM759" s="1274"/>
      <c r="DN759" s="1274"/>
      <c r="DO759" s="1274">
        <f t="shared" si="25"/>
        <v>0</v>
      </c>
      <c r="DP759" s="1274"/>
      <c r="DQ759" s="1274"/>
      <c r="DR759" s="1274"/>
      <c r="DS759" s="1274"/>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2.95" customHeight="1">
      <c r="A760"/>
      <c r="B760" s="1289"/>
      <c r="C760" s="1290"/>
      <c r="D760" s="1290"/>
      <c r="E760" s="1290"/>
      <c r="F760" s="1291"/>
      <c r="G760" s="1513"/>
      <c r="H760" s="1514"/>
      <c r="I760" s="1514"/>
      <c r="J760" s="1515"/>
      <c r="K760" s="1517"/>
      <c r="L760" s="1518"/>
      <c r="M760" s="1518"/>
      <c r="N760" s="1519"/>
      <c r="O760" s="1408"/>
      <c r="P760" s="1409"/>
      <c r="Q760" s="1409"/>
      <c r="R760" s="1409"/>
      <c r="S760" s="1410"/>
      <c r="T760" s="1408"/>
      <c r="U760" s="1409"/>
      <c r="V760" s="1409"/>
      <c r="W760" s="1410"/>
      <c r="X760" s="1330">
        <f>O760+T760</f>
        <v>0</v>
      </c>
      <c r="Y760" s="1331"/>
      <c r="Z760" s="1331"/>
      <c r="AA760" s="1331"/>
      <c r="AB760" s="1332"/>
      <c r="AC760" s="1520"/>
      <c r="AD760" s="1521"/>
      <c r="AE760" s="1521"/>
      <c r="AF760" s="1521"/>
      <c r="AG760" s="1522"/>
      <c r="AH760" s="1312" t="str">
        <f t="shared" si="38"/>
        <v/>
      </c>
      <c r="AI760" s="1313"/>
      <c r="AJ760" s="1314"/>
      <c r="AK760" s="1289" t="s">
        <v>591</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4">
        <f t="shared" si="21"/>
        <v>0</v>
      </c>
      <c r="CV760" s="1274"/>
      <c r="CW760" s="1274"/>
      <c r="CX760" s="1274"/>
      <c r="CY760" s="1274"/>
      <c r="CZ760" s="1274">
        <f t="shared" si="22"/>
        <v>0</v>
      </c>
      <c r="DA760" s="1274"/>
      <c r="DB760" s="1274"/>
      <c r="DC760" s="1274"/>
      <c r="DD760" s="1274"/>
      <c r="DE760" s="1274">
        <f t="shared" si="23"/>
        <v>0</v>
      </c>
      <c r="DF760" s="1274"/>
      <c r="DG760" s="1274"/>
      <c r="DH760" s="1274"/>
      <c r="DI760" s="1274"/>
      <c r="DJ760" s="1274">
        <f t="shared" si="24"/>
        <v>0</v>
      </c>
      <c r="DK760" s="1274"/>
      <c r="DL760" s="1274"/>
      <c r="DM760" s="1274"/>
      <c r="DN760" s="1274"/>
      <c r="DO760" s="1274">
        <f t="shared" si="25"/>
        <v>0</v>
      </c>
      <c r="DP760" s="1274"/>
      <c r="DQ760" s="1274"/>
      <c r="DR760" s="1274"/>
      <c r="DS760" s="1274"/>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2.95" customHeight="1">
      <c r="A761"/>
      <c r="B761" s="1352" t="s">
        <v>125</v>
      </c>
      <c r="C761" s="1353"/>
      <c r="D761" s="1353"/>
      <c r="E761" s="1353"/>
      <c r="F761" s="1355"/>
      <c r="G761" s="1643">
        <f>SUM(G726:G760)</f>
        <v>93</v>
      </c>
      <c r="H761" s="1644"/>
      <c r="I761" s="1644"/>
      <c r="J761" s="1645"/>
      <c r="K761" s="898" t="s">
        <v>124</v>
      </c>
      <c r="L761" s="5"/>
      <c r="M761" s="5"/>
      <c r="N761" s="46"/>
      <c r="O761" s="1330">
        <f>SUMPRODUCT(G726:G760,O726:O760)</f>
        <v>51015</v>
      </c>
      <c r="P761" s="1331"/>
      <c r="Q761" s="1331"/>
      <c r="R761" s="1331"/>
      <c r="S761" s="1332"/>
      <c r="T761"/>
      <c r="U761"/>
      <c r="V761"/>
      <c r="W761"/>
      <c r="X761" s="900" t="s">
        <v>900</v>
      </c>
      <c r="Y761" s="899"/>
      <c r="Z761" s="899"/>
      <c r="AA761" s="899"/>
      <c r="AB761" s="901"/>
      <c r="AC761" s="1537">
        <f>BH761</f>
        <v>0.42903225806451611</v>
      </c>
      <c r="AD761" s="1538"/>
      <c r="AE761" s="1538"/>
      <c r="AF761" s="1538"/>
      <c r="AG761" s="1539"/>
      <c r="AH761" s="1537">
        <f>IFERROR(BU761,"")</f>
        <v>0.2006709805761886</v>
      </c>
      <c r="AI761" s="1538"/>
      <c r="AJ761" s="1539"/>
      <c r="AK761"/>
      <c r="AL761"/>
      <c r="AM761"/>
      <c r="AN761"/>
      <c r="AO761"/>
      <c r="AP761" s="205"/>
      <c r="AQ761" s="205"/>
      <c r="AR761" s="205"/>
      <c r="AS761" s="205"/>
      <c r="AT761"/>
      <c r="AU761"/>
      <c r="AV761"/>
      <c r="AW761"/>
      <c r="AX761"/>
      <c r="AY761"/>
      <c r="AZ761" s="34"/>
      <c r="BA761" s="34"/>
      <c r="BB761" s="34"/>
      <c r="BC761" s="34"/>
      <c r="BE761" s="290" t="s">
        <v>899</v>
      </c>
      <c r="BF761" s="299">
        <f>SUM(BF726:BF760)</f>
        <v>93</v>
      </c>
      <c r="BG761" s="300">
        <f>SUM(BG726:BG760)</f>
        <v>1</v>
      </c>
      <c r="BH761" s="300">
        <f>SUM(BH726:BH760)</f>
        <v>0.42903225806451611</v>
      </c>
      <c r="BI761"/>
      <c r="BJ761"/>
      <c r="BK761"/>
      <c r="BL761"/>
      <c r="BO761"/>
      <c r="BP761"/>
      <c r="BQ761"/>
      <c r="BR761"/>
      <c r="BS761" s="855">
        <f>SUM(BS726:BS760)</f>
        <v>93</v>
      </c>
      <c r="BT761" s="300">
        <f>SUM(BT726:BT760)</f>
        <v>1</v>
      </c>
      <c r="BU761" s="300">
        <f>SUM(BU726:BU760)</f>
        <v>0.2006709805761886</v>
      </c>
      <c r="CI761" s="1286">
        <f>SUM(CI726:CJ760)</f>
        <v>60</v>
      </c>
      <c r="CJ761" s="1288"/>
      <c r="CM761" s="1286">
        <f>SUM(CM726:CN760)</f>
        <v>33</v>
      </c>
      <c r="CN761" s="1288"/>
      <c r="CP761" s="1286">
        <f>SUM(CP726:CT760)</f>
        <v>0</v>
      </c>
      <c r="CQ761" s="1287"/>
      <c r="CR761" s="1287"/>
      <c r="CS761" s="1287"/>
      <c r="CT761" s="1288"/>
      <c r="CU761" s="1292">
        <f>SUM(CU726:CY760)</f>
        <v>91</v>
      </c>
      <c r="CV761" s="1292"/>
      <c r="CW761" s="1292"/>
      <c r="CX761" s="1292"/>
      <c r="CY761" s="1292"/>
      <c r="CZ761" s="1292">
        <f>SUM(CZ726:DD760)</f>
        <v>2</v>
      </c>
      <c r="DA761" s="1292"/>
      <c r="DB761" s="1292"/>
      <c r="DC761" s="1292"/>
      <c r="DD761" s="1292"/>
      <c r="DE761" s="1292">
        <f>SUM(DE726:DI760)</f>
        <v>0</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0</v>
      </c>
      <c r="DV761" s="1292"/>
      <c r="DW761" s="1292"/>
      <c r="DX761" s="1292"/>
      <c r="DY761" s="1292"/>
      <c r="DZ761" s="1292">
        <f>SUM(DZ726:ED760)</f>
        <v>31</v>
      </c>
      <c r="EA761" s="1292"/>
      <c r="EB761" s="1292"/>
      <c r="EC761" s="1292"/>
      <c r="ED761" s="1292"/>
      <c r="EE761" s="1292">
        <f>SUM(EE726:EI760)</f>
        <v>2</v>
      </c>
      <c r="EF761" s="1292"/>
      <c r="EG761" s="1292"/>
      <c r="EH761" s="1292"/>
      <c r="EI761" s="1292"/>
      <c r="EJ761" s="1292">
        <f>SUM(EJ726:EN760)</f>
        <v>0</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0</v>
      </c>
      <c r="FA761" s="1292"/>
      <c r="FB761" s="1292"/>
      <c r="FC761" s="1292"/>
      <c r="FD761" s="1292"/>
      <c r="FE761" s="1292">
        <f>SUM(FE726:FI760)</f>
        <v>951.5</v>
      </c>
      <c r="FF761" s="1292"/>
      <c r="FG761" s="1292"/>
      <c r="FH761" s="1292"/>
      <c r="FI761" s="1292"/>
      <c r="FJ761" s="1292">
        <f>SUM(FJ726:FN760)</f>
        <v>225</v>
      </c>
      <c r="FK761" s="1292"/>
      <c r="FL761" s="1292"/>
      <c r="FM761" s="1292"/>
      <c r="FN761" s="1292"/>
      <c r="FO761" s="1292">
        <f>SUM(FO726:FS760)</f>
        <v>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5" customHeight="1">
      <c r="A762"/>
      <c r="B762" s="1544" t="s">
        <v>1865</v>
      </c>
      <c r="C762" s="1544"/>
      <c r="D762" s="1544"/>
      <c r="E762" s="1544"/>
      <c r="F762" s="1544"/>
      <c r="G762" s="1544"/>
      <c r="H762" s="1544"/>
      <c r="I762" s="1544"/>
      <c r="J762" s="1544"/>
      <c r="K762" s="1544"/>
      <c r="L762" s="1544"/>
      <c r="M762" s="1544"/>
      <c r="N762" s="1544"/>
      <c r="O762" s="1544"/>
      <c r="P762" s="1544"/>
      <c r="Q762" s="1544"/>
      <c r="R762" s="1544"/>
      <c r="S762" s="1544"/>
      <c r="T762" s="1544"/>
      <c r="U762" s="1544"/>
      <c r="V762" s="1544"/>
      <c r="W762" s="1544"/>
      <c r="X762" s="1544"/>
      <c r="Y762" s="1544"/>
      <c r="Z762" s="1544"/>
      <c r="AA762" s="1544"/>
      <c r="AB762" s="1544"/>
      <c r="AC762" s="1544"/>
      <c r="AD762" s="1544"/>
      <c r="AE762" s="1544"/>
      <c r="AF762" s="1544"/>
      <c r="AG762" s="1544"/>
      <c r="AH762" s="1544"/>
      <c r="AI762"/>
      <c r="AJ762"/>
      <c r="AK762"/>
      <c r="AT762"/>
      <c r="AU762"/>
      <c r="AV762"/>
      <c r="AW762"/>
      <c r="AX762"/>
      <c r="AY762"/>
      <c r="CD762"/>
      <c r="DN762" s="56" t="s">
        <v>1833</v>
      </c>
      <c r="DO762" s="1286">
        <f>CP761+CU761+CZ761+DE761+DJ761+DO761</f>
        <v>93</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4"/>
      <c r="C763" s="1544"/>
      <c r="D763" s="1544"/>
      <c r="E763" s="1544"/>
      <c r="F763" s="1544"/>
      <c r="G763" s="1544"/>
      <c r="H763" s="1544"/>
      <c r="I763" s="1544"/>
      <c r="J763" s="1544"/>
      <c r="K763" s="1544"/>
      <c r="L763" s="1544"/>
      <c r="M763" s="1544"/>
      <c r="N763" s="1544"/>
      <c r="O763" s="1544"/>
      <c r="P763" s="1544"/>
      <c r="Q763" s="1544"/>
      <c r="R763" s="1544"/>
      <c r="S763" s="1544"/>
      <c r="T763" s="1544"/>
      <c r="U763" s="1544"/>
      <c r="V763" s="1544"/>
      <c r="W763" s="1544"/>
      <c r="X763" s="1544"/>
      <c r="Y763" s="1544"/>
      <c r="Z763" s="1544"/>
      <c r="AA763" s="1544"/>
      <c r="AB763" s="1544"/>
      <c r="AC763" s="1544"/>
      <c r="AD763" s="1544"/>
      <c r="AE763" s="1544"/>
      <c r="AF763" s="1544"/>
      <c r="AG763" s="1544"/>
      <c r="AH763" s="154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91</v>
      </c>
      <c r="CZ763" s="3"/>
      <c r="DA763" s="3"/>
      <c r="DB763" s="3"/>
      <c r="DC763" s="3"/>
      <c r="DD763" s="857">
        <f>CZ761*2</f>
        <v>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95</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292">
        <f>DU763</f>
        <v>95</v>
      </c>
      <c r="P764" s="1292"/>
      <c r="Q764" s="1292"/>
      <c r="R764" s="1292"/>
      <c r="S764" s="965"/>
      <c r="T764" s="965"/>
      <c r="U764" s="118" t="s">
        <v>1864</v>
      </c>
      <c r="V764" s="1027"/>
      <c r="W764" s="1027"/>
      <c r="X764" s="1027"/>
      <c r="Y764" s="1028"/>
      <c r="Z764" s="1028"/>
      <c r="AA764" s="1028"/>
      <c r="AB764" s="1028"/>
      <c r="AC764" s="1027"/>
      <c r="AD764" s="1027"/>
      <c r="AE764" s="1027"/>
      <c r="AF764" s="1027"/>
      <c r="AG764" s="1774">
        <v>35</v>
      </c>
      <c r="AH764" s="1774"/>
      <c r="AI764" s="1774"/>
      <c r="AJ764" s="17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2" t="str">
        <f>IF(G761&lt;&gt;AG449,"! Total Low-Income Units in the Unit Mix Table above does not match the number of Total Low-Income Units on row #"&amp;TEXT(ROW(D449),"#"),"")</f>
        <v/>
      </c>
      <c r="D765" s="1792"/>
      <c r="E765" s="1792"/>
      <c r="F765" s="1792"/>
      <c r="G765" s="1792"/>
      <c r="H765" s="1792"/>
      <c r="I765" s="1792"/>
      <c r="J765" s="1792"/>
      <c r="K765" s="1792"/>
      <c r="L765" s="1792"/>
      <c r="M765" s="1792"/>
      <c r="N765" s="1792"/>
      <c r="O765" s="1792"/>
      <c r="P765" s="1792"/>
      <c r="Q765" s="1792"/>
      <c r="R765" s="1792"/>
      <c r="S765" s="1792"/>
      <c r="T765" s="1792"/>
      <c r="U765" s="1792"/>
      <c r="V765" s="1792"/>
      <c r="W765" s="1792"/>
      <c r="X765" s="1792"/>
      <c r="Y765" s="1792"/>
      <c r="Z765" s="1792"/>
      <c r="AA765" s="1792"/>
      <c r="AB765" s="1792"/>
      <c r="AC765" s="1792"/>
      <c r="AD765" s="1792"/>
      <c r="AE765" s="1792"/>
      <c r="AF765" s="1792"/>
      <c r="AG765" s="1792"/>
      <c r="AH765" s="1792"/>
      <c r="AI765" s="1792"/>
      <c r="AJ765" s="1792"/>
      <c r="AK765" s="1792"/>
      <c r="AL765" s="1792"/>
      <c r="AM765" s="179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2"/>
      <c r="D766" s="1792"/>
      <c r="E766" s="1792"/>
      <c r="F766" s="1792"/>
      <c r="G766" s="1792"/>
      <c r="H766" s="1792"/>
      <c r="I766" s="1792"/>
      <c r="J766" s="1792"/>
      <c r="K766" s="1792"/>
      <c r="L766" s="1792"/>
      <c r="M766" s="1792"/>
      <c r="N766" s="1792"/>
      <c r="O766" s="1792"/>
      <c r="P766" s="1792"/>
      <c r="Q766" s="1792"/>
      <c r="R766" s="1792"/>
      <c r="S766" s="1792"/>
      <c r="T766" s="1792"/>
      <c r="U766" s="1792"/>
      <c r="V766" s="1792"/>
      <c r="W766" s="1792"/>
      <c r="X766" s="1792"/>
      <c r="Y766" s="1792"/>
      <c r="Z766" s="1792"/>
      <c r="AA766" s="1792"/>
      <c r="AB766" s="1792"/>
      <c r="AC766" s="1792"/>
      <c r="AD766" s="1792"/>
      <c r="AE766" s="1792"/>
      <c r="AF766" s="1792"/>
      <c r="AG766" s="1792"/>
      <c r="AH766" s="1792"/>
      <c r="AI766" s="1792"/>
      <c r="AJ766" s="1792"/>
      <c r="AK766" s="1792"/>
      <c r="AL766" s="1792"/>
      <c r="AM766" s="179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6" t="s">
        <v>591</v>
      </c>
      <c r="AE767" s="1646"/>
      <c r="AF767" s="164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497" t="s">
        <v>2043</v>
      </c>
      <c r="D771" s="1497"/>
      <c r="E771" s="1497"/>
      <c r="F771" s="1497"/>
      <c r="G771" s="1497"/>
      <c r="H771" s="1497"/>
      <c r="I771" s="1497"/>
      <c r="J771" s="1497"/>
      <c r="K771" s="1497"/>
      <c r="L771" s="1497"/>
      <c r="M771" s="1497"/>
      <c r="N771" s="1497"/>
      <c r="O771" s="1497"/>
      <c r="P771" s="1497"/>
      <c r="Q771" s="1497"/>
      <c r="R771" s="1497"/>
      <c r="S771" s="1497"/>
      <c r="T771" s="1497"/>
      <c r="U771" s="1497"/>
      <c r="V771" s="1497"/>
      <c r="W771" s="1497"/>
      <c r="X771" s="1497"/>
      <c r="Y771" s="1497"/>
      <c r="Z771" s="1497"/>
      <c r="AA771" s="1497"/>
      <c r="AB771" s="1497"/>
      <c r="AC771" s="1497"/>
      <c r="AD771" s="1497"/>
      <c r="AE771" s="1497"/>
      <c r="AF771" s="1497"/>
      <c r="AG771" s="1497"/>
      <c r="AH771" s="1497"/>
      <c r="AI771" s="1497"/>
      <c r="AJ771" s="1497"/>
      <c r="AK771" s="1497"/>
      <c r="AL771" s="1497"/>
      <c r="AM771" s="1497"/>
      <c r="AN771" s="1497"/>
      <c r="AO771" s="1497"/>
      <c r="AP771" s="1497"/>
      <c r="AQ771" s="1497"/>
      <c r="AR771" s="149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497"/>
      <c r="D772" s="1497"/>
      <c r="E772" s="1497"/>
      <c r="F772" s="1497"/>
      <c r="G772" s="1497"/>
      <c r="H772" s="1497"/>
      <c r="I772" s="1497"/>
      <c r="J772" s="1497"/>
      <c r="K772" s="1497"/>
      <c r="L772" s="1497"/>
      <c r="M772" s="1497"/>
      <c r="N772" s="1497"/>
      <c r="O772" s="1497"/>
      <c r="P772" s="1497"/>
      <c r="Q772" s="1497"/>
      <c r="R772" s="1497"/>
      <c r="S772" s="1497"/>
      <c r="T772" s="1497"/>
      <c r="U772" s="1497"/>
      <c r="V772" s="1497"/>
      <c r="W772" s="1497"/>
      <c r="X772" s="1497"/>
      <c r="Y772" s="1497"/>
      <c r="Z772" s="1497"/>
      <c r="AA772" s="1497"/>
      <c r="AB772" s="1497"/>
      <c r="AC772" s="1497"/>
      <c r="AD772" s="1497"/>
      <c r="AE772" s="1497"/>
      <c r="AF772" s="1497"/>
      <c r="AG772" s="1497"/>
      <c r="AH772" s="1497"/>
      <c r="AI772" s="1497"/>
      <c r="AJ772" s="1497"/>
      <c r="AK772" s="1497"/>
      <c r="AL772" s="1497"/>
      <c r="AM772" s="1497"/>
      <c r="AN772" s="1497"/>
      <c r="AO772" s="1497"/>
      <c r="AP772" s="1497"/>
      <c r="AQ772" s="1497"/>
      <c r="AR772" s="149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497"/>
      <c r="D773" s="1497"/>
      <c r="E773" s="1497"/>
      <c r="F773" s="1497"/>
      <c r="G773" s="1497"/>
      <c r="H773" s="1497"/>
      <c r="I773" s="1497"/>
      <c r="J773" s="1497"/>
      <c r="K773" s="1497"/>
      <c r="L773" s="1497"/>
      <c r="M773" s="1497"/>
      <c r="N773" s="1497"/>
      <c r="O773" s="1497"/>
      <c r="P773" s="1497"/>
      <c r="Q773" s="1497"/>
      <c r="R773" s="1497"/>
      <c r="S773" s="1497"/>
      <c r="T773" s="1497"/>
      <c r="U773" s="1497"/>
      <c r="V773" s="1497"/>
      <c r="W773" s="1497"/>
      <c r="X773" s="1497"/>
      <c r="Y773" s="1497"/>
      <c r="Z773" s="1497"/>
      <c r="AA773" s="1497"/>
      <c r="AB773" s="1497"/>
      <c r="AC773" s="1497"/>
      <c r="AD773" s="1497"/>
      <c r="AE773" s="1497"/>
      <c r="AF773" s="1497"/>
      <c r="AG773" s="1497"/>
      <c r="AH773" s="1497"/>
      <c r="AI773" s="1497"/>
      <c r="AJ773" s="1497"/>
      <c r="AK773" s="1497"/>
      <c r="AL773" s="1497"/>
      <c r="AM773" s="1497"/>
      <c r="AN773" s="1497"/>
      <c r="AO773" s="1497"/>
      <c r="AP773" s="1497"/>
      <c r="AQ773" s="1497"/>
      <c r="AR773" s="149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497" t="s">
        <v>2044</v>
      </c>
      <c r="D774" s="1497"/>
      <c r="E774" s="1497"/>
      <c r="F774" s="1497"/>
      <c r="G774" s="1497"/>
      <c r="H774" s="1497"/>
      <c r="I774" s="1497"/>
      <c r="J774" s="1497"/>
      <c r="K774" s="1497"/>
      <c r="L774" s="1497"/>
      <c r="M774" s="1497"/>
      <c r="N774" s="1497"/>
      <c r="O774" s="1497"/>
      <c r="P774" s="1497"/>
      <c r="Q774" s="1497"/>
      <c r="R774" s="1497"/>
      <c r="S774" s="1497"/>
      <c r="T774" s="1497"/>
      <c r="U774" s="1497"/>
      <c r="V774" s="1497"/>
      <c r="W774" s="1497"/>
      <c r="X774" s="1497"/>
      <c r="Y774" s="1497"/>
      <c r="Z774" s="1497"/>
      <c r="AA774" s="1497"/>
      <c r="AB774" s="1497"/>
      <c r="AC774" s="1497"/>
      <c r="AD774" s="1497"/>
      <c r="AE774" s="1497"/>
      <c r="AF774" s="1497"/>
      <c r="AG774" s="1497"/>
      <c r="AH774" s="1497"/>
      <c r="AI774" s="1497"/>
      <c r="AJ774" s="1497"/>
      <c r="AK774" s="1497"/>
      <c r="AL774" s="1497"/>
      <c r="AM774" s="1497"/>
      <c r="AN774" s="1497"/>
      <c r="AO774" s="1497"/>
      <c r="AP774" s="1497"/>
      <c r="AQ774" s="1497"/>
      <c r="AR774" s="149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497"/>
      <c r="D775" s="1497"/>
      <c r="E775" s="1497"/>
      <c r="F775" s="1497"/>
      <c r="G775" s="1497"/>
      <c r="H775" s="1497"/>
      <c r="I775" s="1497"/>
      <c r="J775" s="1497"/>
      <c r="K775" s="1497"/>
      <c r="L775" s="1497"/>
      <c r="M775" s="1497"/>
      <c r="N775" s="1497"/>
      <c r="O775" s="1497"/>
      <c r="P775" s="1497"/>
      <c r="Q775" s="1497"/>
      <c r="R775" s="1497"/>
      <c r="S775" s="1497"/>
      <c r="T775" s="1497"/>
      <c r="U775" s="1497"/>
      <c r="V775" s="1497"/>
      <c r="W775" s="1497"/>
      <c r="X775" s="1497"/>
      <c r="Y775" s="1497"/>
      <c r="Z775" s="1497"/>
      <c r="AA775" s="1497"/>
      <c r="AB775" s="1497"/>
      <c r="AC775" s="1497"/>
      <c r="AD775" s="1497"/>
      <c r="AE775" s="1497"/>
      <c r="AF775" s="1497"/>
      <c r="AG775" s="1497"/>
      <c r="AH775" s="1497"/>
      <c r="AI775" s="1497"/>
      <c r="AJ775" s="1497"/>
      <c r="AK775" s="1497"/>
      <c r="AL775" s="1497"/>
      <c r="AM775" s="1497"/>
      <c r="AN775" s="1497"/>
      <c r="AO775" s="1497"/>
      <c r="AP775" s="1497"/>
      <c r="AQ775" s="1497"/>
      <c r="AR775" s="149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497"/>
      <c r="D776" s="1497"/>
      <c r="E776" s="1497"/>
      <c r="F776" s="1497"/>
      <c r="G776" s="1497"/>
      <c r="H776" s="1497"/>
      <c r="I776" s="1497"/>
      <c r="J776" s="1497"/>
      <c r="K776" s="1497"/>
      <c r="L776" s="1497"/>
      <c r="M776" s="1497"/>
      <c r="N776" s="1497"/>
      <c r="O776" s="1497"/>
      <c r="P776" s="1497"/>
      <c r="Q776" s="1497"/>
      <c r="R776" s="1497"/>
      <c r="S776" s="1497"/>
      <c r="T776" s="1497"/>
      <c r="U776" s="1497"/>
      <c r="V776" s="1497"/>
      <c r="W776" s="1497"/>
      <c r="X776" s="1497"/>
      <c r="Y776" s="1497"/>
      <c r="Z776" s="1497"/>
      <c r="AA776" s="1497"/>
      <c r="AB776" s="1497"/>
      <c r="AC776" s="1497"/>
      <c r="AD776" s="1497"/>
      <c r="AE776" s="1497"/>
      <c r="AF776" s="1497"/>
      <c r="AG776" s="1497"/>
      <c r="AH776" s="1497"/>
      <c r="AI776" s="1497"/>
      <c r="AJ776" s="1497"/>
      <c r="AK776" s="1497"/>
      <c r="AL776" s="1497"/>
      <c r="AM776" s="1497"/>
      <c r="AN776" s="1497"/>
      <c r="AO776" s="1497"/>
      <c r="AP776" s="1497"/>
      <c r="AQ776" s="1497"/>
      <c r="AR776" s="149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4" t="s">
        <v>389</v>
      </c>
      <c r="K777" s="1299"/>
      <c r="L777" s="1299"/>
      <c r="M777" s="1299"/>
      <c r="N777" s="1300"/>
      <c r="O777" s="1541" t="s">
        <v>285</v>
      </c>
      <c r="P777" s="1541"/>
      <c r="Q777" s="1541"/>
      <c r="R777" s="1541"/>
      <c r="S777" s="1541"/>
      <c r="T777" s="1525" t="s">
        <v>1667</v>
      </c>
      <c r="U777" s="1526"/>
      <c r="V777" s="1526"/>
      <c r="W777" s="1527"/>
      <c r="X777" s="1524" t="s">
        <v>447</v>
      </c>
      <c r="Y777" s="1299"/>
      <c r="Z777" s="1299"/>
      <c r="AA777" s="1299"/>
      <c r="AB777" s="1300"/>
      <c r="AC777" s="1524" t="s">
        <v>286</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1"/>
      <c r="K778" s="1302"/>
      <c r="L778" s="1302"/>
      <c r="M778" s="1302"/>
      <c r="N778" s="1303"/>
      <c r="O778" s="1541"/>
      <c r="P778" s="1541"/>
      <c r="Q778" s="1541"/>
      <c r="R778" s="1541"/>
      <c r="S778" s="1541"/>
      <c r="T778" s="1528"/>
      <c r="U778" s="1529"/>
      <c r="V778" s="1529"/>
      <c r="W778" s="1530"/>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1"/>
      <c r="K779" s="1302"/>
      <c r="L779" s="1302"/>
      <c r="M779" s="1302"/>
      <c r="N779" s="1303"/>
      <c r="O779" s="1541"/>
      <c r="P779" s="1541"/>
      <c r="Q779" s="1541"/>
      <c r="R779" s="1541"/>
      <c r="S779" s="1541"/>
      <c r="T779" s="1528"/>
      <c r="U779" s="1529"/>
      <c r="V779" s="1529"/>
      <c r="W779" s="1530"/>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04"/>
      <c r="K780" s="1305"/>
      <c r="L780" s="1305"/>
      <c r="M780" s="1305"/>
      <c r="N780" s="1306"/>
      <c r="O780" s="1541"/>
      <c r="P780" s="1541"/>
      <c r="Q780" s="1541"/>
      <c r="R780" s="1541"/>
      <c r="S780" s="1541"/>
      <c r="T780" s="1531"/>
      <c r="U780" s="1532"/>
      <c r="V780" s="1532"/>
      <c r="W780" s="1533"/>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9" t="s">
        <v>163</v>
      </c>
      <c r="K781" s="1290"/>
      <c r="L781" s="1290"/>
      <c r="M781" s="1290"/>
      <c r="N781" s="1291"/>
      <c r="O781" s="1440">
        <v>1</v>
      </c>
      <c r="P781" s="1440"/>
      <c r="Q781" s="1440"/>
      <c r="R781" s="1440"/>
      <c r="S781" s="1440"/>
      <c r="T781" s="1517">
        <v>801</v>
      </c>
      <c r="U781" s="1518"/>
      <c r="V781" s="1518"/>
      <c r="W781" s="1519"/>
      <c r="X781" s="1408">
        <v>0</v>
      </c>
      <c r="Y781" s="1409"/>
      <c r="Z781" s="1409"/>
      <c r="AA781" s="1409"/>
      <c r="AB781" s="1410"/>
      <c r="AC781" s="1330">
        <f>X781*O781</f>
        <v>0</v>
      </c>
      <c r="AD781" s="1331"/>
      <c r="AE781" s="1331"/>
      <c r="AF781" s="1331"/>
      <c r="AG781" s="13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0</v>
      </c>
      <c r="CV781" s="1274"/>
      <c r="CW781" s="1274"/>
      <c r="CX781" s="1274"/>
      <c r="CY781" s="1274"/>
      <c r="CZ781" s="1274">
        <f>IF(J781="2 Bedrooms",O781,0)</f>
        <v>1</v>
      </c>
      <c r="DA781" s="1274"/>
      <c r="DB781" s="1274"/>
      <c r="DC781" s="1274"/>
      <c r="DD781" s="1274"/>
      <c r="DE781" s="1274">
        <f>IF(J781="3 Bedrooms",O781,0)</f>
        <v>0</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2.95" customHeight="1">
      <c r="J782" s="1289"/>
      <c r="K782" s="1290"/>
      <c r="L782" s="1290"/>
      <c r="M782" s="1290"/>
      <c r="N782" s="1291"/>
      <c r="O782" s="1440"/>
      <c r="P782" s="1440"/>
      <c r="Q782" s="1440"/>
      <c r="R782" s="1440"/>
      <c r="S782" s="1440"/>
      <c r="T782" s="1517"/>
      <c r="U782" s="1518"/>
      <c r="V782" s="1518"/>
      <c r="W782" s="1519"/>
      <c r="X782" s="1408"/>
      <c r="Y782" s="1409"/>
      <c r="Z782" s="1409"/>
      <c r="AA782" s="1409"/>
      <c r="AB782" s="1410"/>
      <c r="AC782" s="1330">
        <f>X782*O782</f>
        <v>0</v>
      </c>
      <c r="AD782" s="1331"/>
      <c r="AE782" s="1331"/>
      <c r="AF782" s="1331"/>
      <c r="AG782" s="13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0</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2.95" customHeight="1">
      <c r="J783" s="1289"/>
      <c r="K783" s="1290"/>
      <c r="L783" s="1290"/>
      <c r="M783" s="1290"/>
      <c r="N783" s="1291"/>
      <c r="O783" s="1440"/>
      <c r="P783" s="1440"/>
      <c r="Q783" s="1440"/>
      <c r="R783" s="1440"/>
      <c r="S783" s="1440"/>
      <c r="T783" s="1517"/>
      <c r="U783" s="1518"/>
      <c r="V783" s="1518"/>
      <c r="W783" s="1519"/>
      <c r="X783" s="1408"/>
      <c r="Y783" s="1409"/>
      <c r="Z783" s="1409"/>
      <c r="AA783" s="1409"/>
      <c r="AB783" s="1410"/>
      <c r="AC783" s="1330">
        <f>X783*O783</f>
        <v>0</v>
      </c>
      <c r="AD783" s="1331"/>
      <c r="AE783" s="1331"/>
      <c r="AF783" s="1331"/>
      <c r="AG783" s="13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2.95" customHeight="1">
      <c r="J784" s="1289"/>
      <c r="K784" s="1290"/>
      <c r="L784" s="1290"/>
      <c r="M784" s="1290"/>
      <c r="N784" s="1291"/>
      <c r="O784" s="1440"/>
      <c r="P784" s="1440"/>
      <c r="Q784" s="1440"/>
      <c r="R784" s="1440"/>
      <c r="S784" s="1440"/>
      <c r="T784" s="1517"/>
      <c r="U784" s="1518"/>
      <c r="V784" s="1518"/>
      <c r="W784" s="1519"/>
      <c r="X784" s="1408"/>
      <c r="Y784" s="1409"/>
      <c r="Z784" s="1409"/>
      <c r="AA784" s="1409"/>
      <c r="AB784" s="1410"/>
      <c r="AC784" s="1330">
        <f>X784*O784</f>
        <v>0</v>
      </c>
      <c r="AD784" s="1331"/>
      <c r="AE784" s="1331"/>
      <c r="AF784" s="1331"/>
      <c r="AG784" s="13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2.95" customHeight="1">
      <c r="J785" s="1352" t="s">
        <v>125</v>
      </c>
      <c r="K785" s="1353"/>
      <c r="L785" s="1353"/>
      <c r="M785" s="1353"/>
      <c r="N785" s="1355"/>
      <c r="O785" s="1269">
        <f>SUM(O781:S784)</f>
        <v>1</v>
      </c>
      <c r="P785" s="1270"/>
      <c r="Q785" s="1270"/>
      <c r="R785" s="1270"/>
      <c r="S785" s="1271"/>
      <c r="X785" s="1352" t="s">
        <v>124</v>
      </c>
      <c r="Y785" s="1353"/>
      <c r="Z785" s="1353"/>
      <c r="AA785" s="1353"/>
      <c r="AB785" s="1355"/>
      <c r="AC785" s="1330">
        <f>SUM(AC781:AG784)</f>
        <v>0</v>
      </c>
      <c r="AD785" s="1331"/>
      <c r="AE785" s="1331"/>
      <c r="AF785" s="1331"/>
      <c r="AG785" s="13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0</v>
      </c>
      <c r="CV785" s="1284"/>
      <c r="CW785" s="1284"/>
      <c r="CX785" s="1284"/>
      <c r="CY785" s="1285"/>
      <c r="CZ785" s="1283">
        <f>SUM(CZ781:DD784)</f>
        <v>1</v>
      </c>
      <c r="DA785" s="1284"/>
      <c r="DB785" s="1284"/>
      <c r="DC785" s="1284"/>
      <c r="DD785" s="1285"/>
      <c r="DE785" s="1283">
        <f>SUM(DE781:DI784)</f>
        <v>0</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5" customHeight="1">
      <c r="B787" s="56"/>
      <c r="C787" s="56"/>
      <c r="D787" s="56"/>
      <c r="E787" s="56"/>
      <c r="F787" s="56"/>
      <c r="G787" s="6"/>
      <c r="H787" s="6"/>
      <c r="I787" s="6"/>
      <c r="J787" s="1317" t="s">
        <v>669</v>
      </c>
      <c r="K787" s="131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4" t="s">
        <v>389</v>
      </c>
      <c r="K791" s="1299"/>
      <c r="L791" s="1299"/>
      <c r="M791" s="1299"/>
      <c r="N791" s="1300"/>
      <c r="O791" s="1541" t="s">
        <v>285</v>
      </c>
      <c r="P791" s="1541"/>
      <c r="Q791" s="1541"/>
      <c r="R791" s="1541"/>
      <c r="S791" s="1541"/>
      <c r="T791" s="1525" t="s">
        <v>1667</v>
      </c>
      <c r="U791" s="1526"/>
      <c r="V791" s="1526"/>
      <c r="W791" s="1527"/>
      <c r="X791" s="1524" t="s">
        <v>447</v>
      </c>
      <c r="Y791" s="1299"/>
      <c r="Z791" s="1299"/>
      <c r="AA791" s="1299"/>
      <c r="AB791" s="1300"/>
      <c r="AC791" s="1524" t="s">
        <v>286</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1"/>
      <c r="K792" s="1302"/>
      <c r="L792" s="1302"/>
      <c r="M792" s="1302"/>
      <c r="N792" s="1303"/>
      <c r="O792" s="1541"/>
      <c r="P792" s="1541"/>
      <c r="Q792" s="1541"/>
      <c r="R792" s="1541"/>
      <c r="S792" s="1541"/>
      <c r="T792" s="1528"/>
      <c r="U792" s="1529"/>
      <c r="V792" s="1529"/>
      <c r="W792" s="1530"/>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1"/>
      <c r="K793" s="1302"/>
      <c r="L793" s="1302"/>
      <c r="M793" s="1302"/>
      <c r="N793" s="1303"/>
      <c r="O793" s="1541"/>
      <c r="P793" s="1541"/>
      <c r="Q793" s="1541"/>
      <c r="R793" s="1541"/>
      <c r="S793" s="1541"/>
      <c r="T793" s="1528"/>
      <c r="U793" s="1529"/>
      <c r="V793" s="1529"/>
      <c r="W793" s="1530"/>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04"/>
      <c r="K794" s="1305"/>
      <c r="L794" s="1305"/>
      <c r="M794" s="1305"/>
      <c r="N794" s="1306"/>
      <c r="O794" s="1541"/>
      <c r="P794" s="1541"/>
      <c r="Q794" s="1541"/>
      <c r="R794" s="1541"/>
      <c r="S794" s="1541"/>
      <c r="T794" s="1531"/>
      <c r="U794" s="1532"/>
      <c r="V794" s="1532"/>
      <c r="W794" s="1533"/>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289" t="s">
        <v>325</v>
      </c>
      <c r="K795" s="1290"/>
      <c r="L795" s="1290"/>
      <c r="M795" s="1290"/>
      <c r="N795" s="1291"/>
      <c r="O795" s="1440">
        <f>'[1]4%'!$S$24</f>
        <v>4</v>
      </c>
      <c r="P795" s="1440"/>
      <c r="Q795" s="1440"/>
      <c r="R795" s="1440"/>
      <c r="S795" s="1440"/>
      <c r="T795" s="1517">
        <v>528</v>
      </c>
      <c r="U795" s="1518"/>
      <c r="V795" s="1518"/>
      <c r="W795" s="1519"/>
      <c r="X795" s="1408">
        <f>'[1]4%'!$V$24</f>
        <v>1223.1000000000001</v>
      </c>
      <c r="Y795" s="1409"/>
      <c r="Z795" s="1409"/>
      <c r="AA795" s="1409"/>
      <c r="AB795" s="1410"/>
      <c r="AC795" s="1330">
        <f t="shared" ref="AC795:AC804" si="42">X795*O795</f>
        <v>4892.4000000000005</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4</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5" customHeight="1">
      <c r="A796"/>
      <c r="B796"/>
      <c r="C796"/>
      <c r="D796"/>
      <c r="E796"/>
      <c r="F796"/>
      <c r="G796"/>
      <c r="H796"/>
      <c r="I796"/>
      <c r="J796" s="1289" t="s">
        <v>163</v>
      </c>
      <c r="K796" s="1290"/>
      <c r="L796" s="1290"/>
      <c r="M796" s="1290"/>
      <c r="N796" s="1291"/>
      <c r="O796" s="1440">
        <f>'[1]4%'!$S$30</f>
        <v>2</v>
      </c>
      <c r="P796" s="1440"/>
      <c r="Q796" s="1440"/>
      <c r="R796" s="1440"/>
      <c r="S796" s="1440"/>
      <c r="T796" s="1517">
        <v>756</v>
      </c>
      <c r="U796" s="1518"/>
      <c r="V796" s="1518"/>
      <c r="W796" s="1519"/>
      <c r="X796" s="1408">
        <f>'[1]4%'!$V$30</f>
        <v>1367.7</v>
      </c>
      <c r="Y796" s="1409"/>
      <c r="Z796" s="1409"/>
      <c r="AA796" s="1409"/>
      <c r="AB796" s="1410"/>
      <c r="AC796" s="1330">
        <f t="shared" si="42"/>
        <v>2735.4</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2</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5" customHeight="1">
      <c r="A797"/>
      <c r="B797"/>
      <c r="C797"/>
      <c r="D797"/>
      <c r="E797"/>
      <c r="F797"/>
      <c r="G797"/>
      <c r="H797"/>
      <c r="I797"/>
      <c r="J797" s="1289"/>
      <c r="K797" s="1290"/>
      <c r="L797" s="1290"/>
      <c r="M797" s="1290"/>
      <c r="N797" s="1291"/>
      <c r="O797" s="1440"/>
      <c r="P797" s="1440"/>
      <c r="Q797" s="1440"/>
      <c r="R797" s="1440"/>
      <c r="S797" s="1440"/>
      <c r="T797" s="1517"/>
      <c r="U797" s="1518"/>
      <c r="V797" s="1518"/>
      <c r="W797" s="1519"/>
      <c r="X797" s="1408"/>
      <c r="Y797" s="1409"/>
      <c r="Z797" s="1409"/>
      <c r="AA797" s="1409"/>
      <c r="AB797" s="1410"/>
      <c r="AC797" s="1330">
        <f t="shared" si="42"/>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5" customHeight="1">
      <c r="A798"/>
      <c r="B798"/>
      <c r="C798"/>
      <c r="D798"/>
      <c r="E798"/>
      <c r="F798"/>
      <c r="G798"/>
      <c r="H798"/>
      <c r="I798"/>
      <c r="J798" s="1289"/>
      <c r="K798" s="1290"/>
      <c r="L798" s="1290"/>
      <c r="M798" s="1290"/>
      <c r="N798" s="1291"/>
      <c r="O798" s="1440"/>
      <c r="P798" s="1440"/>
      <c r="Q798" s="1440"/>
      <c r="R798" s="1440"/>
      <c r="S798" s="1440"/>
      <c r="T798" s="1517"/>
      <c r="U798" s="1518"/>
      <c r="V798" s="1518"/>
      <c r="W798" s="1519"/>
      <c r="X798" s="1408"/>
      <c r="Y798" s="1409"/>
      <c r="Z798" s="1409"/>
      <c r="AA798" s="1409"/>
      <c r="AB798" s="1410"/>
      <c r="AC798" s="1330">
        <f t="shared" si="42"/>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5" customHeight="1">
      <c r="A799"/>
      <c r="B799"/>
      <c r="C799"/>
      <c r="D799"/>
      <c r="E799"/>
      <c r="F799"/>
      <c r="G799"/>
      <c r="H799"/>
      <c r="I799"/>
      <c r="J799" s="1289"/>
      <c r="K799" s="1290"/>
      <c r="L799" s="1290"/>
      <c r="M799" s="1290"/>
      <c r="N799" s="1291"/>
      <c r="O799" s="1440"/>
      <c r="P799" s="1440"/>
      <c r="Q799" s="1440"/>
      <c r="R799" s="1440"/>
      <c r="S799" s="1440"/>
      <c r="T799" s="1517"/>
      <c r="U799" s="1518"/>
      <c r="V799" s="1518"/>
      <c r="W799" s="1519"/>
      <c r="X799" s="1408"/>
      <c r="Y799" s="1409"/>
      <c r="Z799" s="1409"/>
      <c r="AA799" s="1409"/>
      <c r="AB799" s="1410"/>
      <c r="AC799" s="1330">
        <f t="shared" si="42"/>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5" customHeight="1">
      <c r="A800"/>
      <c r="B800"/>
      <c r="C800"/>
      <c r="D800"/>
      <c r="E800"/>
      <c r="F800"/>
      <c r="G800"/>
      <c r="H800"/>
      <c r="I800"/>
      <c r="J800" s="1289"/>
      <c r="K800" s="1290"/>
      <c r="L800" s="1290"/>
      <c r="M800" s="1290"/>
      <c r="N800" s="1291"/>
      <c r="O800" s="1440"/>
      <c r="P800" s="1440"/>
      <c r="Q800" s="1440"/>
      <c r="R800" s="1440"/>
      <c r="S800" s="1440"/>
      <c r="T800" s="1517"/>
      <c r="U800" s="1518"/>
      <c r="V800" s="1518"/>
      <c r="W800" s="1519"/>
      <c r="X800" s="1408"/>
      <c r="Y800" s="1409"/>
      <c r="Z800" s="1409"/>
      <c r="AA800" s="1409"/>
      <c r="AB800" s="1410"/>
      <c r="AC800" s="1330">
        <f t="shared" si="42"/>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5" customHeight="1">
      <c r="A801"/>
      <c r="B801"/>
      <c r="C801"/>
      <c r="D801"/>
      <c r="E801"/>
      <c r="F801"/>
      <c r="G801"/>
      <c r="H801"/>
      <c r="I801"/>
      <c r="J801" s="1289"/>
      <c r="K801" s="1290"/>
      <c r="L801" s="1290"/>
      <c r="M801" s="1290"/>
      <c r="N801" s="1291"/>
      <c r="O801" s="1440"/>
      <c r="P801" s="1440"/>
      <c r="Q801" s="1440"/>
      <c r="R801" s="1440"/>
      <c r="S801" s="1440"/>
      <c r="T801" s="1517"/>
      <c r="U801" s="1518"/>
      <c r="V801" s="1518"/>
      <c r="W801" s="1519"/>
      <c r="X801" s="1408"/>
      <c r="Y801" s="1409"/>
      <c r="Z801" s="1409"/>
      <c r="AA801" s="1409"/>
      <c r="AB801" s="1410"/>
      <c r="AC801" s="1330">
        <f t="shared" si="42"/>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5" customHeight="1">
      <c r="A802"/>
      <c r="B802"/>
      <c r="C802"/>
      <c r="D802"/>
      <c r="E802"/>
      <c r="F802"/>
      <c r="G802"/>
      <c r="H802"/>
      <c r="I802"/>
      <c r="J802" s="1289"/>
      <c r="K802" s="1290"/>
      <c r="L802" s="1290"/>
      <c r="M802" s="1290"/>
      <c r="N802" s="1291"/>
      <c r="O802" s="1440"/>
      <c r="P802" s="1440"/>
      <c r="Q802" s="1440"/>
      <c r="R802" s="1440"/>
      <c r="S802" s="1440"/>
      <c r="T802" s="1517"/>
      <c r="U802" s="1518"/>
      <c r="V802" s="1518"/>
      <c r="W802" s="1519"/>
      <c r="X802" s="1408"/>
      <c r="Y802" s="1409"/>
      <c r="Z802" s="1409"/>
      <c r="AA802" s="1409"/>
      <c r="AB802" s="1410"/>
      <c r="AC802" s="1330">
        <f t="shared" si="42"/>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5" customHeight="1">
      <c r="A803"/>
      <c r="B803"/>
      <c r="C803"/>
      <c r="D803"/>
      <c r="E803"/>
      <c r="F803"/>
      <c r="G803"/>
      <c r="H803"/>
      <c r="I803"/>
      <c r="J803" s="1289"/>
      <c r="K803" s="1290"/>
      <c r="L803" s="1290"/>
      <c r="M803" s="1290"/>
      <c r="N803" s="1291"/>
      <c r="O803" s="1440"/>
      <c r="P803" s="1440"/>
      <c r="Q803" s="1440"/>
      <c r="R803" s="1440"/>
      <c r="S803" s="1440"/>
      <c r="T803" s="1517"/>
      <c r="U803" s="1518"/>
      <c r="V803" s="1518"/>
      <c r="W803" s="1519"/>
      <c r="X803" s="1408"/>
      <c r="Y803" s="1409"/>
      <c r="Z803" s="1409"/>
      <c r="AA803" s="1409"/>
      <c r="AB803" s="1410"/>
      <c r="AC803" s="1330">
        <f t="shared" si="42"/>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5" customHeight="1">
      <c r="A804"/>
      <c r="B804"/>
      <c r="C804"/>
      <c r="D804"/>
      <c r="E804"/>
      <c r="F804"/>
      <c r="G804"/>
      <c r="H804"/>
      <c r="I804"/>
      <c r="J804" s="1289"/>
      <c r="K804" s="1290"/>
      <c r="L804" s="1290"/>
      <c r="M804" s="1290"/>
      <c r="N804" s="1291"/>
      <c r="O804" s="1440"/>
      <c r="P804" s="1440"/>
      <c r="Q804" s="1440"/>
      <c r="R804" s="1440"/>
      <c r="S804" s="1440"/>
      <c r="T804" s="1517"/>
      <c r="U804" s="1518"/>
      <c r="V804" s="1518"/>
      <c r="W804" s="1519"/>
      <c r="X804" s="1408"/>
      <c r="Y804" s="1409"/>
      <c r="Z804" s="1409"/>
      <c r="AA804" s="1409"/>
      <c r="AB804" s="1410"/>
      <c r="AC804" s="1330">
        <f t="shared" si="42"/>
        <v>0</v>
      </c>
      <c r="AD804" s="1331"/>
      <c r="AE804" s="1331"/>
      <c r="AF804" s="1331"/>
      <c r="AG804" s="1332"/>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5" customHeight="1">
      <c r="A805"/>
      <c r="B805"/>
      <c r="C805"/>
      <c r="D805"/>
      <c r="E805"/>
      <c r="F805"/>
      <c r="G805"/>
      <c r="H805"/>
      <c r="I805"/>
      <c r="J805" s="1352" t="s">
        <v>125</v>
      </c>
      <c r="K805" s="1353"/>
      <c r="L805" s="1353"/>
      <c r="M805" s="1353"/>
      <c r="N805" s="1355"/>
      <c r="O805" s="1540">
        <f>SUM(O795:S804)</f>
        <v>6</v>
      </c>
      <c r="P805" s="1540"/>
      <c r="Q805" s="1540"/>
      <c r="R805" s="1540"/>
      <c r="S805" s="1540"/>
      <c r="T805"/>
      <c r="U805"/>
      <c r="V805"/>
      <c r="W805"/>
      <c r="X805" s="898" t="s">
        <v>124</v>
      </c>
      <c r="Y805" s="11"/>
      <c r="Z805" s="11"/>
      <c r="AA805" s="11"/>
      <c r="AB805" s="905"/>
      <c r="AC805" s="1330">
        <f>SUM(AC795:AG804)</f>
        <v>7627.8000000000011</v>
      </c>
      <c r="AD805" s="1331"/>
      <c r="AE805" s="1331"/>
      <c r="AF805" s="1331"/>
      <c r="AG805" s="133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4</v>
      </c>
      <c r="CV805" s="1284"/>
      <c r="CW805" s="1284"/>
      <c r="CX805" s="1284"/>
      <c r="CY805" s="1285"/>
      <c r="CZ805" s="1283">
        <f>SUM(CZ795:DD804)</f>
        <v>2</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84" t="str">
        <f>IF(O805&lt;&gt;AG447,"! Total market rate units in the Unit Mix Table above does not match the number of  market rate units on row #"&amp;TEXT(ROW(D447),"#"),"")</f>
        <v/>
      </c>
      <c r="D806" s="1584"/>
      <c r="E806" s="1584"/>
      <c r="F806" s="1584"/>
      <c r="G806" s="1584"/>
      <c r="H806" s="1584"/>
      <c r="I806" s="1584"/>
      <c r="J806" s="1584"/>
      <c r="K806" s="1584"/>
      <c r="L806" s="1584"/>
      <c r="M806" s="1584"/>
      <c r="N806" s="1584"/>
      <c r="O806" s="1584"/>
      <c r="P806" s="1584"/>
      <c r="Q806" s="1584"/>
      <c r="R806" s="1584"/>
      <c r="S806" s="1584"/>
      <c r="T806" s="1584"/>
      <c r="U806" s="1584"/>
      <c r="V806" s="1584"/>
      <c r="W806" s="1584"/>
      <c r="X806" s="1584"/>
      <c r="Y806" s="1584"/>
      <c r="Z806" s="1584"/>
      <c r="AA806" s="1584"/>
      <c r="AB806" s="1584"/>
      <c r="AC806" s="1584"/>
      <c r="AD806" s="1584"/>
      <c r="AE806" s="1584"/>
      <c r="AF806" s="1584"/>
      <c r="AG806" s="1584"/>
      <c r="AH806" s="1584"/>
      <c r="AI806" s="1584"/>
      <c r="AJ806" s="1584"/>
      <c r="AK806" s="1584"/>
      <c r="AL806" s="1584"/>
      <c r="AM806" s="1584"/>
      <c r="AN806" s="1584"/>
      <c r="AO806"/>
      <c r="AP806"/>
      <c r="AQ806"/>
      <c r="AR806"/>
      <c r="AS806"/>
      <c r="AT806"/>
      <c r="AU806"/>
      <c r="AV806"/>
      <c r="AW806"/>
      <c r="AX806"/>
      <c r="AY806"/>
      <c r="AZ806" s="30"/>
      <c r="BA806" s="30"/>
      <c r="CP806"/>
      <c r="CQ806"/>
      <c r="CR806"/>
      <c r="CS806"/>
      <c r="CT806" s="857">
        <f>CP805*1</f>
        <v>0</v>
      </c>
      <c r="CU806" s="3"/>
      <c r="CV806" s="3"/>
      <c r="CW806" s="3"/>
      <c r="CX806" s="3"/>
      <c r="CY806" s="857">
        <f>CU805*1</f>
        <v>4</v>
      </c>
      <c r="CZ806" s="3"/>
      <c r="DA806" s="3"/>
      <c r="DB806" s="3"/>
      <c r="DC806" s="3"/>
      <c r="DD806" s="857">
        <f>CZ805*2</f>
        <v>4</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4"/>
      <c r="D807" s="1584"/>
      <c r="E807" s="1584"/>
      <c r="F807" s="1584"/>
      <c r="G807" s="1584"/>
      <c r="H807" s="1584"/>
      <c r="I807" s="1584"/>
      <c r="J807" s="1584"/>
      <c r="K807" s="1584"/>
      <c r="L807" s="1584"/>
      <c r="M807" s="1584"/>
      <c r="N807" s="1584"/>
      <c r="O807" s="1584"/>
      <c r="P807" s="1584"/>
      <c r="Q807" s="1584"/>
      <c r="R807" s="1584"/>
      <c r="S807" s="1584"/>
      <c r="T807" s="1584"/>
      <c r="U807" s="1584"/>
      <c r="V807" s="1584"/>
      <c r="W807" s="1584"/>
      <c r="X807" s="1584"/>
      <c r="Y807" s="1584"/>
      <c r="Z807" s="1584"/>
      <c r="AA807" s="1584"/>
      <c r="AB807" s="1584"/>
      <c r="AC807" s="1584"/>
      <c r="AD807" s="1584"/>
      <c r="AE807" s="1584"/>
      <c r="AF807" s="1584"/>
      <c r="AG807" s="1584"/>
      <c r="AH807" s="1584"/>
      <c r="AI807" s="1584"/>
      <c r="AJ807" s="1584"/>
      <c r="AK807" s="1584"/>
      <c r="AL807" s="1584"/>
      <c r="AM807" s="1584"/>
      <c r="AN807" s="15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6</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0">
        <f>SUM(DU805:EX805)</f>
        <v>0</v>
      </c>
      <c r="EU807" s="1281"/>
      <c r="EV807" s="1281"/>
      <c r="EW807" s="1281"/>
      <c r="EX807" s="128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3">
        <f>O761+AC785+AC805</f>
        <v>58642.8</v>
      </c>
      <c r="Z808" s="1523"/>
      <c r="AA808" s="1523"/>
      <c r="AB808" s="1523"/>
      <c r="AC808" s="152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8</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3">
        <f>(O761+AC785+AC805)*12</f>
        <v>703713.60000000009</v>
      </c>
      <c r="Z809" s="1523"/>
      <c r="AA809" s="1523"/>
      <c r="AB809" s="1523"/>
      <c r="AC809" s="152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0</v>
      </c>
      <c r="CQ810" s="1284"/>
      <c r="CR810" s="1284"/>
      <c r="CS810" s="1284"/>
      <c r="CT810" s="1285"/>
      <c r="CU810" s="1283">
        <f>CU761+CU785+CU805</f>
        <v>95</v>
      </c>
      <c r="CV810" s="1284"/>
      <c r="CW810" s="1284"/>
      <c r="CX810" s="1284"/>
      <c r="CY810" s="1285"/>
      <c r="CZ810" s="1283">
        <f>CZ761+CZ785+CZ805</f>
        <v>5</v>
      </c>
      <c r="DA810" s="1284"/>
      <c r="DB810" s="1284"/>
      <c r="DC810" s="1284"/>
      <c r="DD810" s="1285"/>
      <c r="DE810" s="1283">
        <f>DE761+DE785+DE805</f>
        <v>0</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103</v>
      </c>
      <c r="DV810" s="57" t="s">
        <v>1836</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4">
        <v>93</v>
      </c>
      <c r="AA814" s="1552"/>
      <c r="AB814" s="1552"/>
      <c r="AC814" s="1552"/>
      <c r="AD814" s="1552"/>
      <c r="AE814" s="155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51" t="s">
        <v>2747</v>
      </c>
      <c r="AA815" s="1552"/>
      <c r="AB815" s="1552"/>
      <c r="AC815" s="1552"/>
      <c r="AD815" s="1552"/>
      <c r="AE815" s="155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46"/>
      <c r="AA816" s="1431"/>
      <c r="AB816" s="1431"/>
      <c r="AC816" s="1431"/>
      <c r="AD816" s="1431"/>
      <c r="AE816" s="154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1">
        <f>'Subsidy Contract Calculation'!J40</f>
        <v>1135332</v>
      </c>
      <c r="AA817" s="1412"/>
      <c r="AB817" s="1412"/>
      <c r="AC817" s="1412"/>
      <c r="AD817" s="1412"/>
      <c r="AE817" s="141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4">
        <f>'[1]4%'!$X$45+'[1]4%'!$X$46+'[1]4%'!$X$47</f>
        <v>6000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4"/>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4"/>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7" t="s">
        <v>334</v>
      </c>
      <c r="Q824" s="1558"/>
      <c r="R824" s="1558"/>
      <c r="S824" s="1558"/>
      <c r="T824" s="1558"/>
      <c r="U824" s="1558"/>
      <c r="V824" s="1558"/>
      <c r="W824" s="1558"/>
      <c r="X824" s="1558"/>
      <c r="Y824" s="1566"/>
      <c r="Z824" s="1414"/>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1">
        <f>SUM(Z821:AE824)</f>
        <v>6000</v>
      </c>
      <c r="AA825" s="1412"/>
      <c r="AB825" s="1412"/>
      <c r="AC825" s="1412"/>
      <c r="AD825" s="1412"/>
      <c r="AE825" s="141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1">
        <f>Z825+Y809+Z817</f>
        <v>1845045.6</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0" t="s">
        <v>126</v>
      </c>
      <c r="N831" s="1630"/>
      <c r="O831" s="1630"/>
      <c r="P831" s="1631"/>
      <c r="Q831" s="1543" t="s">
        <v>290</v>
      </c>
      <c r="R831" s="1543"/>
      <c r="S831" s="1543"/>
      <c r="T831" s="1543"/>
      <c r="U831" s="1543" t="s">
        <v>291</v>
      </c>
      <c r="V831" s="1543"/>
      <c r="W831" s="1543"/>
      <c r="X831" s="1543"/>
      <c r="Y831" s="1543" t="s">
        <v>292</v>
      </c>
      <c r="Z831" s="1543"/>
      <c r="AA831" s="1543"/>
      <c r="AB831" s="1543"/>
      <c r="AC831" s="1543" t="s">
        <v>361</v>
      </c>
      <c r="AD831" s="1543"/>
      <c r="AE831" s="1543"/>
      <c r="AF831" s="1543"/>
      <c r="AG831" s="1536" t="s">
        <v>335</v>
      </c>
      <c r="AH831" s="1536"/>
      <c r="AI831" s="1536"/>
      <c r="AJ831" s="153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2"/>
      <c r="N832" s="1632"/>
      <c r="O832" s="1632"/>
      <c r="P832" s="1633"/>
      <c r="Q832" s="1543"/>
      <c r="R832" s="1543"/>
      <c r="S832" s="1543"/>
      <c r="T832" s="1543"/>
      <c r="U832" s="1543"/>
      <c r="V832" s="1543"/>
      <c r="W832" s="1543"/>
      <c r="X832" s="1543"/>
      <c r="Y832" s="1543"/>
      <c r="Z832" s="1543"/>
      <c r="AA832" s="1543"/>
      <c r="AB832" s="1543"/>
      <c r="AC832" s="1543"/>
      <c r="AD832" s="1543"/>
      <c r="AE832" s="1543"/>
      <c r="AF832" s="1543"/>
      <c r="AG832" s="1536"/>
      <c r="AH832" s="1536"/>
      <c r="AI832" s="1536"/>
      <c r="AJ832" s="153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45" t="s">
        <v>40</v>
      </c>
      <c r="D833" s="1297"/>
      <c r="E833" s="1297"/>
      <c r="F833" s="1297"/>
      <c r="G833" s="1297"/>
      <c r="H833" s="1297"/>
      <c r="I833" s="48"/>
      <c r="J833" s="48"/>
      <c r="K833" s="48"/>
      <c r="L833" s="49"/>
      <c r="M833" s="1542"/>
      <c r="N833" s="1542"/>
      <c r="O833" s="1542"/>
      <c r="P833" s="1542"/>
      <c r="Q833" s="1542">
        <v>56</v>
      </c>
      <c r="R833" s="1542"/>
      <c r="S833" s="1542"/>
      <c r="T833" s="1542"/>
      <c r="U833" s="1542">
        <v>65</v>
      </c>
      <c r="V833" s="1542"/>
      <c r="W833" s="1542"/>
      <c r="X833" s="1542"/>
      <c r="Y833" s="1542"/>
      <c r="Z833" s="1542"/>
      <c r="AA833" s="1542"/>
      <c r="AB833" s="1542"/>
      <c r="AC833" s="1509"/>
      <c r="AD833" s="1510"/>
      <c r="AE833" s="1510"/>
      <c r="AF833" s="1511"/>
      <c r="AG833" s="1509"/>
      <c r="AH833" s="1510"/>
      <c r="AI833" s="1510"/>
      <c r="AJ833" s="151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21" t="s">
        <v>41</v>
      </c>
      <c r="D834" s="1322"/>
      <c r="E834" s="1322"/>
      <c r="F834" s="1322"/>
      <c r="G834" s="1322"/>
      <c r="H834" s="1322"/>
      <c r="I834" s="5"/>
      <c r="J834" s="5"/>
      <c r="K834" s="5"/>
      <c r="L834" s="46"/>
      <c r="M834" s="1542"/>
      <c r="N834" s="1542"/>
      <c r="O834" s="1542"/>
      <c r="P834" s="1542"/>
      <c r="Q834" s="1542"/>
      <c r="R834" s="1542"/>
      <c r="S834" s="1542"/>
      <c r="T834" s="1542"/>
      <c r="U834" s="1542"/>
      <c r="V834" s="1542"/>
      <c r="W834" s="1542"/>
      <c r="X834" s="1542"/>
      <c r="Y834" s="1542"/>
      <c r="Z834" s="1542"/>
      <c r="AA834" s="1542"/>
      <c r="AB834" s="1542"/>
      <c r="AC834" s="1509"/>
      <c r="AD834" s="1510"/>
      <c r="AE834" s="1510"/>
      <c r="AF834" s="1511"/>
      <c r="AG834" s="1509"/>
      <c r="AH834" s="1510"/>
      <c r="AI834" s="1510"/>
      <c r="AJ834" s="151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21" t="s">
        <v>42</v>
      </c>
      <c r="D835" s="1322"/>
      <c r="E835" s="1322"/>
      <c r="F835" s="1322"/>
      <c r="G835" s="1322"/>
      <c r="H835" s="1322"/>
      <c r="I835" s="60"/>
      <c r="J835" s="60"/>
      <c r="K835" s="60"/>
      <c r="L835" s="61"/>
      <c r="M835" s="1542"/>
      <c r="N835" s="1542"/>
      <c r="O835" s="1542"/>
      <c r="P835" s="1542"/>
      <c r="Q835" s="1542">
        <v>32</v>
      </c>
      <c r="R835" s="1542"/>
      <c r="S835" s="1542"/>
      <c r="T835" s="1542"/>
      <c r="U835" s="1542">
        <v>36</v>
      </c>
      <c r="V835" s="1542"/>
      <c r="W835" s="1542"/>
      <c r="X835" s="1542"/>
      <c r="Y835" s="1542"/>
      <c r="Z835" s="1542"/>
      <c r="AA835" s="1542"/>
      <c r="AB835" s="1542"/>
      <c r="AC835" s="1509"/>
      <c r="AD835" s="1510"/>
      <c r="AE835" s="1510"/>
      <c r="AF835" s="1511"/>
      <c r="AG835" s="1509"/>
      <c r="AH835" s="1510"/>
      <c r="AI835" s="1510"/>
      <c r="AJ835" s="151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21" t="s">
        <v>762</v>
      </c>
      <c r="D836" s="1322"/>
      <c r="E836" s="1322"/>
      <c r="F836" s="1322"/>
      <c r="G836" s="1322"/>
      <c r="H836" s="1322"/>
      <c r="I836" s="60"/>
      <c r="J836" s="60"/>
      <c r="K836" s="60"/>
      <c r="L836" s="61"/>
      <c r="M836" s="1542"/>
      <c r="N836" s="1542"/>
      <c r="O836" s="1542"/>
      <c r="P836" s="1542"/>
      <c r="Q836" s="1542"/>
      <c r="R836" s="1542"/>
      <c r="S836" s="1542"/>
      <c r="T836" s="1542"/>
      <c r="U836" s="1542"/>
      <c r="V836" s="1542"/>
      <c r="W836" s="1542"/>
      <c r="X836" s="1542"/>
      <c r="Y836" s="1542"/>
      <c r="Z836" s="1542"/>
      <c r="AA836" s="1542"/>
      <c r="AB836" s="1542"/>
      <c r="AC836" s="1509"/>
      <c r="AD836" s="1510"/>
      <c r="AE836" s="1510"/>
      <c r="AF836" s="1511"/>
      <c r="AG836" s="1509"/>
      <c r="AH836" s="1510"/>
      <c r="AI836" s="1510"/>
      <c r="AJ836" s="151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21" t="s">
        <v>459</v>
      </c>
      <c r="D837" s="1322"/>
      <c r="E837" s="1322"/>
      <c r="F837" s="1322"/>
      <c r="G837" s="1322"/>
      <c r="H837" s="1322"/>
      <c r="I837" s="60"/>
      <c r="J837" s="60"/>
      <c r="K837" s="60"/>
      <c r="L837" s="61"/>
      <c r="M837" s="1542"/>
      <c r="N837" s="1542"/>
      <c r="O837" s="1542"/>
      <c r="P837" s="1542"/>
      <c r="Q837" s="1542">
        <v>92</v>
      </c>
      <c r="R837" s="1542"/>
      <c r="S837" s="1542"/>
      <c r="T837" s="1542"/>
      <c r="U837" s="1542">
        <v>109</v>
      </c>
      <c r="V837" s="1542"/>
      <c r="W837" s="1542"/>
      <c r="X837" s="1542"/>
      <c r="Y837" s="1542"/>
      <c r="Z837" s="1542"/>
      <c r="AA837" s="1542"/>
      <c r="AB837" s="1542"/>
      <c r="AC837" s="1509"/>
      <c r="AD837" s="1510"/>
      <c r="AE837" s="1510"/>
      <c r="AF837" s="1511"/>
      <c r="AG837" s="1509"/>
      <c r="AH837" s="1510"/>
      <c r="AI837" s="1510"/>
      <c r="AJ837" s="151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56" t="s">
        <v>783</v>
      </c>
      <c r="D838" s="1322"/>
      <c r="E838" s="1322"/>
      <c r="F838" s="1322"/>
      <c r="G838" s="1322"/>
      <c r="H838" s="1322"/>
      <c r="I838" s="60"/>
      <c r="J838" s="60"/>
      <c r="K838" s="60"/>
      <c r="L838" s="61"/>
      <c r="M838" s="1542"/>
      <c r="N838" s="1542"/>
      <c r="O838" s="1542"/>
      <c r="P838" s="1542"/>
      <c r="Q838" s="1542"/>
      <c r="R838" s="1542"/>
      <c r="S838" s="1542"/>
      <c r="T838" s="1542"/>
      <c r="U838" s="1542"/>
      <c r="V838" s="1542"/>
      <c r="W838" s="1542"/>
      <c r="X838" s="1542"/>
      <c r="Y838" s="1542"/>
      <c r="Z838" s="1542"/>
      <c r="AA838" s="1542"/>
      <c r="AB838" s="1542"/>
      <c r="AC838" s="1509"/>
      <c r="AD838" s="1510"/>
      <c r="AE838" s="1510"/>
      <c r="AF838" s="1511"/>
      <c r="AG838" s="1509"/>
      <c r="AH838" s="1510"/>
      <c r="AI838" s="1510"/>
      <c r="AJ838" s="151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7" t="s">
        <v>334</v>
      </c>
      <c r="G839" s="1558"/>
      <c r="H839" s="1558"/>
      <c r="I839" s="1558"/>
      <c r="J839" s="1558"/>
      <c r="K839" s="1558"/>
      <c r="L839" s="1558"/>
      <c r="M839" s="1542"/>
      <c r="N839" s="1542"/>
      <c r="O839" s="1542"/>
      <c r="P839" s="1542"/>
      <c r="Q839" s="1542"/>
      <c r="R839" s="1542"/>
      <c r="S839" s="1542"/>
      <c r="T839" s="1542"/>
      <c r="U839" s="1542"/>
      <c r="V839" s="1542"/>
      <c r="W839" s="1542"/>
      <c r="X839" s="1542"/>
      <c r="Y839" s="1542"/>
      <c r="Z839" s="1542"/>
      <c r="AA839" s="1542"/>
      <c r="AB839" s="1542"/>
      <c r="AC839" s="1509"/>
      <c r="AD839" s="1510"/>
      <c r="AE839" s="1510"/>
      <c r="AF839" s="1511"/>
      <c r="AG839" s="1509"/>
      <c r="AH839" s="1510"/>
      <c r="AI839" s="1510"/>
      <c r="AJ839" s="151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52" t="s">
        <v>124</v>
      </c>
      <c r="D840" s="1353"/>
      <c r="E840" s="1353"/>
      <c r="F840" s="1353"/>
      <c r="G840" s="1353"/>
      <c r="H840" s="1353"/>
      <c r="I840" s="1353"/>
      <c r="J840" s="1353"/>
      <c r="K840" s="1353"/>
      <c r="L840" s="1355"/>
      <c r="M840" s="1610">
        <f>SUM(M833:P839)</f>
        <v>0</v>
      </c>
      <c r="N840" s="1610"/>
      <c r="O840" s="1610"/>
      <c r="P840" s="1610"/>
      <c r="Q840" s="1610">
        <f>SUM(Q833:T839)</f>
        <v>180</v>
      </c>
      <c r="R840" s="1610"/>
      <c r="S840" s="1610"/>
      <c r="T840" s="1610"/>
      <c r="U840" s="1610">
        <f>SUM(U833:X839)</f>
        <v>210</v>
      </c>
      <c r="V840" s="1610"/>
      <c r="W840" s="1610"/>
      <c r="X840" s="1610"/>
      <c r="Y840" s="1610">
        <f>SUM(Y833:AB839)</f>
        <v>0</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1" t="s">
        <v>2708</v>
      </c>
      <c r="D845" s="1582"/>
      <c r="E845" s="1582"/>
      <c r="F845" s="1582"/>
      <c r="G845" s="1582"/>
      <c r="H845" s="1582"/>
      <c r="I845" s="1582"/>
      <c r="J845" s="1582"/>
      <c r="K845" s="1582"/>
      <c r="L845" s="1582"/>
      <c r="M845" s="1582"/>
      <c r="N845" s="1582"/>
      <c r="O845" s="1582"/>
      <c r="P845" s="1582"/>
      <c r="Q845" s="1582"/>
      <c r="R845" s="1582"/>
      <c r="S845" s="1582"/>
      <c r="T845" s="1582"/>
      <c r="U845" s="1582"/>
      <c r="V845" s="1582"/>
      <c r="W845" s="1582"/>
      <c r="X845" s="1582"/>
      <c r="Y845" s="1582"/>
      <c r="Z845" s="1582"/>
      <c r="AA845" s="1582"/>
      <c r="AB845" s="1582"/>
      <c r="AC845" s="1582"/>
      <c r="AD845" s="1582"/>
      <c r="AE845" s="1582"/>
      <c r="AF845" s="1582"/>
      <c r="AG845" s="1582"/>
      <c r="AH845" s="1582"/>
      <c r="AI845" s="1582"/>
      <c r="AJ845" s="158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1"/>
      <c r="BJ849" s="1561"/>
      <c r="BK849" s="1561"/>
      <c r="BL849" s="156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5">
        <v>3000</v>
      </c>
      <c r="X850" s="1555"/>
      <c r="Y850" s="1555"/>
      <c r="Z850" s="1555"/>
      <c r="AA850" s="1555"/>
      <c r="AB850" s="1555"/>
      <c r="AC850" s="155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5"/>
      <c r="X851" s="1555"/>
      <c r="Y851" s="1555"/>
      <c r="Z851" s="1555"/>
      <c r="AA851" s="1555"/>
      <c r="AB851" s="1555"/>
      <c r="AC851" s="155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5">
        <f>17500+15000</f>
        <v>32500</v>
      </c>
      <c r="X852" s="1555"/>
      <c r="Y852" s="1555"/>
      <c r="Z852" s="1555"/>
      <c r="AA852" s="1555"/>
      <c r="AB852" s="1555"/>
      <c r="AC852" s="155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5"/>
      <c r="X853" s="1555"/>
      <c r="Y853" s="1555"/>
      <c r="Z853" s="1555"/>
      <c r="AA853" s="1555"/>
      <c r="AB853" s="1555"/>
      <c r="AC853" s="1555"/>
      <c r="AZ853" s="30"/>
      <c r="BA853" s="30"/>
      <c r="BB853" s="14"/>
      <c r="BC853" s="14"/>
      <c r="BD853" s="14"/>
      <c r="BE853" s="14"/>
      <c r="BF853" s="14"/>
      <c r="BG853" s="14"/>
      <c r="BH853" s="14"/>
      <c r="BI853" s="14"/>
      <c r="BJ853" s="14"/>
      <c r="BK853" s="14"/>
      <c r="BL853" s="14"/>
    </row>
    <row r="854" spans="1:64" ht="12.95" customHeight="1">
      <c r="J854" s="45" t="s">
        <v>170</v>
      </c>
      <c r="K854" s="5"/>
      <c r="L854" s="5"/>
      <c r="M854" s="1557" t="s">
        <v>2737</v>
      </c>
      <c r="N854" s="1558"/>
      <c r="O854" s="1558"/>
      <c r="P854" s="1558"/>
      <c r="Q854" s="1558"/>
      <c r="R854" s="1558"/>
      <c r="S854" s="1558"/>
      <c r="T854" s="1558"/>
      <c r="U854" s="1558"/>
      <c r="V854" s="1566"/>
      <c r="W854" s="1555">
        <v>50250</v>
      </c>
      <c r="X854" s="1555"/>
      <c r="Y854" s="1555"/>
      <c r="Z854" s="1555"/>
      <c r="AA854" s="1555"/>
      <c r="AB854" s="1555"/>
      <c r="AC854" s="155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11">
        <f>SUM(W850:W854)</f>
        <v>85750</v>
      </c>
      <c r="X855" s="1412"/>
      <c r="Y855" s="1412"/>
      <c r="Z855" s="1412"/>
      <c r="AA855" s="1412"/>
      <c r="AB855" s="1412"/>
      <c r="AC855" s="141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60"/>
      <c r="BH856" s="1560"/>
      <c r="BI856" s="1560"/>
      <c r="BJ856" s="1560"/>
      <c r="BK856" s="1560"/>
      <c r="BL856" s="1560"/>
    </row>
    <row r="857" spans="1:64" ht="12.95" customHeight="1">
      <c r="C857" s="2" t="s">
        <v>344</v>
      </c>
      <c r="J857" s="1352" t="s">
        <v>345</v>
      </c>
      <c r="K857" s="1353"/>
      <c r="L857" s="1353"/>
      <c r="M857" s="1353"/>
      <c r="N857" s="1353"/>
      <c r="O857" s="1353"/>
      <c r="P857" s="1353"/>
      <c r="Q857" s="1353"/>
      <c r="R857" s="1353"/>
      <c r="S857" s="1353"/>
      <c r="T857" s="1353"/>
      <c r="U857" s="1353"/>
      <c r="V857" s="1355"/>
      <c r="W857" s="1414">
        <v>90720</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4"/>
      <c r="X859" s="1574"/>
      <c r="Y859" s="1574"/>
      <c r="Z859" s="1574"/>
      <c r="AA859" s="1574"/>
      <c r="AB859" s="1574"/>
      <c r="AC859" s="1574"/>
      <c r="AZ859" s="1565"/>
      <c r="BA859" s="1565"/>
      <c r="BB859" s="14"/>
      <c r="BC859" s="14"/>
    </row>
    <row r="860" spans="1:64" ht="12.95" customHeight="1">
      <c r="J860" s="45" t="s">
        <v>351</v>
      </c>
      <c r="K860" s="5"/>
      <c r="L860" s="5"/>
      <c r="M860" s="5"/>
      <c r="N860" s="5"/>
      <c r="O860" s="5"/>
      <c r="P860" s="5"/>
      <c r="Q860" s="5"/>
      <c r="R860" s="5"/>
      <c r="S860" s="5"/>
      <c r="T860" s="5"/>
      <c r="U860" s="5"/>
      <c r="V860" s="46"/>
      <c r="W860" s="1574"/>
      <c r="X860" s="1574"/>
      <c r="Y860" s="1574"/>
      <c r="Z860" s="1574"/>
      <c r="AA860" s="1574"/>
      <c r="AB860" s="1574"/>
      <c r="AC860" s="1574"/>
      <c r="AZ860" s="30"/>
      <c r="BA860" s="30"/>
      <c r="BB860" s="14"/>
      <c r="BC860" s="14"/>
    </row>
    <row r="861" spans="1:64" ht="12.95" customHeight="1">
      <c r="J861" s="45" t="s">
        <v>459</v>
      </c>
      <c r="K861" s="5"/>
      <c r="L861" s="5"/>
      <c r="M861" s="5"/>
      <c r="N861" s="5"/>
      <c r="O861" s="5"/>
      <c r="P861" s="5"/>
      <c r="Q861" s="5"/>
      <c r="R861" s="5"/>
      <c r="S861" s="5"/>
      <c r="T861" s="5"/>
      <c r="U861" s="5"/>
      <c r="V861" s="46"/>
      <c r="W861" s="1574">
        <v>121900</v>
      </c>
      <c r="X861" s="1574"/>
      <c r="Y861" s="1574"/>
      <c r="Z861" s="1574"/>
      <c r="AA861" s="1574"/>
      <c r="AB861" s="1574"/>
      <c r="AC861" s="1574"/>
      <c r="AZ861" s="30"/>
      <c r="BA861" s="30"/>
      <c r="BB861" s="14"/>
      <c r="BC861" s="14"/>
    </row>
    <row r="862" spans="1:64" ht="12.95" customHeight="1">
      <c r="J862" s="62" t="s">
        <v>620</v>
      </c>
      <c r="K862" s="5"/>
      <c r="L862" s="5"/>
      <c r="M862" s="5"/>
      <c r="N862" s="5"/>
      <c r="O862" s="5"/>
      <c r="P862" s="5"/>
      <c r="Q862" s="5"/>
      <c r="R862" s="5"/>
      <c r="S862" s="5"/>
      <c r="T862" s="5"/>
      <c r="U862" s="5"/>
      <c r="V862" s="46"/>
      <c r="W862" s="1574">
        <f>80700+113500+3000</f>
        <v>197200</v>
      </c>
      <c r="X862" s="1574"/>
      <c r="Y862" s="1574"/>
      <c r="Z862" s="1574"/>
      <c r="AA862" s="1574"/>
      <c r="AB862" s="1574"/>
      <c r="AC862" s="1574"/>
      <c r="AZ862" s="34"/>
      <c r="BA862" s="34"/>
      <c r="BB862" s="34"/>
      <c r="BC862" s="34"/>
    </row>
    <row r="863" spans="1:64" ht="12.95" customHeight="1">
      <c r="J863" s="63"/>
      <c r="K863" s="48"/>
      <c r="L863" s="48"/>
      <c r="M863" s="48"/>
      <c r="N863" s="48"/>
      <c r="O863" s="48"/>
      <c r="P863" s="48"/>
      <c r="Q863" s="48"/>
      <c r="R863" s="48"/>
      <c r="S863" s="48"/>
      <c r="T863" s="48"/>
      <c r="U863" s="48"/>
      <c r="V863" s="54" t="s">
        <v>272</v>
      </c>
      <c r="W863" s="1575">
        <f>SUM(W859:W862)</f>
        <v>319100</v>
      </c>
      <c r="X863" s="1575"/>
      <c r="Y863" s="1575"/>
      <c r="Z863" s="1575"/>
      <c r="AA863" s="1575"/>
      <c r="AB863" s="1575"/>
      <c r="AC863" s="157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71">
        <f>179073+144768</f>
        <v>323841</v>
      </c>
      <c r="X865" s="1572"/>
      <c r="Y865" s="1572"/>
      <c r="Z865" s="1572"/>
      <c r="AA865" s="1572"/>
      <c r="AB865" s="1572"/>
      <c r="AC865" s="1573"/>
      <c r="AD865" s="528"/>
      <c r="AZ865" s="34"/>
      <c r="BA865" s="34"/>
      <c r="BB865" s="34"/>
      <c r="BC865" s="34"/>
    </row>
    <row r="866" spans="3:55" ht="12.95" customHeight="1">
      <c r="C866" s="2" t="s">
        <v>347</v>
      </c>
      <c r="J866" s="121" t="s">
        <v>1643</v>
      </c>
      <c r="K866" s="5"/>
      <c r="L866" s="5"/>
      <c r="M866" s="5"/>
      <c r="N866" s="5"/>
      <c r="O866" s="5"/>
      <c r="P866" s="5"/>
      <c r="Q866" s="5"/>
      <c r="R866" s="5"/>
      <c r="S866" s="5"/>
      <c r="T866" s="1576">
        <v>4.9000000000000004</v>
      </c>
      <c r="U866" s="1508"/>
      <c r="V866" s="1577"/>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71">
        <v>87212</v>
      </c>
      <c r="X867" s="1572"/>
      <c r="Y867" s="1572"/>
      <c r="Z867" s="1572"/>
      <c r="AA867" s="1572"/>
      <c r="AB867" s="1572"/>
      <c r="AC867" s="1573"/>
      <c r="AD867" s="533"/>
      <c r="AZ867" s="34"/>
      <c r="BA867" s="34"/>
      <c r="BB867" s="34"/>
      <c r="BC867" s="34"/>
    </row>
    <row r="868" spans="3:55" ht="12.95" customHeight="1">
      <c r="C868" s="2"/>
      <c r="J868" s="121" t="s">
        <v>1644</v>
      </c>
      <c r="K868" s="5"/>
      <c r="L868" s="5"/>
      <c r="M868" s="5"/>
      <c r="N868" s="5"/>
      <c r="O868" s="5"/>
      <c r="P868" s="5"/>
      <c r="Q868" s="5"/>
      <c r="R868" s="5"/>
      <c r="S868" s="5"/>
      <c r="T868" s="1576">
        <v>1</v>
      </c>
      <c r="U868" s="1508"/>
      <c r="V868" s="1577"/>
      <c r="W868" s="870"/>
      <c r="X868" s="871"/>
      <c r="Y868" s="871"/>
      <c r="Z868" s="871"/>
      <c r="AA868" s="871"/>
      <c r="AB868" s="871"/>
      <c r="AC868" s="872"/>
      <c r="AD868" s="533"/>
      <c r="AZ868" s="34"/>
      <c r="BA868" s="34"/>
      <c r="BB868" s="34"/>
      <c r="BC868" s="34"/>
    </row>
    <row r="869" spans="3:55" ht="12.95" customHeight="1">
      <c r="J869" s="45" t="s">
        <v>170</v>
      </c>
      <c r="K869" s="5"/>
      <c r="L869" s="5"/>
      <c r="M869" s="1557" t="s">
        <v>2709</v>
      </c>
      <c r="N869" s="1558"/>
      <c r="O869" s="1558"/>
      <c r="P869" s="1558"/>
      <c r="Q869" s="1558"/>
      <c r="R869" s="1558"/>
      <c r="S869" s="1558"/>
      <c r="T869" s="1558"/>
      <c r="U869" s="1558"/>
      <c r="V869" s="1566"/>
      <c r="W869" s="1571">
        <f>135046+6250</f>
        <v>141296</v>
      </c>
      <c r="X869" s="1572"/>
      <c r="Y869" s="1572"/>
      <c r="Z869" s="1572"/>
      <c r="AA869" s="1572"/>
      <c r="AB869" s="1572"/>
      <c r="AC869" s="157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78">
        <f>SUM(W865:W869)</f>
        <v>552349</v>
      </c>
      <c r="X870" s="1579"/>
      <c r="Y870" s="1579"/>
      <c r="Z870" s="1579"/>
      <c r="AA870" s="1579"/>
      <c r="AB870" s="1579"/>
      <c r="AC870" s="158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71">
        <f>227709+25000</f>
        <v>252709</v>
      </c>
      <c r="X872" s="1572"/>
      <c r="Y872" s="1572"/>
      <c r="Z872" s="1572"/>
      <c r="AA872" s="1572"/>
      <c r="AB872" s="1572"/>
      <c r="AC872" s="157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5"/>
      <c r="X874" s="1555"/>
      <c r="Y874" s="1555"/>
      <c r="Z874" s="1555"/>
      <c r="AA874" s="1555"/>
      <c r="AB874" s="1555"/>
      <c r="AC874" s="1555"/>
      <c r="AU874" s="14"/>
      <c r="AZ874" s="34"/>
      <c r="BA874" s="34"/>
      <c r="BB874" s="34"/>
      <c r="BC874" s="34"/>
    </row>
    <row r="875" spans="3:55" ht="12.95" customHeight="1">
      <c r="J875" s="45" t="s">
        <v>522</v>
      </c>
      <c r="K875" s="5"/>
      <c r="L875" s="5"/>
      <c r="M875" s="5"/>
      <c r="N875" s="5"/>
      <c r="O875" s="5"/>
      <c r="P875" s="5"/>
      <c r="Q875" s="5"/>
      <c r="R875" s="5"/>
      <c r="S875" s="5"/>
      <c r="T875" s="5"/>
      <c r="U875" s="5"/>
      <c r="V875" s="46"/>
      <c r="W875" s="1555"/>
      <c r="X875" s="1555"/>
      <c r="Y875" s="1555"/>
      <c r="Z875" s="1555"/>
      <c r="AA875" s="1555"/>
      <c r="AB875" s="1555"/>
      <c r="AC875" s="1555"/>
      <c r="AU875" s="4"/>
      <c r="AZ875" s="34"/>
      <c r="BA875" s="34"/>
      <c r="BB875" s="34"/>
      <c r="BC875" s="34"/>
    </row>
    <row r="876" spans="3:55" ht="12.95" customHeight="1">
      <c r="J876" s="45" t="s">
        <v>521</v>
      </c>
      <c r="K876" s="5"/>
      <c r="L876" s="5"/>
      <c r="M876" s="5"/>
      <c r="N876" s="5"/>
      <c r="O876" s="5"/>
      <c r="P876" s="5"/>
      <c r="Q876" s="5"/>
      <c r="R876" s="5"/>
      <c r="S876" s="5"/>
      <c r="T876" s="5"/>
      <c r="U876" s="5"/>
      <c r="V876" s="46"/>
      <c r="W876" s="1555"/>
      <c r="X876" s="1555"/>
      <c r="Y876" s="1555"/>
      <c r="Z876" s="1555"/>
      <c r="AA876" s="1555"/>
      <c r="AB876" s="1555"/>
      <c r="AC876" s="1555"/>
      <c r="AU876" s="4"/>
      <c r="AZ876" s="34"/>
      <c r="BA876" s="34"/>
      <c r="BB876" s="34"/>
      <c r="BC876" s="34"/>
    </row>
    <row r="877" spans="3:55" ht="12.95" customHeight="1">
      <c r="J877" s="45" t="s">
        <v>520</v>
      </c>
      <c r="K877" s="5"/>
      <c r="L877" s="5"/>
      <c r="M877" s="5"/>
      <c r="N877" s="5"/>
      <c r="O877" s="5"/>
      <c r="P877" s="5"/>
      <c r="Q877" s="5"/>
      <c r="R877" s="5"/>
      <c r="S877" s="5"/>
      <c r="T877" s="5"/>
      <c r="U877" s="5"/>
      <c r="V877" s="46"/>
      <c r="W877" s="1555"/>
      <c r="X877" s="1555"/>
      <c r="Y877" s="1555"/>
      <c r="Z877" s="1555"/>
      <c r="AA877" s="1555"/>
      <c r="AB877" s="1555"/>
      <c r="AC877" s="1555"/>
      <c r="AU877" s="4"/>
      <c r="AZ877" s="34"/>
      <c r="BA877" s="34"/>
      <c r="BB877" s="34"/>
      <c r="BC877" s="34"/>
    </row>
    <row r="878" spans="3:55" ht="12.95" customHeight="1">
      <c r="J878" s="45" t="s">
        <v>519</v>
      </c>
      <c r="K878" s="5"/>
      <c r="L878" s="5"/>
      <c r="M878" s="5"/>
      <c r="N878" s="5"/>
      <c r="O878" s="5"/>
      <c r="P878" s="5"/>
      <c r="Q878" s="5"/>
      <c r="R878" s="5"/>
      <c r="S878" s="5"/>
      <c r="T878" s="5"/>
      <c r="U878" s="5"/>
      <c r="V878" s="46"/>
      <c r="W878" s="1555"/>
      <c r="X878" s="1555"/>
      <c r="Y878" s="1555"/>
      <c r="Z878" s="1555"/>
      <c r="AA878" s="1555"/>
      <c r="AB878" s="1555"/>
      <c r="AC878" s="1555"/>
      <c r="AU878" s="4"/>
      <c r="AZ878" s="34"/>
      <c r="BA878" s="34"/>
      <c r="BB878" s="34"/>
      <c r="BC878" s="34"/>
    </row>
    <row r="879" spans="3:55" ht="12.95" customHeight="1">
      <c r="J879" s="45" t="s">
        <v>518</v>
      </c>
      <c r="K879" s="5"/>
      <c r="L879" s="5"/>
      <c r="M879" s="5"/>
      <c r="N879" s="5"/>
      <c r="O879" s="5"/>
      <c r="P879" s="5"/>
      <c r="Q879" s="5"/>
      <c r="R879" s="5"/>
      <c r="S879" s="5"/>
      <c r="T879" s="5"/>
      <c r="U879" s="5"/>
      <c r="V879" s="46"/>
      <c r="W879" s="1555"/>
      <c r="X879" s="1555"/>
      <c r="Y879" s="1555"/>
      <c r="Z879" s="1555"/>
      <c r="AA879" s="1555"/>
      <c r="AB879" s="1555"/>
      <c r="AC879" s="1555"/>
      <c r="AU879" s="4"/>
      <c r="AZ879" s="34"/>
      <c r="BA879" s="34"/>
      <c r="BB879" s="34"/>
      <c r="BC879" s="34"/>
    </row>
    <row r="880" spans="3:55" ht="12.95" customHeight="1">
      <c r="J880" s="45" t="s">
        <v>170</v>
      </c>
      <c r="K880" s="5"/>
      <c r="L880" s="5"/>
      <c r="M880" s="1557" t="s">
        <v>2710</v>
      </c>
      <c r="N880" s="1558"/>
      <c r="O880" s="1558"/>
      <c r="P880" s="1558"/>
      <c r="Q880" s="1558"/>
      <c r="R880" s="1558"/>
      <c r="S880" s="1558"/>
      <c r="T880" s="1558"/>
      <c r="U880" s="1558"/>
      <c r="V880" s="1566"/>
      <c r="W880" s="1555">
        <v>285455</v>
      </c>
      <c r="X880" s="1555"/>
      <c r="Y880" s="1555"/>
      <c r="Z880" s="1555"/>
      <c r="AA880" s="1555"/>
      <c r="AB880" s="1555"/>
      <c r="AC880" s="155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3">
        <f>SUM(W874:W880)</f>
        <v>285455</v>
      </c>
      <c r="X881" s="1523"/>
      <c r="Y881" s="1523"/>
      <c r="Z881" s="1523"/>
      <c r="AA881" s="1523"/>
      <c r="AB881" s="1523"/>
      <c r="AC881" s="152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557" t="s">
        <v>2738</v>
      </c>
      <c r="N883" s="1558"/>
      <c r="O883" s="1558"/>
      <c r="P883" s="1558"/>
      <c r="Q883" s="1558"/>
      <c r="R883" s="1558"/>
      <c r="S883" s="1558"/>
      <c r="T883" s="1558"/>
      <c r="U883" s="1558"/>
      <c r="V883" s="1566"/>
      <c r="W883" s="1414">
        <f>28840</f>
        <v>28840</v>
      </c>
      <c r="X883" s="1272"/>
      <c r="Y883" s="1272"/>
      <c r="Z883" s="1272"/>
      <c r="AA883" s="1272"/>
      <c r="AB883" s="1272"/>
      <c r="AC883" s="1273"/>
      <c r="AD883" s="533"/>
      <c r="AV883" s="14"/>
      <c r="AW883" s="14"/>
      <c r="AX883" s="14"/>
      <c r="AY883" s="14"/>
      <c r="AZ883" s="34"/>
      <c r="BA883" s="34"/>
      <c r="BB883" s="34"/>
      <c r="BC883" s="34"/>
    </row>
    <row r="884" spans="3:55" ht="12.95" customHeight="1">
      <c r="C884" s="2" t="s">
        <v>1243</v>
      </c>
      <c r="J884" s="45" t="s">
        <v>170</v>
      </c>
      <c r="K884" s="5"/>
      <c r="L884" s="5"/>
      <c r="M884" s="1557" t="s">
        <v>2711</v>
      </c>
      <c r="N884" s="1558"/>
      <c r="O884" s="1558"/>
      <c r="P884" s="1558"/>
      <c r="Q884" s="1558"/>
      <c r="R884" s="1558"/>
      <c r="S884" s="1558"/>
      <c r="T884" s="1558"/>
      <c r="U884" s="1558"/>
      <c r="V884" s="1566"/>
      <c r="W884" s="1414">
        <v>38400</v>
      </c>
      <c r="X884" s="1272"/>
      <c r="Y884" s="1272"/>
      <c r="Z884" s="1272"/>
      <c r="AA884" s="1272"/>
      <c r="AB884" s="1272"/>
      <c r="AC884" s="1273"/>
      <c r="AD884" s="533"/>
      <c r="AV884" s="14"/>
      <c r="AW884" s="14"/>
      <c r="AX884" s="14"/>
      <c r="AY884" s="14"/>
      <c r="AZ884" s="34"/>
      <c r="BA884" s="34"/>
      <c r="BB884" s="34"/>
      <c r="BC884" s="34"/>
    </row>
    <row r="885" spans="3:55" ht="12.95" customHeight="1">
      <c r="J885" s="45" t="s">
        <v>170</v>
      </c>
      <c r="K885" s="5"/>
      <c r="L885" s="5"/>
      <c r="M885" s="1557"/>
      <c r="N885" s="1558"/>
      <c r="O885" s="1558"/>
      <c r="P885" s="1558"/>
      <c r="Q885" s="1558"/>
      <c r="R885" s="1558"/>
      <c r="S885" s="1558"/>
      <c r="T885" s="1558"/>
      <c r="U885" s="1558"/>
      <c r="V885" s="1566"/>
      <c r="W885" s="1414"/>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7" t="s">
        <v>2712</v>
      </c>
      <c r="N886" s="1558"/>
      <c r="O886" s="1558"/>
      <c r="P886" s="1558"/>
      <c r="Q886" s="1558"/>
      <c r="R886" s="1558"/>
      <c r="S886" s="1558"/>
      <c r="T886" s="1558"/>
      <c r="U886" s="1558"/>
      <c r="V886" s="1566"/>
      <c r="W886" s="1414">
        <v>3000</v>
      </c>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7"/>
      <c r="N887" s="1558"/>
      <c r="O887" s="1558"/>
      <c r="P887" s="1558"/>
      <c r="Q887" s="1558"/>
      <c r="R887" s="1558"/>
      <c r="S887" s="1558"/>
      <c r="T887" s="1558"/>
      <c r="U887" s="1558"/>
      <c r="V887" s="1566"/>
      <c r="W887" s="1414"/>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11">
        <f>SUM(W883:W887)</f>
        <v>70240</v>
      </c>
      <c r="X888" s="1412"/>
      <c r="Y888" s="1412"/>
      <c r="Z888" s="1412"/>
      <c r="AA888" s="1412"/>
      <c r="AB888" s="1412"/>
      <c r="AC888" s="141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2">
        <f>W855+W863+W870+W872+W881+W888+W857</f>
        <v>1656323</v>
      </c>
      <c r="AD892" s="1412"/>
      <c r="AE892" s="1412"/>
      <c r="AF892" s="1412"/>
      <c r="AG892" s="1412"/>
      <c r="AH892" s="141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67">
        <f>O805+O785+G761</f>
        <v>100</v>
      </c>
      <c r="AD893" s="1567"/>
      <c r="AE893" s="1567"/>
      <c r="AF893" s="1567"/>
      <c r="AG893" s="1567"/>
      <c r="AH893" s="1568"/>
      <c r="AL893" s="4"/>
      <c r="AM893" s="4"/>
      <c r="AN893" s="4"/>
      <c r="AO893" s="4"/>
      <c r="AP893" s="4"/>
      <c r="AQ893" s="4"/>
      <c r="AR893" s="4"/>
      <c r="AS893" s="4"/>
      <c r="AT893" s="4"/>
      <c r="AZ893" s="34"/>
      <c r="BA893" s="34"/>
      <c r="BB893" s="34"/>
      <c r="BC893" s="34"/>
    </row>
    <row r="894" spans="3:55" ht="12.95" customHeight="1">
      <c r="C894" s="41"/>
      <c r="D894" s="42"/>
      <c r="E894" s="1563" t="s">
        <v>32</v>
      </c>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4"/>
      <c r="AC894" s="1523">
        <f>IF(ISERROR((ROUNDDOWN(AC892/AC893,0))),0,(ROUNDDOWN(AC892/AC893,0)))</f>
        <v>16563</v>
      </c>
      <c r="AD894" s="1523"/>
      <c r="AE894" s="1523"/>
      <c r="AF894" s="1523"/>
      <c r="AG894" s="1523"/>
      <c r="AH894" s="152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69"/>
      <c r="AD895" s="1570"/>
      <c r="AE895" s="1570"/>
      <c r="AF895" s="1570"/>
      <c r="AG895" s="1570"/>
      <c r="AH895" s="157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55"/>
      <c r="AE896" s="1555"/>
      <c r="AF896" s="1555"/>
      <c r="AG896" s="1555"/>
      <c r="AH896" s="155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138720</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50000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09"/>
      <c r="AD899" s="1510"/>
      <c r="AE899" s="1510"/>
      <c r="AF899" s="1510"/>
      <c r="AG899" s="1510"/>
      <c r="AH899" s="151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2090</v>
      </c>
      <c r="AD900" s="1272"/>
      <c r="AE900" s="1272"/>
      <c r="AF900" s="1272"/>
      <c r="AG900" s="1272"/>
      <c r="AH900" s="1273"/>
      <c r="AZ900" s="34"/>
      <c r="BA900" s="34"/>
      <c r="BB900" s="34"/>
      <c r="BC900" s="34"/>
    </row>
    <row r="901" spans="1:58" ht="12.95" hidden="1" customHeight="1">
      <c r="C901" s="1352" t="s">
        <v>2184</v>
      </c>
      <c r="D901" s="1353"/>
      <c r="E901" s="1353"/>
      <c r="F901" s="1353"/>
      <c r="G901" s="1353"/>
      <c r="H901" s="1353"/>
      <c r="I901" s="1353"/>
      <c r="J901" s="1353"/>
      <c r="K901" s="1353"/>
      <c r="L901" s="1353"/>
      <c r="M901" s="1353"/>
      <c r="N901" s="1353"/>
      <c r="O901" s="1353"/>
      <c r="P901" s="1353"/>
      <c r="Q901" s="1353"/>
      <c r="R901" s="1353"/>
      <c r="S901" s="1353"/>
      <c r="T901" s="1353"/>
      <c r="U901" s="1353"/>
      <c r="V901" s="1353"/>
      <c r="W901" s="1353"/>
      <c r="X901" s="1353"/>
      <c r="Y901" s="1353"/>
      <c r="Z901" s="1353"/>
      <c r="AA901" s="1353"/>
      <c r="AB901" s="1355"/>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2.95" customHeight="1">
      <c r="C903" s="1627" t="s">
        <v>2758</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55">
        <v>15000</v>
      </c>
      <c r="AD903" s="1555"/>
      <c r="AE903" s="1555"/>
      <c r="AF903" s="1555"/>
      <c r="AG903" s="1555"/>
      <c r="AH903" s="1555"/>
      <c r="AZ903" s="34"/>
      <c r="BA903" s="34"/>
      <c r="BB903" s="34"/>
      <c r="BC903" s="34"/>
    </row>
    <row r="904" spans="1:58" ht="12.95" customHeight="1">
      <c r="C904" s="1627" t="s">
        <v>2759</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55">
        <v>7000</v>
      </c>
      <c r="AD904" s="1555"/>
      <c r="AE904" s="1555"/>
      <c r="AF904" s="1555"/>
      <c r="AG904" s="1555"/>
      <c r="AH904" s="155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14">
        <v>0</v>
      </c>
      <c r="AA908" s="1272"/>
      <c r="AB908" s="1272"/>
      <c r="AC908" s="1272"/>
      <c r="AD908" s="1272"/>
      <c r="AE908" s="1273"/>
      <c r="AF908" s="533"/>
      <c r="AZ908" s="34"/>
      <c r="BB908" s="30"/>
      <c r="BC908" s="812"/>
      <c r="BD908" s="1559"/>
      <c r="BE908" s="155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14">
        <v>0</v>
      </c>
      <c r="AA909" s="1272"/>
      <c r="AB909" s="1272"/>
      <c r="AC909" s="1272"/>
      <c r="AD909" s="1272"/>
      <c r="AE909" s="1273"/>
      <c r="AZ909" s="34"/>
      <c r="BB909" s="30"/>
      <c r="BC909" s="812"/>
      <c r="BD909" s="1559"/>
      <c r="BE909" s="155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14">
        <v>0</v>
      </c>
      <c r="AA910" s="1272"/>
      <c r="AB910" s="1272"/>
      <c r="AC910" s="1272"/>
      <c r="AD910" s="1272"/>
      <c r="AE910" s="1273"/>
      <c r="AZ910" s="34"/>
      <c r="BB910" s="30"/>
      <c r="BC910" s="812"/>
      <c r="BD910" s="1560"/>
      <c r="BE910" s="1560"/>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11">
        <f>Z908-(Z909+Z910)</f>
        <v>0</v>
      </c>
      <c r="AA911" s="1412"/>
      <c r="AB911" s="1412"/>
      <c r="AC911" s="1412"/>
      <c r="AD911" s="1412"/>
      <c r="AE911" s="1413"/>
      <c r="AZ911" s="34"/>
      <c r="BB911" s="30"/>
      <c r="BC911" s="812"/>
      <c r="BD911" s="1560"/>
      <c r="BE911" s="1560"/>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0"/>
      <c r="BE912" s="1560"/>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9"/>
      <c r="BE913" s="1560"/>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2"/>
      <c r="BE914" s="1562"/>
      <c r="BF914" s="156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1"/>
      <c r="BE915" s="1561"/>
      <c r="BF915" s="1561"/>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0"/>
      <c r="BE916" s="1560"/>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9"/>
      <c r="BE917" s="1560"/>
      <c r="BF917" s="14"/>
    </row>
    <row r="918" spans="1:58" ht="12.95" customHeight="1">
      <c r="AZ918" s="34"/>
      <c r="BB918" s="30"/>
      <c r="BC918" s="812"/>
    </row>
    <row r="919" spans="1:58" ht="12.95" customHeight="1">
      <c r="A919" s="1450" t="s">
        <v>96</v>
      </c>
      <c r="B919" s="1450"/>
      <c r="C919" s="1450"/>
      <c r="D919" s="1450"/>
      <c r="E919" s="1450"/>
      <c r="F919" s="1450"/>
      <c r="G919" s="1450"/>
      <c r="H919" s="1450"/>
      <c r="I919" s="1450"/>
      <c r="J919" s="1450"/>
      <c r="K919" s="1450"/>
      <c r="L919" s="1450"/>
      <c r="M919" s="1450"/>
      <c r="N919" s="1450"/>
      <c r="O919" s="1450"/>
      <c r="P919" s="1450"/>
      <c r="Q919" s="1450"/>
      <c r="R919" s="1450"/>
      <c r="S919" s="1450"/>
      <c r="T919" s="1450"/>
      <c r="U919" s="1450"/>
      <c r="V919" s="1450"/>
      <c r="W919" s="1450"/>
      <c r="X919" s="1450"/>
      <c r="Y919" s="1450"/>
      <c r="Z919" s="1450"/>
      <c r="AA919" s="1450"/>
      <c r="AB919" s="1450"/>
      <c r="AC919" s="1450"/>
      <c r="AD919" s="1450"/>
      <c r="AE919" s="1450"/>
      <c r="AF919" s="1450"/>
      <c r="AG919" s="1450"/>
      <c r="AH919" s="1450"/>
      <c r="AI919" s="1450"/>
      <c r="AJ919" s="1450"/>
      <c r="AK919" s="1450"/>
      <c r="AL919" s="1450"/>
      <c r="AM919" s="1450"/>
      <c r="AN919" s="1450"/>
      <c r="AO919" s="1450"/>
      <c r="AP919" s="1450"/>
      <c r="AQ919" s="1450"/>
      <c r="AR919" s="1450"/>
      <c r="AS919" s="1450"/>
      <c r="AT919" s="1450"/>
      <c r="AZ919" s="34"/>
      <c r="BA919" s="34"/>
      <c r="BB919" s="30"/>
      <c r="BC919" s="30"/>
      <c r="BD919" s="1559"/>
      <c r="BE919" s="1560"/>
      <c r="BF919" s="907"/>
    </row>
    <row r="920" spans="1:58" ht="12.95" customHeight="1">
      <c r="A920" s="1450"/>
      <c r="B920" s="1450"/>
      <c r="C920" s="1450"/>
      <c r="D920" s="1450"/>
      <c r="E920" s="1450"/>
      <c r="F920" s="1450"/>
      <c r="G920" s="1450"/>
      <c r="H920" s="1450"/>
      <c r="I920" s="1450"/>
      <c r="J920" s="1450"/>
      <c r="K920" s="1450"/>
      <c r="L920" s="1450"/>
      <c r="M920" s="1450"/>
      <c r="N920" s="1450"/>
      <c r="O920" s="1450"/>
      <c r="P920" s="1450"/>
      <c r="Q920" s="1450"/>
      <c r="R920" s="1450"/>
      <c r="S920" s="1450"/>
      <c r="T920" s="1450"/>
      <c r="U920" s="1450"/>
      <c r="V920" s="1450"/>
      <c r="W920" s="1450"/>
      <c r="X920" s="1450"/>
      <c r="Y920" s="1450"/>
      <c r="Z920" s="1450"/>
      <c r="AA920" s="1450"/>
      <c r="AB920" s="1450"/>
      <c r="AC920" s="1450"/>
      <c r="AD920" s="1450"/>
      <c r="AE920" s="1450"/>
      <c r="AF920" s="1450"/>
      <c r="AG920" s="1450"/>
      <c r="AH920" s="1450"/>
      <c r="AI920" s="1450"/>
      <c r="AJ920" s="1450"/>
      <c r="AK920" s="1450"/>
      <c r="AL920" s="1450"/>
      <c r="AM920" s="1450"/>
      <c r="AN920" s="1450"/>
      <c r="AO920" s="1450"/>
      <c r="AP920" s="1450"/>
      <c r="AQ920" s="1450"/>
      <c r="AR920" s="1450"/>
      <c r="AS920" s="1450"/>
      <c r="AT920" s="145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0" t="s">
        <v>792</v>
      </c>
      <c r="G924" s="1621"/>
      <c r="H924" s="1621"/>
      <c r="I924" s="1621"/>
      <c r="J924" s="1621"/>
      <c r="K924" s="1621"/>
      <c r="L924" s="1621"/>
      <c r="M924" s="1621"/>
      <c r="N924" s="1621"/>
      <c r="O924" s="1621"/>
      <c r="P924" s="1621"/>
      <c r="Q924" s="1621"/>
      <c r="R924" s="1621"/>
      <c r="S924" s="1621"/>
      <c r="T924" s="1622"/>
      <c r="U924" s="1707" t="s">
        <v>31</v>
      </c>
      <c r="V924" s="1630"/>
      <c r="W924" s="1630"/>
      <c r="X924" s="1630"/>
      <c r="Y924" s="1630"/>
      <c r="Z924" s="1630"/>
      <c r="AA924" s="43"/>
      <c r="AB924" s="105"/>
      <c r="AC924" s="105"/>
      <c r="AD924" s="105"/>
      <c r="AE924" s="105"/>
      <c r="AF924" s="106"/>
      <c r="AZ924" s="34"/>
      <c r="BA924" s="34"/>
      <c r="BB924" s="34"/>
      <c r="BC924" s="34"/>
    </row>
    <row r="925" spans="1:58" ht="12.95" customHeight="1">
      <c r="B925" s="2"/>
      <c r="F925" s="1658" t="s">
        <v>818</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44"/>
      <c r="AB925" s="4"/>
      <c r="AC925" s="4"/>
      <c r="AD925" s="4"/>
      <c r="AE925" s="4"/>
      <c r="AF925" s="107"/>
      <c r="AZ925" s="34"/>
      <c r="BA925" s="34"/>
      <c r="BB925" s="34"/>
      <c r="BC925" s="34"/>
    </row>
    <row r="926" spans="1:58" ht="12.95" customHeight="1">
      <c r="B926" s="2"/>
      <c r="F926" s="1661"/>
      <c r="G926" s="1632"/>
      <c r="H926" s="1632"/>
      <c r="I926" s="1632"/>
      <c r="J926" s="1632"/>
      <c r="K926" s="1632"/>
      <c r="L926" s="1632"/>
      <c r="M926" s="1632"/>
      <c r="N926" s="1632"/>
      <c r="O926" s="1632"/>
      <c r="P926" s="1632"/>
      <c r="Q926" s="1632"/>
      <c r="R926" s="1632"/>
      <c r="S926" s="1632"/>
      <c r="T926" s="1633"/>
      <c r="U926" s="1661"/>
      <c r="V926" s="1632"/>
      <c r="W926" s="1632"/>
      <c r="X926" s="1632"/>
      <c r="Y926" s="1632"/>
      <c r="Z926" s="1632"/>
      <c r="AA926" s="108"/>
      <c r="AB926" s="1359" t="s">
        <v>391</v>
      </c>
      <c r="AC926" s="1359"/>
      <c r="AD926" s="1359"/>
      <c r="AE926" s="135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48" t="s">
        <v>545</v>
      </c>
      <c r="V927" s="1319"/>
      <c r="W927" s="1319"/>
      <c r="X927" s="1319"/>
      <c r="Y927" s="1319"/>
      <c r="Z927" s="1320"/>
      <c r="AA927" s="1549">
        <f>AM562</f>
        <v>24381746.749070752</v>
      </c>
      <c r="AB927" s="1443"/>
      <c r="AC927" s="1443"/>
      <c r="AD927" s="1443"/>
      <c r="AE927" s="1443"/>
      <c r="AF927" s="1550"/>
      <c r="AG927" s="1190" t="str">
        <f>IF(NOT(AA927=AW927),"!","")</f>
        <v/>
      </c>
      <c r="AH927" s="3"/>
      <c r="AW927" s="1373">
        <f>SUMIF($M$562:$M$573,"Loan, Tax-Exempt",$AM$562:$AM$573)</f>
        <v>24381746.749070752</v>
      </c>
      <c r="AX927" s="1373"/>
      <c r="AY927" s="1373"/>
      <c r="AZ927" s="3" t="s">
        <v>2535</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48" t="s">
        <v>545</v>
      </c>
      <c r="V928" s="1319"/>
      <c r="W928" s="1319"/>
      <c r="X928" s="1319"/>
      <c r="Y928" s="1319"/>
      <c r="Z928" s="1320"/>
      <c r="AA928" s="1549">
        <f>AM563</f>
        <v>9538027.3215118535</v>
      </c>
      <c r="AB928" s="1443"/>
      <c r="AC928" s="1443"/>
      <c r="AD928" s="1443"/>
      <c r="AE928" s="1443"/>
      <c r="AF928" s="155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48" t="s">
        <v>591</v>
      </c>
      <c r="V929" s="1319"/>
      <c r="W929" s="1319"/>
      <c r="X929" s="1319"/>
      <c r="Y929" s="1319"/>
      <c r="Z929" s="1320"/>
      <c r="AA929" s="1549"/>
      <c r="AB929" s="1443"/>
      <c r="AC929" s="1443"/>
      <c r="AD929" s="1443"/>
      <c r="AE929" s="1443"/>
      <c r="AF929" s="155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48" t="s">
        <v>591</v>
      </c>
      <c r="V930" s="1319"/>
      <c r="W930" s="1319"/>
      <c r="X930" s="1319"/>
      <c r="Y930" s="1319"/>
      <c r="Z930" s="1320"/>
      <c r="AA930" s="1549"/>
      <c r="AB930" s="1443"/>
      <c r="AC930" s="1443"/>
      <c r="AD930" s="1443"/>
      <c r="AE930" s="1443"/>
      <c r="AF930" s="155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48" t="s">
        <v>591</v>
      </c>
      <c r="V931" s="1319"/>
      <c r="W931" s="1319"/>
      <c r="X931" s="1319"/>
      <c r="Y931" s="1319"/>
      <c r="Z931" s="1320"/>
      <c r="AA931" s="1549"/>
      <c r="AB931" s="1443"/>
      <c r="AC931" s="1443"/>
      <c r="AD931" s="1443"/>
      <c r="AE931" s="1443"/>
      <c r="AF931" s="155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48" t="s">
        <v>591</v>
      </c>
      <c r="V932" s="1319"/>
      <c r="W932" s="1319"/>
      <c r="X932" s="1319"/>
      <c r="Y932" s="1319"/>
      <c r="Z932" s="1320"/>
      <c r="AA932" s="1549"/>
      <c r="AB932" s="1443"/>
      <c r="AC932" s="1443"/>
      <c r="AD932" s="1443"/>
      <c r="AE932" s="1443"/>
      <c r="AF932" s="155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48" t="s">
        <v>591</v>
      </c>
      <c r="V933" s="1319"/>
      <c r="W933" s="1319"/>
      <c r="X933" s="1319"/>
      <c r="Y933" s="1319"/>
      <c r="Z933" s="1320"/>
      <c r="AA933" s="1549"/>
      <c r="AB933" s="1443"/>
      <c r="AC933" s="1443"/>
      <c r="AD933" s="1443"/>
      <c r="AE933" s="1443"/>
      <c r="AF933" s="155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48" t="s">
        <v>591</v>
      </c>
      <c r="V934" s="1319"/>
      <c r="W934" s="1319"/>
      <c r="X934" s="1319"/>
      <c r="Y934" s="1319"/>
      <c r="Z934" s="1320"/>
      <c r="AA934" s="1549"/>
      <c r="AB934" s="1443"/>
      <c r="AC934" s="1443"/>
      <c r="AD934" s="1443"/>
      <c r="AE934" s="1443"/>
      <c r="AF934" s="1550"/>
      <c r="AZ934" s="34"/>
      <c r="BA934" s="34"/>
      <c r="BB934" s="34"/>
      <c r="BC934" s="34"/>
    </row>
    <row r="935" spans="6:55" ht="12.95" customHeight="1">
      <c r="F935" s="1614" t="s">
        <v>2145</v>
      </c>
      <c r="G935" s="1615"/>
      <c r="H935" s="1615"/>
      <c r="I935" s="1615"/>
      <c r="J935" s="1615"/>
      <c r="K935" s="1615"/>
      <c r="L935" s="1615"/>
      <c r="M935" s="1615"/>
      <c r="N935" s="1615"/>
      <c r="O935" s="1615"/>
      <c r="P935" s="1615"/>
      <c r="Q935" s="1615"/>
      <c r="R935" s="1615"/>
      <c r="S935" s="1615"/>
      <c r="T935" s="1616"/>
      <c r="U935" s="1548" t="s">
        <v>591</v>
      </c>
      <c r="V935" s="1319"/>
      <c r="W935" s="1319"/>
      <c r="X935" s="1319"/>
      <c r="Y935" s="1319"/>
      <c r="Z935" s="1320"/>
      <c r="AA935" s="1549"/>
      <c r="AB935" s="1443"/>
      <c r="AC935" s="1443"/>
      <c r="AD935" s="1443"/>
      <c r="AE935" s="1443"/>
      <c r="AF935" s="1550"/>
      <c r="AZ935" s="34"/>
      <c r="BA935" s="34"/>
      <c r="BB935" s="34"/>
      <c r="BC935" s="34"/>
    </row>
    <row r="936" spans="6:55" ht="12.95" customHeight="1">
      <c r="F936" s="1614" t="s">
        <v>679</v>
      </c>
      <c r="G936" s="1615"/>
      <c r="H936" s="1615"/>
      <c r="I936" s="1615"/>
      <c r="J936" s="1615"/>
      <c r="K936" s="1615"/>
      <c r="L936" s="1615"/>
      <c r="M936" s="1615"/>
      <c r="N936" s="1615"/>
      <c r="O936" s="1615"/>
      <c r="P936" s="1615"/>
      <c r="Q936" s="1615"/>
      <c r="R936" s="1615"/>
      <c r="S936" s="1615"/>
      <c r="T936" s="1616"/>
      <c r="U936" s="1548" t="s">
        <v>591</v>
      </c>
      <c r="V936" s="1319"/>
      <c r="W936" s="1319"/>
      <c r="X936" s="1319"/>
      <c r="Y936" s="1319"/>
      <c r="Z936" s="1320"/>
      <c r="AA936" s="1549"/>
      <c r="AB936" s="1443"/>
      <c r="AC936" s="1443"/>
      <c r="AD936" s="1443"/>
      <c r="AE936" s="1443"/>
      <c r="AF936" s="1550"/>
      <c r="AU936" s="2"/>
      <c r="AZ936" s="34"/>
      <c r="BA936" s="34"/>
      <c r="BB936" s="34"/>
      <c r="BC936" s="34"/>
    </row>
    <row r="937" spans="6:55" ht="12.95" customHeight="1">
      <c r="F937" s="1614" t="s">
        <v>2146</v>
      </c>
      <c r="G937" s="1615"/>
      <c r="H937" s="1615"/>
      <c r="I937" s="1615"/>
      <c r="J937" s="1615"/>
      <c r="K937" s="1615"/>
      <c r="L937" s="1615"/>
      <c r="M937" s="1615"/>
      <c r="N937" s="1615"/>
      <c r="O937" s="1615"/>
      <c r="P937" s="1615"/>
      <c r="Q937" s="1615"/>
      <c r="R937" s="1615"/>
      <c r="S937" s="1615"/>
      <c r="T937" s="1616"/>
      <c r="U937" s="1548" t="s">
        <v>591</v>
      </c>
      <c r="V937" s="1319"/>
      <c r="W937" s="1319"/>
      <c r="X937" s="1319"/>
      <c r="Y937" s="1319"/>
      <c r="Z937" s="1320"/>
      <c r="AA937" s="1549"/>
      <c r="AB937" s="1443"/>
      <c r="AC937" s="1443"/>
      <c r="AD937" s="1443"/>
      <c r="AE937" s="1443"/>
      <c r="AF937" s="1550"/>
      <c r="AU937" s="2"/>
      <c r="AZ937" s="34"/>
      <c r="BA937" s="34"/>
      <c r="BB937" s="34"/>
      <c r="BC937" s="34"/>
    </row>
    <row r="938" spans="6:55" ht="12.95" customHeight="1">
      <c r="F938" s="1614" t="s">
        <v>2147</v>
      </c>
      <c r="G938" s="1615"/>
      <c r="H938" s="1615"/>
      <c r="I938" s="1615"/>
      <c r="J938" s="1615"/>
      <c r="K938" s="1615"/>
      <c r="L938" s="1615"/>
      <c r="M938" s="1615"/>
      <c r="N938" s="1615"/>
      <c r="O938" s="1615"/>
      <c r="P938" s="1615"/>
      <c r="Q938" s="1615"/>
      <c r="R938" s="1615"/>
      <c r="S938" s="1615"/>
      <c r="T938" s="1616"/>
      <c r="U938" s="1548" t="s">
        <v>545</v>
      </c>
      <c r="V938" s="1319"/>
      <c r="W938" s="1319"/>
      <c r="X938" s="1319"/>
      <c r="Y938" s="1319"/>
      <c r="Z938" s="1320"/>
      <c r="AA938" s="1549">
        <f>AO636</f>
        <v>6178158</v>
      </c>
      <c r="AB938" s="1443"/>
      <c r="AC938" s="1443"/>
      <c r="AD938" s="1443"/>
      <c r="AE938" s="1443"/>
      <c r="AF938" s="1550"/>
      <c r="AU938" s="2"/>
      <c r="AZ938" s="34"/>
      <c r="BA938" s="34"/>
      <c r="BB938" s="34"/>
      <c r="BC938" s="34"/>
    </row>
    <row r="939" spans="6:55" ht="12.95" customHeight="1">
      <c r="F939" s="1614" t="s">
        <v>2148</v>
      </c>
      <c r="G939" s="1615"/>
      <c r="H939" s="1615"/>
      <c r="I939" s="1615"/>
      <c r="J939" s="1615"/>
      <c r="K939" s="1615"/>
      <c r="L939" s="1615"/>
      <c r="M939" s="1615"/>
      <c r="N939" s="1615"/>
      <c r="O939" s="1615"/>
      <c r="P939" s="1615"/>
      <c r="Q939" s="1615"/>
      <c r="R939" s="1615"/>
      <c r="S939" s="1615"/>
      <c r="T939" s="1616"/>
      <c r="U939" s="1548" t="s">
        <v>591</v>
      </c>
      <c r="V939" s="1319"/>
      <c r="W939" s="1319"/>
      <c r="X939" s="1319"/>
      <c r="Y939" s="1319"/>
      <c r="Z939" s="1320"/>
      <c r="AA939" s="1549"/>
      <c r="AB939" s="1443"/>
      <c r="AC939" s="1443"/>
      <c r="AD939" s="1443"/>
      <c r="AE939" s="1443"/>
      <c r="AF939" s="1550"/>
      <c r="AU939" s="2"/>
      <c r="AZ939" s="34"/>
      <c r="BA939" s="34"/>
      <c r="BB939" s="34"/>
      <c r="BC939" s="34"/>
    </row>
    <row r="940" spans="6:55" ht="12.95" customHeight="1">
      <c r="F940" s="1614" t="s">
        <v>2149</v>
      </c>
      <c r="G940" s="1615"/>
      <c r="H940" s="1615"/>
      <c r="I940" s="1615"/>
      <c r="J940" s="1615"/>
      <c r="K940" s="1615"/>
      <c r="L940" s="1615"/>
      <c r="M940" s="1615"/>
      <c r="N940" s="1615"/>
      <c r="O940" s="1615"/>
      <c r="P940" s="1615"/>
      <c r="Q940" s="1615"/>
      <c r="R940" s="1615"/>
      <c r="S940" s="1615"/>
      <c r="T940" s="1616"/>
      <c r="U940" s="1548" t="s">
        <v>591</v>
      </c>
      <c r="V940" s="1319"/>
      <c r="W940" s="1319"/>
      <c r="X940" s="1319"/>
      <c r="Y940" s="1319"/>
      <c r="Z940" s="1320"/>
      <c r="AA940" s="1549"/>
      <c r="AB940" s="1443"/>
      <c r="AC940" s="1443"/>
      <c r="AD940" s="1443"/>
      <c r="AE940" s="1443"/>
      <c r="AF940" s="1550"/>
      <c r="AU940" s="2"/>
      <c r="AZ940" s="34"/>
      <c r="BA940" s="34"/>
      <c r="BB940" s="34"/>
      <c r="BC940" s="34"/>
    </row>
    <row r="941" spans="6:55" ht="12.95" customHeight="1">
      <c r="F941" s="1614" t="s">
        <v>2150</v>
      </c>
      <c r="G941" s="1615"/>
      <c r="H941" s="1615"/>
      <c r="I941" s="1615"/>
      <c r="J941" s="1615"/>
      <c r="K941" s="1615"/>
      <c r="L941" s="1615"/>
      <c r="M941" s="1615"/>
      <c r="N941" s="1615"/>
      <c r="O941" s="1615"/>
      <c r="P941" s="1615"/>
      <c r="Q941" s="1615"/>
      <c r="R941" s="1615"/>
      <c r="S941" s="1615"/>
      <c r="T941" s="1616"/>
      <c r="U941" s="1548" t="s">
        <v>591</v>
      </c>
      <c r="V941" s="1319"/>
      <c r="W941" s="1319"/>
      <c r="X941" s="1319"/>
      <c r="Y941" s="1319"/>
      <c r="Z941" s="1320"/>
      <c r="AA941" s="1549"/>
      <c r="AB941" s="1443"/>
      <c r="AC941" s="1443"/>
      <c r="AD941" s="1443"/>
      <c r="AE941" s="1443"/>
      <c r="AF941" s="1550"/>
      <c r="AZ941" s="30"/>
      <c r="BA941" s="30"/>
    </row>
    <row r="942" spans="6:55" ht="12.95" customHeight="1">
      <c r="F942" s="178" t="s">
        <v>676</v>
      </c>
      <c r="G942" s="5"/>
      <c r="H942" s="5"/>
      <c r="I942" s="5"/>
      <c r="J942" s="5"/>
      <c r="K942" s="5"/>
      <c r="L942" s="5"/>
      <c r="M942" s="5"/>
      <c r="N942" s="5"/>
      <c r="O942" s="5"/>
      <c r="P942" s="5"/>
      <c r="Q942" s="5"/>
      <c r="R942" s="5"/>
      <c r="S942" s="5"/>
      <c r="T942" s="46"/>
      <c r="U942" s="1548" t="s">
        <v>591</v>
      </c>
      <c r="V942" s="1319"/>
      <c r="W942" s="1319"/>
      <c r="X942" s="1319"/>
      <c r="Y942" s="1319"/>
      <c r="Z942" s="1320"/>
      <c r="AA942" s="1549"/>
      <c r="AB942" s="1443"/>
      <c r="AC942" s="1443"/>
      <c r="AD942" s="1443"/>
      <c r="AE942" s="1443"/>
      <c r="AF942" s="1550"/>
    </row>
    <row r="943" spans="6:55" ht="12.95" customHeight="1">
      <c r="F943" s="121" t="s">
        <v>1276</v>
      </c>
      <c r="G943" s="5"/>
      <c r="H943" s="5"/>
      <c r="I943" s="5"/>
      <c r="J943" s="5"/>
      <c r="K943" s="5"/>
      <c r="L943" s="5"/>
      <c r="M943" s="5"/>
      <c r="N943" s="5"/>
      <c r="O943" s="5"/>
      <c r="P943" s="5"/>
      <c r="Q943" s="5"/>
      <c r="R943" s="5"/>
      <c r="S943" s="5"/>
      <c r="T943" s="46"/>
      <c r="U943" s="1548" t="s">
        <v>591</v>
      </c>
      <c r="V943" s="1319"/>
      <c r="W943" s="1319"/>
      <c r="X943" s="1319"/>
      <c r="Y943" s="1319"/>
      <c r="Z943" s="1320"/>
      <c r="AA943" s="1549"/>
      <c r="AB943" s="1443"/>
      <c r="AC943" s="1443"/>
      <c r="AD943" s="1443"/>
      <c r="AE943" s="1443"/>
      <c r="AF943" s="1550"/>
      <c r="AZ943" s="30"/>
      <c r="BA943" s="14"/>
    </row>
    <row r="944" spans="6:55" ht="12.95" customHeight="1">
      <c r="F944" s="66" t="s">
        <v>802</v>
      </c>
      <c r="G944" s="5"/>
      <c r="H944" s="5"/>
      <c r="I944" s="5"/>
      <c r="J944" s="5"/>
      <c r="K944" s="5"/>
      <c r="L944" s="5"/>
      <c r="M944" s="5"/>
      <c r="N944" s="5"/>
      <c r="O944" s="5"/>
      <c r="P944" s="5"/>
      <c r="Q944" s="5"/>
      <c r="R944" s="5"/>
      <c r="S944" s="5"/>
      <c r="T944" s="46"/>
      <c r="U944" s="1548" t="s">
        <v>591</v>
      </c>
      <c r="V944" s="1319"/>
      <c r="W944" s="1319"/>
      <c r="X944" s="1319"/>
      <c r="Y944" s="1319"/>
      <c r="Z944" s="1320"/>
      <c r="AA944" s="1549"/>
      <c r="AB944" s="1443"/>
      <c r="AC944" s="1443"/>
      <c r="AD944" s="1443"/>
      <c r="AE944" s="1443"/>
      <c r="AF944" s="1550"/>
      <c r="AZ944" s="30"/>
      <c r="BA944" s="14"/>
    </row>
    <row r="945" spans="6:55" ht="12.95" customHeight="1">
      <c r="F945" s="1617" t="s">
        <v>2154</v>
      </c>
      <c r="G945" s="1618"/>
      <c r="H945" s="1618"/>
      <c r="I945" s="1618"/>
      <c r="J945" s="1618"/>
      <c r="K945" s="1618"/>
      <c r="L945" s="1618"/>
      <c r="M945" s="1618"/>
      <c r="N945" s="1618"/>
      <c r="O945" s="1618"/>
      <c r="P945" s="1618"/>
      <c r="Q945" s="1618"/>
      <c r="R945" s="1618"/>
      <c r="S945" s="1618"/>
      <c r="T945" s="1619"/>
      <c r="U945" s="1548" t="s">
        <v>591</v>
      </c>
      <c r="V945" s="1319"/>
      <c r="W945" s="1319"/>
      <c r="X945" s="1319"/>
      <c r="Y945" s="1319"/>
      <c r="Z945" s="1320"/>
      <c r="AA945" s="1549"/>
      <c r="AB945" s="1443"/>
      <c r="AC945" s="1443"/>
      <c r="AD945" s="1443"/>
      <c r="AE945" s="1443"/>
      <c r="AF945" s="1550"/>
      <c r="AZ945" s="30"/>
      <c r="BA945" s="14"/>
    </row>
    <row r="946" spans="6:55" ht="12.95" customHeight="1">
      <c r="F946" s="1617" t="s">
        <v>2155</v>
      </c>
      <c r="G946" s="1618"/>
      <c r="H946" s="1618"/>
      <c r="I946" s="1618"/>
      <c r="J946" s="1618"/>
      <c r="K946" s="1618"/>
      <c r="L946" s="1618"/>
      <c r="M946" s="1618"/>
      <c r="N946" s="1618"/>
      <c r="O946" s="1618"/>
      <c r="P946" s="1618"/>
      <c r="Q946" s="1618"/>
      <c r="R946" s="1618"/>
      <c r="S946" s="1618"/>
      <c r="T946" s="1619"/>
      <c r="U946" s="1548" t="s">
        <v>591</v>
      </c>
      <c r="V946" s="1319"/>
      <c r="W946" s="1319"/>
      <c r="X946" s="1319"/>
      <c r="Y946" s="1319"/>
      <c r="Z946" s="1320"/>
      <c r="AA946" s="1549"/>
      <c r="AB946" s="1443"/>
      <c r="AC946" s="1443"/>
      <c r="AD946" s="1443"/>
      <c r="AE946" s="1443"/>
      <c r="AF946" s="1550"/>
      <c r="AZ946" s="30"/>
      <c r="BA946" s="30"/>
    </row>
    <row r="947" spans="6:55" ht="12.95" customHeight="1">
      <c r="F947" s="1614" t="s">
        <v>2151</v>
      </c>
      <c r="G947" s="1615"/>
      <c r="H947" s="1615"/>
      <c r="I947" s="1615"/>
      <c r="J947" s="1615"/>
      <c r="K947" s="1615"/>
      <c r="L947" s="1615"/>
      <c r="M947" s="1615"/>
      <c r="N947" s="1615"/>
      <c r="O947" s="1615"/>
      <c r="P947" s="1615"/>
      <c r="Q947" s="1615"/>
      <c r="R947" s="1615"/>
      <c r="S947" s="1615"/>
      <c r="T947" s="1616"/>
      <c r="U947" s="1548" t="s">
        <v>591</v>
      </c>
      <c r="V947" s="1319"/>
      <c r="W947" s="1319"/>
      <c r="X947" s="1319"/>
      <c r="Y947" s="1319"/>
      <c r="Z947" s="1320"/>
      <c r="AA947" s="1549"/>
      <c r="AB947" s="1443"/>
      <c r="AC947" s="1443"/>
      <c r="AD947" s="1443"/>
      <c r="AE947" s="1443"/>
      <c r="AF947" s="1550"/>
      <c r="AZ947" s="30"/>
      <c r="BA947" s="30"/>
    </row>
    <row r="948" spans="6:55" ht="12.95" customHeight="1">
      <c r="F948" s="1614" t="s">
        <v>2152</v>
      </c>
      <c r="G948" s="1615"/>
      <c r="H948" s="1615"/>
      <c r="I948" s="1615"/>
      <c r="J948" s="1615"/>
      <c r="K948" s="1615"/>
      <c r="L948" s="1615"/>
      <c r="M948" s="1615"/>
      <c r="N948" s="1615"/>
      <c r="O948" s="1615"/>
      <c r="P948" s="1615"/>
      <c r="Q948" s="1615"/>
      <c r="R948" s="1615"/>
      <c r="S948" s="1615"/>
      <c r="T948" s="1616"/>
      <c r="U948" s="1548" t="s">
        <v>591</v>
      </c>
      <c r="V948" s="1319"/>
      <c r="W948" s="1319"/>
      <c r="X948" s="1319"/>
      <c r="Y948" s="1319"/>
      <c r="Z948" s="1320"/>
      <c r="AA948" s="1549"/>
      <c r="AB948" s="1443"/>
      <c r="AC948" s="1443"/>
      <c r="AD948" s="1443"/>
      <c r="AE948" s="1443"/>
      <c r="AF948" s="1550"/>
      <c r="AZ948" s="30"/>
      <c r="BA948" s="30"/>
    </row>
    <row r="949" spans="6:55" ht="12.95" customHeight="1">
      <c r="F949" s="1614" t="s">
        <v>2153</v>
      </c>
      <c r="G949" s="1615"/>
      <c r="H949" s="1615"/>
      <c r="I949" s="1615"/>
      <c r="J949" s="1615"/>
      <c r="K949" s="1615"/>
      <c r="L949" s="1615"/>
      <c r="M949" s="1615"/>
      <c r="N949" s="1615"/>
      <c r="O949" s="1615"/>
      <c r="P949" s="1615"/>
      <c r="Q949" s="1615"/>
      <c r="R949" s="1615"/>
      <c r="S949" s="1615"/>
      <c r="T949" s="1616"/>
      <c r="U949" s="1548" t="s">
        <v>591</v>
      </c>
      <c r="V949" s="1319"/>
      <c r="W949" s="1319"/>
      <c r="X949" s="1319"/>
      <c r="Y949" s="1319"/>
      <c r="Z949" s="1320"/>
      <c r="AA949" s="1549"/>
      <c r="AB949" s="1443"/>
      <c r="AC949" s="1443"/>
      <c r="AD949" s="1443"/>
      <c r="AE949" s="1443"/>
      <c r="AF949" s="1550"/>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548" t="s">
        <v>591</v>
      </c>
      <c r="V950" s="1319"/>
      <c r="W950" s="1319"/>
      <c r="X950" s="1319"/>
      <c r="Y950" s="1319"/>
      <c r="Z950" s="1320"/>
      <c r="AA950" s="1549"/>
      <c r="AB950" s="1443"/>
      <c r="AC950" s="1443"/>
      <c r="AD950" s="1443"/>
      <c r="AE950" s="1443"/>
      <c r="AF950" s="1550"/>
      <c r="AZ950" s="34"/>
      <c r="BA950" s="34"/>
      <c r="BB950" s="14"/>
      <c r="BC950" s="14"/>
    </row>
    <row r="951" spans="6:55" ht="12.95" customHeight="1">
      <c r="F951" s="1617" t="s">
        <v>2156</v>
      </c>
      <c r="G951" s="1618"/>
      <c r="H951" s="1618"/>
      <c r="I951" s="1618"/>
      <c r="J951" s="1618"/>
      <c r="K951" s="1618"/>
      <c r="L951" s="1618"/>
      <c r="M951" s="1618"/>
      <c r="N951" s="1618"/>
      <c r="O951" s="1618"/>
      <c r="P951" s="1618"/>
      <c r="Q951" s="1618"/>
      <c r="R951" s="1618"/>
      <c r="S951" s="1618"/>
      <c r="T951" s="1619"/>
      <c r="U951" s="1548" t="s">
        <v>591</v>
      </c>
      <c r="V951" s="1319"/>
      <c r="W951" s="1319"/>
      <c r="X951" s="1319"/>
      <c r="Y951" s="1319"/>
      <c r="Z951" s="1320"/>
      <c r="AA951" s="1549"/>
      <c r="AB951" s="1443"/>
      <c r="AC951" s="1443"/>
      <c r="AD951" s="1443"/>
      <c r="AE951" s="1443"/>
      <c r="AF951" s="1550"/>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548" t="s">
        <v>591</v>
      </c>
      <c r="V952" s="1319"/>
      <c r="W952" s="1319"/>
      <c r="X952" s="1319"/>
      <c r="Y952" s="1319"/>
      <c r="Z952" s="1320"/>
      <c r="AA952" s="1549"/>
      <c r="AB952" s="1443"/>
      <c r="AC952" s="1443"/>
      <c r="AD952" s="1443"/>
      <c r="AE952" s="1443"/>
      <c r="AF952" s="1550"/>
      <c r="AZ952" s="34"/>
      <c r="BA952" s="34"/>
      <c r="BB952" s="34"/>
      <c r="BC952" s="34"/>
    </row>
    <row r="953" spans="6:55" ht="12.95" customHeight="1">
      <c r="F953" s="1617" t="s">
        <v>2157</v>
      </c>
      <c r="G953" s="1618"/>
      <c r="H953" s="1618"/>
      <c r="I953" s="1618"/>
      <c r="J953" s="1618"/>
      <c r="K953" s="1618"/>
      <c r="L953" s="1618"/>
      <c r="M953" s="1618"/>
      <c r="N953" s="1618"/>
      <c r="O953" s="1618"/>
      <c r="P953" s="1618"/>
      <c r="Q953" s="1618"/>
      <c r="R953" s="1618"/>
      <c r="S953" s="1618"/>
      <c r="T953" s="1619"/>
      <c r="U953" s="1548" t="s">
        <v>591</v>
      </c>
      <c r="V953" s="1319"/>
      <c r="W953" s="1319"/>
      <c r="X953" s="1319"/>
      <c r="Y953" s="1319"/>
      <c r="Z953" s="1320"/>
      <c r="AA953" s="1549"/>
      <c r="AB953" s="1443"/>
      <c r="AC953" s="1443"/>
      <c r="AD953" s="1443"/>
      <c r="AE953" s="1443"/>
      <c r="AF953" s="1550"/>
      <c r="AZ953" s="34"/>
      <c r="BA953" s="34"/>
      <c r="BB953" s="34"/>
      <c r="BC953" s="34"/>
    </row>
    <row r="954" spans="6:55" ht="12.95" customHeight="1">
      <c r="F954" s="45" t="s">
        <v>806</v>
      </c>
      <c r="G954" s="5"/>
      <c r="H954" s="5"/>
      <c r="I954" s="5"/>
      <c r="J954" s="5"/>
      <c r="K954" s="5"/>
      <c r="L954" s="5"/>
      <c r="M954" s="5"/>
      <c r="N954" s="5"/>
      <c r="O954" s="5"/>
      <c r="P954" s="1548" t="s">
        <v>669</v>
      </c>
      <c r="Q954" s="1319"/>
      <c r="R954" s="1319"/>
      <c r="S954" s="1319"/>
      <c r="T954" s="1320"/>
      <c r="U954" s="1548" t="s">
        <v>591</v>
      </c>
      <c r="V954" s="1319"/>
      <c r="W954" s="1319"/>
      <c r="X954" s="1319"/>
      <c r="Y954" s="1319"/>
      <c r="Z954" s="1320"/>
      <c r="AA954" s="1549"/>
      <c r="AB954" s="1443"/>
      <c r="AC954" s="1443"/>
      <c r="AD954" s="1443"/>
      <c r="AE954" s="1443"/>
      <c r="AF954" s="1550"/>
      <c r="AZ954" s="34"/>
      <c r="BA954" s="34"/>
      <c r="BB954" s="34"/>
      <c r="BC954" s="34"/>
    </row>
    <row r="955" spans="6:55" ht="12.95" customHeight="1">
      <c r="F955" s="1614" t="s">
        <v>2144</v>
      </c>
      <c r="G955" s="1615"/>
      <c r="H955" s="1616"/>
      <c r="I955" s="1557" t="s">
        <v>334</v>
      </c>
      <c r="J955" s="1558"/>
      <c r="K955" s="1558"/>
      <c r="L955" s="1558"/>
      <c r="M955" s="1558"/>
      <c r="N955" s="1558"/>
      <c r="O955" s="1558"/>
      <c r="P955" s="1558"/>
      <c r="Q955" s="1558"/>
      <c r="R955" s="1558"/>
      <c r="S955" s="1558"/>
      <c r="T955" s="1566"/>
      <c r="U955" s="1548" t="s">
        <v>591</v>
      </c>
      <c r="V955" s="1319"/>
      <c r="W955" s="1319"/>
      <c r="X955" s="1319"/>
      <c r="Y955" s="1319"/>
      <c r="Z955" s="1320"/>
      <c r="AA955" s="1549"/>
      <c r="AB955" s="1443"/>
      <c r="AC955" s="1443"/>
      <c r="AD955" s="1443"/>
      <c r="AE955" s="1443"/>
      <c r="AF955" s="1550"/>
      <c r="AZ955" s="34"/>
      <c r="BA955" s="34"/>
      <c r="BB955" s="34"/>
      <c r="BC955" s="34"/>
    </row>
    <row r="956" spans="6:55" ht="12.95" customHeight="1">
      <c r="F956" s="45" t="s">
        <v>86</v>
      </c>
      <c r="G956" s="48"/>
      <c r="H956" s="48"/>
      <c r="I956" s="1557" t="s">
        <v>334</v>
      </c>
      <c r="J956" s="1558"/>
      <c r="K956" s="1558"/>
      <c r="L956" s="1558"/>
      <c r="M956" s="1558"/>
      <c r="N956" s="1558"/>
      <c r="O956" s="1558"/>
      <c r="P956" s="1558"/>
      <c r="Q956" s="1558"/>
      <c r="R956" s="1558"/>
      <c r="S956" s="1558"/>
      <c r="T956" s="1566"/>
      <c r="U956" s="1548" t="s">
        <v>591</v>
      </c>
      <c r="V956" s="1319"/>
      <c r="W956" s="1319"/>
      <c r="X956" s="1319"/>
      <c r="Y956" s="1319"/>
      <c r="Z956" s="1320"/>
      <c r="AA956" s="1549"/>
      <c r="AB956" s="1443"/>
      <c r="AC956" s="1443"/>
      <c r="AD956" s="1443"/>
      <c r="AE956" s="1443"/>
      <c r="AF956" s="1550"/>
      <c r="AZ956" s="34"/>
      <c r="BA956" s="34"/>
      <c r="BB956" s="34"/>
      <c r="BC956" s="34"/>
    </row>
    <row r="957" spans="6:55" ht="12.95" customHeight="1">
      <c r="F957" s="45" t="s">
        <v>10</v>
      </c>
      <c r="G957" s="48"/>
      <c r="H957" s="48"/>
      <c r="I957" s="1611" t="s">
        <v>2742</v>
      </c>
      <c r="J957" s="1612"/>
      <c r="K957" s="1612"/>
      <c r="L957" s="1612"/>
      <c r="M957" s="1612"/>
      <c r="N957" s="1612"/>
      <c r="O957" s="1612"/>
      <c r="P957" s="1612"/>
      <c r="Q957" s="1612"/>
      <c r="R957" s="1612"/>
      <c r="S957" s="1612"/>
      <c r="T957" s="1613"/>
      <c r="U957" s="1548" t="s">
        <v>545</v>
      </c>
      <c r="V957" s="1319"/>
      <c r="W957" s="1319"/>
      <c r="X957" s="1319"/>
      <c r="Y957" s="1319"/>
      <c r="Z957" s="1320"/>
      <c r="AA957" s="1549">
        <f>AO635</f>
        <v>42222000</v>
      </c>
      <c r="AB957" s="1443"/>
      <c r="AC957" s="1443"/>
      <c r="AD957" s="1443"/>
      <c r="AE957" s="1443"/>
      <c r="AF957" s="1550"/>
      <c r="AV957" s="2"/>
      <c r="AW957" s="2"/>
      <c r="AX957" s="2"/>
      <c r="AY957" s="2"/>
      <c r="AZ957" s="34"/>
      <c r="BA957" s="34"/>
      <c r="BB957" s="34"/>
      <c r="BC957" s="34"/>
    </row>
    <row r="958" spans="6:55" ht="12.95" customHeight="1">
      <c r="F958" s="47" t="s">
        <v>170</v>
      </c>
      <c r="G958" s="48"/>
      <c r="H958" s="48"/>
      <c r="I958" s="1611" t="s">
        <v>334</v>
      </c>
      <c r="J958" s="1612"/>
      <c r="K958" s="1612"/>
      <c r="L958" s="1612"/>
      <c r="M958" s="1612"/>
      <c r="N958" s="1612"/>
      <c r="O958" s="1612"/>
      <c r="P958" s="1612"/>
      <c r="Q958" s="1612"/>
      <c r="R958" s="1612"/>
      <c r="S958" s="1612"/>
      <c r="T958" s="1613"/>
      <c r="U958" s="1548" t="s">
        <v>591</v>
      </c>
      <c r="V958" s="1319"/>
      <c r="W958" s="1319"/>
      <c r="X958" s="1319"/>
      <c r="Y958" s="1319"/>
      <c r="Z958" s="1320"/>
      <c r="AA958" s="1549"/>
      <c r="AB958" s="1443"/>
      <c r="AC958" s="1443"/>
      <c r="AD958" s="1443"/>
      <c r="AE958" s="1443"/>
      <c r="AF958" s="1550"/>
      <c r="AU958" s="2"/>
      <c r="AZ958" s="34"/>
      <c r="BA958" s="34"/>
      <c r="BB958" s="34"/>
      <c r="BC958" s="34"/>
    </row>
    <row r="959" spans="6:55" ht="12.95" customHeight="1">
      <c r="F959" s="47" t="s">
        <v>170</v>
      </c>
      <c r="G959" s="48"/>
      <c r="H959" s="48"/>
      <c r="I959" s="1611" t="s">
        <v>334</v>
      </c>
      <c r="J959" s="1612"/>
      <c r="K959" s="1612"/>
      <c r="L959" s="1612"/>
      <c r="M959" s="1612"/>
      <c r="N959" s="1612"/>
      <c r="O959" s="1612"/>
      <c r="P959" s="1612"/>
      <c r="Q959" s="1612"/>
      <c r="R959" s="1612"/>
      <c r="S959" s="1612"/>
      <c r="T959" s="1613"/>
      <c r="U959" s="1548" t="s">
        <v>591</v>
      </c>
      <c r="V959" s="1319"/>
      <c r="W959" s="1319"/>
      <c r="X959" s="1319"/>
      <c r="Y959" s="1319"/>
      <c r="Z959" s="1320"/>
      <c r="AA959" s="1549"/>
      <c r="AB959" s="1443"/>
      <c r="AC959" s="1443"/>
      <c r="AD959" s="1443"/>
      <c r="AE959" s="1443"/>
      <c r="AF959" s="155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v>45456</v>
      </c>
      <c r="N964" s="1431"/>
      <c r="O964" s="1431"/>
      <c r="P964" s="1431"/>
      <c r="Q964" s="1431"/>
      <c r="R964" s="1431"/>
      <c r="S964" s="1547"/>
      <c r="U964" s="66" t="s">
        <v>11</v>
      </c>
      <c r="V964" s="5"/>
      <c r="W964" s="5"/>
      <c r="X964" s="5"/>
      <c r="Y964" s="5"/>
      <c r="Z964" s="5"/>
      <c r="AA964" s="5"/>
      <c r="AB964" s="5"/>
      <c r="AC964" s="5"/>
      <c r="AD964" s="46"/>
      <c r="AE964" s="1626">
        <v>46143</v>
      </c>
      <c r="AF964" s="1431"/>
      <c r="AG964" s="1431"/>
      <c r="AH964" s="1431"/>
      <c r="AI964" s="1431"/>
      <c r="AJ964" s="1431"/>
      <c r="AK964" s="1547"/>
      <c r="AZ964" s="34"/>
      <c r="BA964" s="34"/>
      <c r="BB964" s="34"/>
      <c r="BC964" s="34"/>
    </row>
    <row r="965" spans="1:64" ht="12.95" customHeight="1">
      <c r="C965" s="66" t="s">
        <v>12</v>
      </c>
      <c r="D965" s="5"/>
      <c r="E965" s="5"/>
      <c r="F965" s="5"/>
      <c r="G965" s="5"/>
      <c r="H965" s="5"/>
      <c r="I965" s="5"/>
      <c r="J965" s="5"/>
      <c r="K965" s="5"/>
      <c r="L965" s="46"/>
      <c r="M965" s="1392" t="s">
        <v>2749</v>
      </c>
      <c r="N965" s="1461"/>
      <c r="O965" s="1461"/>
      <c r="P965" s="1461"/>
      <c r="Q965" s="1461"/>
      <c r="R965" s="1461"/>
      <c r="S965" s="1650"/>
      <c r="U965" s="66" t="s">
        <v>12</v>
      </c>
      <c r="V965" s="5"/>
      <c r="W965" s="5"/>
      <c r="X965" s="5"/>
      <c r="Y965" s="5"/>
      <c r="Z965" s="5"/>
      <c r="AA965" s="5"/>
      <c r="AB965" s="5"/>
      <c r="AC965" s="5"/>
      <c r="AD965" s="46"/>
      <c r="AE965" s="1392" t="s">
        <v>2748</v>
      </c>
      <c r="AF965" s="1461"/>
      <c r="AG965" s="1461"/>
      <c r="AH965" s="1461"/>
      <c r="AI965" s="1461"/>
      <c r="AJ965" s="1461"/>
      <c r="AK965" s="1650"/>
      <c r="AZ965" s="34"/>
      <c r="BA965" s="34"/>
      <c r="BB965" s="34"/>
      <c r="BC965" s="34"/>
    </row>
    <row r="966" spans="1:64" ht="12.95" customHeight="1">
      <c r="C966" s="66" t="s">
        <v>880</v>
      </c>
      <c r="D966" s="5"/>
      <c r="E966" s="5"/>
      <c r="J966" s="1666" t="s">
        <v>307</v>
      </c>
      <c r="K966" s="1667"/>
      <c r="L966" s="1667"/>
      <c r="M966" s="1667"/>
      <c r="N966" s="1667"/>
      <c r="O966" s="1667"/>
      <c r="P966" s="1667"/>
      <c r="Q966" s="1667"/>
      <c r="R966" s="1667"/>
      <c r="S966" s="1668"/>
      <c r="U966" s="66" t="s">
        <v>880</v>
      </c>
      <c r="V966" s="5"/>
      <c r="W966" s="5"/>
      <c r="AB966" s="1666" t="s">
        <v>307</v>
      </c>
      <c r="AC966" s="1667"/>
      <c r="AD966" s="1667"/>
      <c r="AE966" s="1667"/>
      <c r="AF966" s="1667"/>
      <c r="AG966" s="1667"/>
      <c r="AH966" s="1667"/>
      <c r="AI966" s="1667"/>
      <c r="AJ966" s="1667"/>
      <c r="AK966" s="1668"/>
      <c r="AZ966" s="34"/>
      <c r="BA966" s="34"/>
      <c r="BB966" s="34"/>
      <c r="BC966" s="34"/>
    </row>
    <row r="967" spans="1:64" ht="12.95" customHeight="1">
      <c r="C967" s="66" t="s">
        <v>13</v>
      </c>
      <c r="D967" s="5"/>
      <c r="E967" s="5"/>
      <c r="F967" s="5"/>
      <c r="G967" s="5"/>
      <c r="H967" s="5"/>
      <c r="I967" s="5"/>
      <c r="J967" s="5"/>
      <c r="K967" s="5"/>
      <c r="L967" s="46"/>
      <c r="M967" s="1637">
        <v>0.6</v>
      </c>
      <c r="N967" s="1638"/>
      <c r="O967" s="1638"/>
      <c r="P967" s="1638"/>
      <c r="Q967" s="1638"/>
      <c r="R967" s="1638"/>
      <c r="S967" s="1639"/>
      <c r="U967" s="66" t="s">
        <v>13</v>
      </c>
      <c r="V967" s="5"/>
      <c r="W967" s="5"/>
      <c r="X967" s="5"/>
      <c r="Y967" s="5"/>
      <c r="Z967" s="5"/>
      <c r="AA967" s="5"/>
      <c r="AB967" s="5"/>
      <c r="AC967" s="5"/>
      <c r="AD967" s="46"/>
      <c r="AE967" s="1657">
        <v>0.33</v>
      </c>
      <c r="AF967" s="1638"/>
      <c r="AG967" s="1638"/>
      <c r="AH967" s="1638"/>
      <c r="AI967" s="1638"/>
      <c r="AJ967" s="1638"/>
      <c r="AK967" s="1639"/>
      <c r="AZ967" s="34"/>
      <c r="BA967" s="34"/>
      <c r="BB967" s="34"/>
      <c r="BC967" s="34"/>
    </row>
    <row r="968" spans="1:64" ht="12.95" customHeight="1">
      <c r="C968" s="66" t="s">
        <v>14</v>
      </c>
      <c r="D968" s="5"/>
      <c r="E968" s="5"/>
      <c r="F968" s="5"/>
      <c r="G968" s="5"/>
      <c r="H968" s="5"/>
      <c r="I968" s="5"/>
      <c r="J968" s="5"/>
      <c r="K968" s="5"/>
      <c r="L968" s="46"/>
      <c r="M968" s="1554">
        <v>60</v>
      </c>
      <c r="N968" s="1552"/>
      <c r="O968" s="1552"/>
      <c r="P968" s="1552"/>
      <c r="Q968" s="1552"/>
      <c r="R968" s="1552"/>
      <c r="S968" s="1553"/>
      <c r="U968" s="66" t="s">
        <v>14</v>
      </c>
      <c r="V968" s="5"/>
      <c r="W968" s="5"/>
      <c r="X968" s="5"/>
      <c r="Y968" s="5"/>
      <c r="Z968" s="5"/>
      <c r="AA968" s="5"/>
      <c r="AB968" s="5"/>
      <c r="AC968" s="5"/>
      <c r="AD968" s="46"/>
      <c r="AE968" s="1554">
        <v>33</v>
      </c>
      <c r="AF968" s="1552"/>
      <c r="AG968" s="1552"/>
      <c r="AH968" s="1552"/>
      <c r="AI968" s="1552"/>
      <c r="AJ968" s="1552"/>
      <c r="AK968" s="1553"/>
      <c r="AV968" s="2"/>
      <c r="AW968" s="2"/>
      <c r="AX968" s="2"/>
      <c r="AY968" s="2"/>
      <c r="AZ968" s="34"/>
      <c r="BA968" s="34"/>
      <c r="BB968" s="34"/>
      <c r="BC968" s="34"/>
    </row>
    <row r="969" spans="1:64" ht="12.95" customHeight="1">
      <c r="C969" s="66" t="s">
        <v>15</v>
      </c>
      <c r="D969" s="5"/>
      <c r="E969" s="5"/>
      <c r="F969" s="5"/>
      <c r="G969" s="5"/>
      <c r="H969" s="5"/>
      <c r="I969" s="5"/>
      <c r="J969" s="5"/>
      <c r="K969" s="5"/>
      <c r="L969" s="46"/>
      <c r="M969" s="1549">
        <f>'Subsidy Contract Calculation'!J5*12</f>
        <v>542520</v>
      </c>
      <c r="N969" s="1443"/>
      <c r="O969" s="1443"/>
      <c r="P969" s="1443"/>
      <c r="Q969" s="1443"/>
      <c r="R969" s="1443"/>
      <c r="S969" s="1550"/>
      <c r="U969" s="66" t="s">
        <v>15</v>
      </c>
      <c r="V969" s="5"/>
      <c r="W969" s="5"/>
      <c r="X969" s="5"/>
      <c r="Y969" s="5"/>
      <c r="Z969" s="5"/>
      <c r="AA969" s="5"/>
      <c r="AB969" s="5"/>
      <c r="AC969" s="5"/>
      <c r="AD969" s="46"/>
      <c r="AE969" s="1549">
        <f>('Subsidy Contract Calculation'!J4+'Subsidy Contract Calculation'!J6)*12</f>
        <v>592812</v>
      </c>
      <c r="AF969" s="1443"/>
      <c r="AG969" s="1443"/>
      <c r="AH969" s="1443"/>
      <c r="AI969" s="1443"/>
      <c r="AJ969" s="1443"/>
      <c r="AK969" s="1550"/>
      <c r="AV969" s="2"/>
      <c r="AW969" s="2"/>
      <c r="AX969" s="2"/>
      <c r="AY969" s="2"/>
      <c r="AZ969" s="34"/>
      <c r="BA969" s="34"/>
      <c r="BB969" s="34"/>
      <c r="BC969" s="34"/>
    </row>
    <row r="970" spans="1:64" ht="12.95" customHeight="1">
      <c r="C970" s="66" t="s">
        <v>16</v>
      </c>
      <c r="D970" s="5"/>
      <c r="E970" s="5"/>
      <c r="F970" s="5"/>
      <c r="G970" s="5"/>
      <c r="H970" s="5"/>
      <c r="I970" s="5"/>
      <c r="J970" s="5"/>
      <c r="K970" s="5"/>
      <c r="L970" s="46"/>
      <c r="M970" s="1549">
        <f>M969*M971</f>
        <v>10850400</v>
      </c>
      <c r="N970" s="1443"/>
      <c r="O970" s="1443"/>
      <c r="P970" s="1443"/>
      <c r="Q970" s="1443"/>
      <c r="R970" s="1443"/>
      <c r="S970" s="1550"/>
      <c r="U970" s="66" t="s">
        <v>16</v>
      </c>
      <c r="V970" s="5"/>
      <c r="W970" s="5"/>
      <c r="X970" s="5"/>
      <c r="Y970" s="5"/>
      <c r="Z970" s="5"/>
      <c r="AA970" s="5"/>
      <c r="AB970" s="5"/>
      <c r="AC970" s="5"/>
      <c r="AD970" s="46"/>
      <c r="AE970" s="1549">
        <f>AE969*AE971</f>
        <v>8892180</v>
      </c>
      <c r="AF970" s="1443"/>
      <c r="AG970" s="1443"/>
      <c r="AH970" s="1443"/>
      <c r="AI970" s="1443"/>
      <c r="AJ970" s="1443"/>
      <c r="AK970" s="1550"/>
      <c r="AV970" s="2"/>
      <c r="AW970" s="2"/>
      <c r="AX970" s="2"/>
      <c r="AY970" s="2"/>
      <c r="AZ970" s="34"/>
      <c r="BB970" s="34"/>
      <c r="BC970" s="34"/>
    </row>
    <row r="971" spans="1:64" ht="12.95" customHeight="1">
      <c r="C971" s="121" t="s">
        <v>1649</v>
      </c>
      <c r="D971" s="5"/>
      <c r="E971" s="5"/>
      <c r="F971" s="5"/>
      <c r="G971" s="5"/>
      <c r="H971" s="5"/>
      <c r="I971" s="5"/>
      <c r="J971" s="5"/>
      <c r="K971" s="5"/>
      <c r="L971" s="46"/>
      <c r="M971" s="1654">
        <v>20</v>
      </c>
      <c r="N971" s="1655"/>
      <c r="O971" s="1655"/>
      <c r="P971" s="1655"/>
      <c r="Q971" s="1655"/>
      <c r="R971" s="1655"/>
      <c r="S971" s="1656"/>
      <c r="U971" s="121" t="s">
        <v>1649</v>
      </c>
      <c r="V971" s="5"/>
      <c r="W971" s="5"/>
      <c r="X971" s="5"/>
      <c r="Y971" s="5"/>
      <c r="Z971" s="5"/>
      <c r="AA971" s="5"/>
      <c r="AB971" s="5"/>
      <c r="AC971" s="5"/>
      <c r="AD971" s="46"/>
      <c r="AE971" s="1654">
        <v>15</v>
      </c>
      <c r="AF971" s="1655"/>
      <c r="AG971" s="1655"/>
      <c r="AH971" s="1655"/>
      <c r="AI971" s="1655"/>
      <c r="AJ971" s="1655"/>
      <c r="AK971" s="165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3"/>
      <c r="N976" s="1624"/>
      <c r="O976" s="1624"/>
      <c r="P976" s="1624"/>
      <c r="Q976" s="1624"/>
      <c r="R976" s="1624"/>
      <c r="S976" s="1625"/>
      <c r="T976" s="66" t="s">
        <v>790</v>
      </c>
      <c r="U976" s="5"/>
      <c r="V976" s="5"/>
      <c r="W976" s="5"/>
      <c r="X976" s="5"/>
      <c r="Y976" s="5"/>
      <c r="Z976" s="46"/>
      <c r="AA976" s="1623"/>
      <c r="AB976" s="1624"/>
      <c r="AC976" s="1624"/>
      <c r="AD976" s="1624"/>
      <c r="AE976" s="1624"/>
      <c r="AF976" s="1624"/>
      <c r="AG976" s="162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3"/>
      <c r="N977" s="1624"/>
      <c r="O977" s="1624"/>
      <c r="P977" s="1624"/>
      <c r="Q977" s="1624"/>
      <c r="R977" s="1624"/>
      <c r="S977" s="1625"/>
      <c r="T977" s="66" t="s">
        <v>789</v>
      </c>
      <c r="U977" s="5"/>
      <c r="V977" s="5"/>
      <c r="W977" s="5"/>
      <c r="X977" s="5"/>
      <c r="Y977" s="5"/>
      <c r="Z977" s="46"/>
      <c r="AA977" s="1623"/>
      <c r="AB977" s="1624"/>
      <c r="AC977" s="1624"/>
      <c r="AD977" s="1624"/>
      <c r="AE977" s="1624"/>
      <c r="AF977" s="1624"/>
      <c r="AG977" s="162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0" t="s">
        <v>591</v>
      </c>
      <c r="N978" s="1641"/>
      <c r="O978" s="1641"/>
      <c r="P978" s="1641"/>
      <c r="Q978" s="1641"/>
      <c r="R978" s="1641"/>
      <c r="S978" s="1642"/>
      <c r="T978" s="45" t="s">
        <v>337</v>
      </c>
      <c r="U978" s="5"/>
      <c r="V978" s="5"/>
      <c r="W978" s="5"/>
      <c r="X978" s="5"/>
      <c r="Y978" s="5"/>
      <c r="Z978" s="46"/>
      <c r="AA978" s="1623"/>
      <c r="AB978" s="1624"/>
      <c r="AC978" s="1624"/>
      <c r="AD978" s="1624"/>
      <c r="AE978" s="1624"/>
      <c r="AF978" s="1624"/>
      <c r="AG978" s="162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3"/>
      <c r="N979" s="1624"/>
      <c r="O979" s="1624"/>
      <c r="P979" s="1624"/>
      <c r="Q979" s="1624"/>
      <c r="R979" s="1624"/>
      <c r="S979" s="1625"/>
      <c r="T979" s="45" t="s">
        <v>338</v>
      </c>
      <c r="U979" s="5"/>
      <c r="V979" s="5"/>
      <c r="W979" s="5"/>
      <c r="X979" s="5"/>
      <c r="Y979" s="5"/>
      <c r="Z979" s="46"/>
      <c r="AA979" s="1623"/>
      <c r="AB979" s="1624"/>
      <c r="AC979" s="1624"/>
      <c r="AD979" s="1624"/>
      <c r="AE979" s="1624"/>
      <c r="AF979" s="1624"/>
      <c r="AG979" s="162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3"/>
      <c r="N980" s="1624"/>
      <c r="O980" s="1624"/>
      <c r="P980" s="1624"/>
      <c r="Q980" s="1624"/>
      <c r="R980" s="1624"/>
      <c r="S980" s="1625"/>
      <c r="T980" s="45" t="s">
        <v>376</v>
      </c>
      <c r="U980" s="5"/>
      <c r="V980" s="5"/>
      <c r="W980" s="5"/>
      <c r="X980" s="5"/>
      <c r="Y980" s="5"/>
      <c r="Z980" s="46"/>
      <c r="AA980" s="1623"/>
      <c r="AB980" s="1624"/>
      <c r="AC980" s="1624"/>
      <c r="AD980" s="1624"/>
      <c r="AE980" s="1624"/>
      <c r="AF980" s="1624"/>
      <c r="AG980" s="162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6" t="s">
        <v>307</v>
      </c>
      <c r="N981" s="1667"/>
      <c r="O981" s="1667"/>
      <c r="P981" s="1667"/>
      <c r="Q981" s="1667"/>
      <c r="R981" s="1667"/>
      <c r="S981" s="1668"/>
      <c r="T981" s="1647"/>
      <c r="U981" s="1648"/>
      <c r="V981" s="1648"/>
      <c r="W981" s="1648"/>
      <c r="X981" s="1648"/>
      <c r="Y981" s="1648"/>
      <c r="Z981" s="1649"/>
      <c r="AA981" s="1623"/>
      <c r="AB981" s="1624"/>
      <c r="AC981" s="1624"/>
      <c r="AD981" s="1624"/>
      <c r="AE981" s="1624"/>
      <c r="AF981" s="1624"/>
      <c r="AG981" s="162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3"/>
      <c r="N982" s="1624"/>
      <c r="O982" s="1624"/>
      <c r="P982" s="1624"/>
      <c r="Q982" s="1624"/>
      <c r="R982" s="1624"/>
      <c r="S982" s="1625"/>
      <c r="T982" s="1647"/>
      <c r="U982" s="1648"/>
      <c r="V982" s="1648"/>
      <c r="W982" s="1648"/>
      <c r="X982" s="1648"/>
      <c r="Y982" s="1648"/>
      <c r="Z982" s="1649"/>
      <c r="AA982" s="1623"/>
      <c r="AB982" s="1624"/>
      <c r="AC982" s="1624"/>
      <c r="AD982" s="1624"/>
      <c r="AE982" s="1624"/>
      <c r="AF982" s="1624"/>
      <c r="AG982" s="162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23" t="s">
        <v>669</v>
      </c>
      <c r="P983" s="1393"/>
      <c r="Q983" s="92"/>
      <c r="R983" s="92"/>
      <c r="S983" s="93"/>
      <c r="T983" s="41" t="s">
        <v>170</v>
      </c>
      <c r="U983" s="42"/>
      <c r="V983" s="42"/>
      <c r="W983" s="1738" t="s">
        <v>334</v>
      </c>
      <c r="X983" s="1739"/>
      <c r="Y983" s="1739"/>
      <c r="Z983" s="1739"/>
      <c r="AA983" s="1739"/>
      <c r="AB983" s="1739"/>
      <c r="AC983" s="1739"/>
      <c r="AD983" s="1739"/>
      <c r="AE983" s="1739"/>
      <c r="AF983" s="1739"/>
      <c r="AG983" s="1740"/>
      <c r="AU983" s="68"/>
      <c r="AV983" s="95"/>
      <c r="AW983" s="95"/>
      <c r="AX983" s="95"/>
      <c r="AY983" s="95"/>
      <c r="AZ983" s="34"/>
      <c r="BB983" s="34"/>
      <c r="BC983" s="34"/>
      <c r="BD983" s="34"/>
      <c r="BE983" s="34"/>
      <c r="BF983" s="34"/>
      <c r="BG983" s="34"/>
      <c r="BH983" s="34"/>
      <c r="BI983" s="34"/>
      <c r="BJ983" s="34"/>
      <c r="BK983" s="34"/>
      <c r="BL983" s="34"/>
    </row>
    <row r="984" spans="1:64" ht="12.95" customHeight="1">
      <c r="F984" s="1545" t="s">
        <v>33</v>
      </c>
      <c r="G984" s="1297"/>
      <c r="H984" s="1297"/>
      <c r="I984" s="1297"/>
      <c r="J984" s="1297"/>
      <c r="K984" s="1297"/>
      <c r="L984" s="1297"/>
      <c r="M984" s="1623"/>
      <c r="N984" s="1624"/>
      <c r="O984" s="1624"/>
      <c r="P984" s="1624"/>
      <c r="Q984" s="1624"/>
      <c r="R984" s="1624"/>
      <c r="S984" s="1625"/>
      <c r="T984" s="47"/>
      <c r="U984" s="48"/>
      <c r="V984" s="48"/>
      <c r="W984" s="48"/>
      <c r="X984" s="48"/>
      <c r="Y984" s="48"/>
      <c r="Z984" s="124" t="s">
        <v>134</v>
      </c>
      <c r="AA984" s="1708"/>
      <c r="AB984" s="1709"/>
      <c r="AC984" s="1709"/>
      <c r="AD984" s="1709"/>
      <c r="AE984" s="1709"/>
      <c r="AF984" s="1709"/>
      <c r="AG984" s="171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60"/>
      <c r="BH985" s="1560"/>
      <c r="BI985" s="1560"/>
      <c r="BJ985" s="1560"/>
      <c r="BK985" s="1560"/>
      <c r="BL985" s="1560"/>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0" t="s">
        <v>548</v>
      </c>
      <c r="B988" s="1450"/>
      <c r="C988" s="1450"/>
      <c r="D988" s="1450"/>
      <c r="E988" s="1450"/>
      <c r="F988" s="1450"/>
      <c r="G988" s="1450"/>
      <c r="H988" s="1450"/>
      <c r="I988" s="1450"/>
      <c r="J988" s="1450"/>
      <c r="K988" s="1450"/>
      <c r="L988" s="1450"/>
      <c r="M988" s="1450"/>
      <c r="N988" s="1450"/>
      <c r="O988" s="1450"/>
      <c r="P988" s="1450"/>
      <c r="Q988" s="1450"/>
      <c r="R988" s="1450"/>
      <c r="S988" s="1450"/>
      <c r="T988" s="1450"/>
      <c r="U988" s="1450"/>
      <c r="V988" s="1450"/>
      <c r="W988" s="1450"/>
      <c r="X988" s="1450"/>
      <c r="Y988" s="1450"/>
      <c r="Z988" s="1450"/>
      <c r="AA988" s="1450"/>
      <c r="AB988" s="1450"/>
      <c r="AC988" s="1450"/>
      <c r="AD988" s="1450"/>
      <c r="AE988" s="1450"/>
      <c r="AF988" s="1450"/>
      <c r="AG988" s="1450"/>
      <c r="AH988" s="1450"/>
      <c r="AI988" s="1450"/>
      <c r="AJ988" s="1450"/>
      <c r="AK988" s="1450"/>
      <c r="AL988" s="1450"/>
      <c r="AM988" s="1450"/>
      <c r="AN988" s="1450"/>
      <c r="AO988" s="1450"/>
      <c r="AP988" s="1450"/>
      <c r="AQ988" s="1450"/>
      <c r="AR988" s="1450"/>
      <c r="AS988" s="1450"/>
      <c r="AT988" s="1450"/>
      <c r="AU988" s="68"/>
      <c r="AV988" s="68"/>
      <c r="AW988" s="68"/>
      <c r="AX988" s="68"/>
      <c r="AY988" s="68"/>
      <c r="AZ988" s="14"/>
      <c r="BA988" s="14"/>
      <c r="BB988" s="908"/>
      <c r="BC988" s="908"/>
    </row>
    <row r="989" spans="1:64" ht="12.95" customHeight="1">
      <c r="A989" s="1450"/>
      <c r="B989" s="1450"/>
      <c r="C989" s="1450"/>
      <c r="D989" s="1450"/>
      <c r="E989" s="1450"/>
      <c r="F989" s="1450"/>
      <c r="G989" s="1450"/>
      <c r="H989" s="1450"/>
      <c r="I989" s="1450"/>
      <c r="J989" s="1450"/>
      <c r="K989" s="1450"/>
      <c r="L989" s="1450"/>
      <c r="M989" s="1450"/>
      <c r="N989" s="1450"/>
      <c r="O989" s="1450"/>
      <c r="P989" s="1450"/>
      <c r="Q989" s="1450"/>
      <c r="R989" s="1450"/>
      <c r="S989" s="1450"/>
      <c r="T989" s="1450"/>
      <c r="U989" s="1450"/>
      <c r="V989" s="1450"/>
      <c r="W989" s="1450"/>
      <c r="X989" s="1450"/>
      <c r="Y989" s="1450"/>
      <c r="Z989" s="1450"/>
      <c r="AA989" s="1450"/>
      <c r="AB989" s="1450"/>
      <c r="AC989" s="1450"/>
      <c r="AD989" s="1450"/>
      <c r="AE989" s="1450"/>
      <c r="AF989" s="1450"/>
      <c r="AG989" s="1450"/>
      <c r="AH989" s="1450"/>
      <c r="AI989" s="1450"/>
      <c r="AJ989" s="1450"/>
      <c r="AK989" s="1450"/>
      <c r="AL989" s="1450"/>
      <c r="AM989" s="1450"/>
      <c r="AN989" s="1450"/>
      <c r="AO989" s="1450"/>
      <c r="AP989" s="1450"/>
      <c r="AQ989" s="1450"/>
      <c r="AR989" s="1450"/>
      <c r="AS989" s="1450"/>
      <c r="AT989" s="1450"/>
      <c r="AU989" s="68"/>
      <c r="AV989" s="68"/>
      <c r="AW989" s="68"/>
      <c r="AX989" s="68"/>
      <c r="AY989" s="68"/>
      <c r="AZ989" s="30"/>
      <c r="BA989" s="14"/>
      <c r="BB989" s="14"/>
      <c r="BC989" s="14"/>
    </row>
    <row r="990" spans="1:64" ht="12.95" customHeight="1">
      <c r="A990" s="1450"/>
      <c r="B990" s="1450"/>
      <c r="C990" s="1450"/>
      <c r="D990" s="1450"/>
      <c r="E990" s="1450"/>
      <c r="F990" s="1450"/>
      <c r="G990" s="1450"/>
      <c r="H990" s="1450"/>
      <c r="I990" s="1450"/>
      <c r="J990" s="1450"/>
      <c r="K990" s="1450"/>
      <c r="L990" s="1450"/>
      <c r="M990" s="1450"/>
      <c r="N990" s="1450"/>
      <c r="O990" s="1450"/>
      <c r="P990" s="1450"/>
      <c r="Q990" s="1450"/>
      <c r="R990" s="1450"/>
      <c r="S990" s="1450"/>
      <c r="T990" s="1450"/>
      <c r="U990" s="1450"/>
      <c r="V990" s="1450"/>
      <c r="W990" s="1450"/>
      <c r="X990" s="1450"/>
      <c r="Y990" s="1450"/>
      <c r="Z990" s="1450"/>
      <c r="AA990" s="1450"/>
      <c r="AB990" s="1450"/>
      <c r="AC990" s="1450"/>
      <c r="AD990" s="1450"/>
      <c r="AE990" s="1450"/>
      <c r="AF990" s="1450"/>
      <c r="AG990" s="1450"/>
      <c r="AH990" s="1450"/>
      <c r="AI990" s="1450"/>
      <c r="AJ990" s="1450"/>
      <c r="AK990" s="1450"/>
      <c r="AL990" s="1450"/>
      <c r="AM990" s="1450"/>
      <c r="AN990" s="1450"/>
      <c r="AO990" s="1450"/>
      <c r="AP990" s="1450"/>
      <c r="AQ990" s="1450"/>
      <c r="AR990" s="1450"/>
      <c r="AS990" s="1450"/>
      <c r="AT990" s="145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4" t="s">
        <v>638</v>
      </c>
      <c r="E994" s="1735"/>
      <c r="F994" s="1735"/>
      <c r="G994" s="1735"/>
      <c r="H994" s="1735"/>
      <c r="I994" s="1735"/>
      <c r="J994" s="1735"/>
      <c r="K994" s="1735"/>
      <c r="L994" s="1735"/>
      <c r="M994" s="1735"/>
      <c r="N994" s="1735"/>
      <c r="O994" s="1735"/>
      <c r="P994" s="1735"/>
      <c r="Q994" s="1736"/>
      <c r="R994" s="1734" t="s">
        <v>639</v>
      </c>
      <c r="S994" s="1735"/>
      <c r="T994" s="1735"/>
      <c r="U994" s="1735"/>
      <c r="V994" s="1735"/>
      <c r="W994" s="1735"/>
      <c r="X994" s="1735"/>
      <c r="Y994" s="1735"/>
      <c r="Z994" s="1735"/>
      <c r="AA994" s="1736"/>
      <c r="AB994" s="1734" t="s">
        <v>640</v>
      </c>
      <c r="AC994" s="1735"/>
      <c r="AD994" s="1735"/>
      <c r="AE994" s="1735"/>
      <c r="AF994" s="1735"/>
      <c r="AG994" s="1735"/>
      <c r="AH994" s="1735"/>
      <c r="AI994" s="1736"/>
      <c r="AJ994" s="1734" t="s">
        <v>641</v>
      </c>
      <c r="AK994" s="1735"/>
      <c r="AL994" s="1735"/>
      <c r="AM994" s="1735"/>
      <c r="AN994" s="1735"/>
      <c r="AO994" s="1735"/>
      <c r="AP994" s="1735"/>
      <c r="AQ994" s="1736"/>
      <c r="AR994" s="68"/>
      <c r="AS994" s="68"/>
      <c r="AT994" s="68"/>
      <c r="AU994" s="68"/>
      <c r="AV994" s="68"/>
      <c r="AW994" s="68"/>
      <c r="AX994" s="68"/>
      <c r="AY994" s="68"/>
      <c r="AZ994" s="30"/>
      <c r="BB994" s="14"/>
      <c r="BC994" s="14"/>
    </row>
    <row r="995" spans="1:55" ht="12.95" customHeight="1">
      <c r="A995" s="14"/>
      <c r="B995" s="73"/>
      <c r="C995" s="925"/>
      <c r="D995" s="1602" t="s">
        <v>633</v>
      </c>
      <c r="E995" s="1603"/>
      <c r="F995" s="1603"/>
      <c r="G995" s="1603"/>
      <c r="H995" s="1603"/>
      <c r="I995" s="1603"/>
      <c r="J995" s="1603"/>
      <c r="K995" s="1603"/>
      <c r="L995" s="1603"/>
      <c r="M995" s="1603"/>
      <c r="N995" s="1603"/>
      <c r="O995" s="1603"/>
      <c r="P995" s="1603"/>
      <c r="Q995" s="1604"/>
      <c r="R995" s="1665">
        <f>IF(ISNA(IF($CU$122="4%",(INDEX($CS$160:$CW$217,MATCH($DG$122,$CR$160:$CR$217,0),MATCH(D995,$CS$159:$CW$159,0))),(INDEX($CZ$160:$DD$217,MATCH($DG$122,$CY$160:$CY$217,0),MATCH(D995,$CZ$159:$DD$159,0))))),0,IF($CU$122="4%",(INDEX($CS$160:$CW$217,MATCH($DG$122,$CR$160:$CR$217,0),MATCH(D995,$CS$159:$CW$159,0))),(INDEX($CZ$160:$DD$217,MATCH($DG$122,$CY$160:$CY$217,0),MATCH(D995,$CZ$159:$DD$159,0)))))</f>
        <v>694266</v>
      </c>
      <c r="S995" s="1665"/>
      <c r="T995" s="1665"/>
      <c r="U995" s="1665"/>
      <c r="V995" s="1665"/>
      <c r="W995" s="1665"/>
      <c r="X995" s="1665"/>
      <c r="Y995" s="1665"/>
      <c r="Z995" s="1665"/>
      <c r="AA995" s="1665"/>
      <c r="AB995" s="1662">
        <f>CP810</f>
        <v>0</v>
      </c>
      <c r="AC995" s="1663"/>
      <c r="AD995" s="1663"/>
      <c r="AE995" s="1663"/>
      <c r="AF995" s="1663"/>
      <c r="AG995" s="1663"/>
      <c r="AH995" s="1663"/>
      <c r="AI995" s="1664"/>
      <c r="AJ995" s="1634">
        <f>IF(ISERROR((R995*AB995)),0,(R995*AB995))</f>
        <v>0</v>
      </c>
      <c r="AK995" s="1635"/>
      <c r="AL995" s="1635"/>
      <c r="AM995" s="1635"/>
      <c r="AN995" s="1635"/>
      <c r="AO995" s="1635"/>
      <c r="AP995" s="1635"/>
      <c r="AQ995" s="1636"/>
      <c r="AR995" s="68"/>
      <c r="AS995" s="68"/>
      <c r="AT995" s="68"/>
      <c r="AU995" s="68"/>
      <c r="AV995" s="68"/>
      <c r="AW995" s="68"/>
      <c r="AX995" s="68"/>
      <c r="AY995" s="68"/>
      <c r="AZ995" s="30"/>
      <c r="BB995" s="14"/>
      <c r="BC995" s="14"/>
    </row>
    <row r="996" spans="1:55" ht="12.95" customHeight="1">
      <c r="A996" s="14"/>
      <c r="B996" s="73"/>
      <c r="C996" s="83"/>
      <c r="D996" s="1602" t="s">
        <v>325</v>
      </c>
      <c r="E996" s="1603"/>
      <c r="F996" s="1603"/>
      <c r="G996" s="1603"/>
      <c r="H996" s="1603"/>
      <c r="I996" s="1603"/>
      <c r="J996" s="1603"/>
      <c r="K996" s="1603"/>
      <c r="L996" s="1603"/>
      <c r="M996" s="1603"/>
      <c r="N996" s="1603"/>
      <c r="O996" s="1603"/>
      <c r="P996" s="1603"/>
      <c r="Q996" s="1604"/>
      <c r="R996" s="1665">
        <f>IF(ISNA(IF($CU$122="4%",(INDEX($CS$160:$CW$217,MATCH($DG$122,$CR$160:$CR$217,0),MATCH(D996,$CS$159:$CW$159,0))),(INDEX($CZ$160:$DD$217,MATCH($DG$122,$CY$160:$CY$217,0),MATCH(D996,$CZ$159:$DD$159,0))))),0,IF($CU$122="4%",(INDEX($CS$160:$CW$217,MATCH($DG$122,$CR$160:$CR$217,0),MATCH(D996,$CS$159:$CW$159,0))),(INDEX($CZ$160:$DD$217,MATCH($DG$122,$CY$160:$CY$217,0),MATCH(D996,$CZ$159:$DD$159,0)))))</f>
        <v>800482</v>
      </c>
      <c r="S996" s="1665"/>
      <c r="T996" s="1665"/>
      <c r="U996" s="1665"/>
      <c r="V996" s="1665"/>
      <c r="W996" s="1665"/>
      <c r="X996" s="1665"/>
      <c r="Y996" s="1665"/>
      <c r="Z996" s="1665"/>
      <c r="AA996" s="1665"/>
      <c r="AB996" s="1662">
        <f>CU810</f>
        <v>95</v>
      </c>
      <c r="AC996" s="1663"/>
      <c r="AD996" s="1663"/>
      <c r="AE996" s="1663"/>
      <c r="AF996" s="1663"/>
      <c r="AG996" s="1663"/>
      <c r="AH996" s="1663"/>
      <c r="AI996" s="1664"/>
      <c r="AJ996" s="1634">
        <f>IF(ISERROR((R996*AB996)),0,(R996*AB996))</f>
        <v>76045790</v>
      </c>
      <c r="AK996" s="1635"/>
      <c r="AL996" s="1635"/>
      <c r="AM996" s="1635"/>
      <c r="AN996" s="1635"/>
      <c r="AO996" s="1635"/>
      <c r="AP996" s="1635"/>
      <c r="AQ996" s="1636"/>
      <c r="AR996" s="68"/>
      <c r="AS996" s="68"/>
      <c r="AT996" s="68"/>
      <c r="AU996" s="68"/>
      <c r="AV996" s="68"/>
      <c r="AW996" s="68"/>
      <c r="AX996" s="68"/>
      <c r="AY996" s="68"/>
      <c r="AZ996" s="30"/>
      <c r="BB996" s="14"/>
      <c r="BC996" s="14"/>
    </row>
    <row r="997" spans="1:55" ht="12.95" customHeight="1">
      <c r="A997" s="14"/>
      <c r="B997" s="73"/>
      <c r="C997" s="83"/>
      <c r="D997" s="1602" t="s">
        <v>163</v>
      </c>
      <c r="E997" s="1603"/>
      <c r="F997" s="1603"/>
      <c r="G997" s="1603"/>
      <c r="H997" s="1603"/>
      <c r="I997" s="1603"/>
      <c r="J997" s="1603"/>
      <c r="K997" s="1603"/>
      <c r="L997" s="1603"/>
      <c r="M997" s="1603"/>
      <c r="N997" s="1603"/>
      <c r="O997" s="1603"/>
      <c r="P997" s="1603"/>
      <c r="Q997" s="1604"/>
      <c r="R997" s="1665">
        <f>IF(ISNA(IF($CU$122="4%",(INDEX($CS$160:$CW$217,MATCH($DG$122,$CR$160:$CR$217,0),MATCH(D997,$CS$159:$CW$159,0))),(INDEX($CZ$160:$DD$217,MATCH($DG$122,$CY$160:$CY$217,0),MATCH(D997,$CZ$159:$DD$159,0))))),0,IF($CU$122="4%",(INDEX($CS$160:$CW$217,MATCH($DG$122,$CR$160:$CR$217,0),MATCH(D997,$CS$159:$CW$159,0))),(INDEX($CZ$160:$DD$217,MATCH($DG$122,$CY$160:$CY$217,0),MATCH(D997,$CZ$159:$DD$159,0)))))</f>
        <v>965600</v>
      </c>
      <c r="S997" s="1665"/>
      <c r="T997" s="1665"/>
      <c r="U997" s="1665"/>
      <c r="V997" s="1665"/>
      <c r="W997" s="1665"/>
      <c r="X997" s="1665"/>
      <c r="Y997" s="1665"/>
      <c r="Z997" s="1665"/>
      <c r="AA997" s="1665"/>
      <c r="AB997" s="1662">
        <f>CZ810</f>
        <v>5</v>
      </c>
      <c r="AC997" s="1663"/>
      <c r="AD997" s="1663"/>
      <c r="AE997" s="1663"/>
      <c r="AF997" s="1663"/>
      <c r="AG997" s="1663"/>
      <c r="AH997" s="1663"/>
      <c r="AI997" s="1664"/>
      <c r="AJ997" s="1634">
        <f>IF(ISERROR((R997*AB997)),0,(R997*AB997))</f>
        <v>4828000</v>
      </c>
      <c r="AK997" s="1635"/>
      <c r="AL997" s="1635"/>
      <c r="AM997" s="1635"/>
      <c r="AN997" s="1635"/>
      <c r="AO997" s="1635"/>
      <c r="AP997" s="1635"/>
      <c r="AQ997" s="1636"/>
      <c r="AR997" s="68"/>
      <c r="AS997" s="68"/>
      <c r="AT997" s="68"/>
      <c r="AU997" s="68"/>
      <c r="AV997" s="68"/>
      <c r="AW997" s="68"/>
      <c r="AX997" s="68"/>
      <c r="AY997" s="68"/>
      <c r="AZ997" s="30"/>
      <c r="BB997" s="14"/>
      <c r="BC997" s="14"/>
    </row>
    <row r="998" spans="1:55" ht="12.95" customHeight="1">
      <c r="A998" s="14"/>
      <c r="B998" s="73"/>
      <c r="C998" s="83"/>
      <c r="D998" s="1602" t="s">
        <v>164</v>
      </c>
      <c r="E998" s="1603"/>
      <c r="F998" s="1603"/>
      <c r="G998" s="1603"/>
      <c r="H998" s="1603"/>
      <c r="I998" s="1603"/>
      <c r="J998" s="1603"/>
      <c r="K998" s="1603"/>
      <c r="L998" s="1603"/>
      <c r="M998" s="1603"/>
      <c r="N998" s="1603"/>
      <c r="O998" s="1603"/>
      <c r="P998" s="1603"/>
      <c r="Q998" s="1604"/>
      <c r="R998" s="1665">
        <f>IF(ISNA(IF($CU$122="4%",(INDEX($CS$160:$CW$217,MATCH($DG$122,$CR$160:$CR$217,0),MATCH(D998,$CS$159:$CW$159,0))),(INDEX($CZ$160:$DD$217,MATCH($DG$122,$CY$160:$CY$217,0),MATCH(D998,$CZ$159:$DD$159,0))))),0,IF($CU$122="4%",(INDEX($CS$160:$CW$217,MATCH($DG$122,$CR$160:$CR$217,0),MATCH(D998,$CS$159:$CW$159,0))),(INDEX($CZ$160:$DD$217,MATCH($DG$122,$CY$160:$CY$217,0),MATCH(D998,$CZ$159:$DD$159,0)))))</f>
        <v>1235968</v>
      </c>
      <c r="S998" s="1665"/>
      <c r="T998" s="1665"/>
      <c r="U998" s="1665"/>
      <c r="V998" s="1665"/>
      <c r="W998" s="1665"/>
      <c r="X998" s="1665"/>
      <c r="Y998" s="1665"/>
      <c r="Z998" s="1665"/>
      <c r="AA998" s="1665"/>
      <c r="AB998" s="1662">
        <f>DE810</f>
        <v>0</v>
      </c>
      <c r="AC998" s="1663"/>
      <c r="AD998" s="1663"/>
      <c r="AE998" s="1663"/>
      <c r="AF998" s="1663"/>
      <c r="AG998" s="1663"/>
      <c r="AH998" s="1663"/>
      <c r="AI998" s="1664"/>
      <c r="AJ998" s="1634">
        <f>IF(ISERROR((R998*AB998)),0,(R998*AB998))</f>
        <v>0</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2.95" customHeight="1">
      <c r="A999" s="14"/>
      <c r="B999" s="47"/>
      <c r="C999" s="78"/>
      <c r="D999" s="1602" t="s">
        <v>460</v>
      </c>
      <c r="E999" s="1603"/>
      <c r="F999" s="1603"/>
      <c r="G999" s="1603"/>
      <c r="H999" s="1603"/>
      <c r="I999" s="1603"/>
      <c r="J999" s="1603"/>
      <c r="K999" s="1603"/>
      <c r="L999" s="1603"/>
      <c r="M999" s="1603"/>
      <c r="N999" s="1603"/>
      <c r="O999" s="1603"/>
      <c r="P999" s="1603"/>
      <c r="Q999" s="1604"/>
      <c r="R999" s="1665">
        <f>IF(ISNA(IF($CU$122="4%",(INDEX($CS$160:$CW$217,MATCH($DG$122,$CR$160:$CR$217,0),MATCH(D999,$CS$159:$CW$159,0))),(INDEX($CZ$160:$DD$217,MATCH($DG$122,$CY$160:$CY$217,0),MATCH(D999,$CZ$159:$DD$159,0))))),0,IF($CU$122="4%",(INDEX($CS$160:$CW$217,MATCH($DG$122,$CR$160:$CR$217,0),MATCH(D999,$CS$159:$CW$159,0))),(INDEX($CZ$160:$DD$217,MATCH($DG$122,$CY$160:$CY$217,0),MATCH(D999,$CZ$159:$DD$159,0)))))</f>
        <v>1376946</v>
      </c>
      <c r="S999" s="1665"/>
      <c r="T999" s="1665"/>
      <c r="U999" s="1665"/>
      <c r="V999" s="1665"/>
      <c r="W999" s="1665"/>
      <c r="X999" s="1665"/>
      <c r="Y999" s="1665"/>
      <c r="Z999" s="1665"/>
      <c r="AA999" s="1665"/>
      <c r="AB999" s="1662">
        <f>DO810+DJ810</f>
        <v>0</v>
      </c>
      <c r="AC999" s="1663"/>
      <c r="AD999" s="1663"/>
      <c r="AE999" s="1663"/>
      <c r="AF999" s="1663"/>
      <c r="AG999" s="1663"/>
      <c r="AH999" s="1663"/>
      <c r="AI999" s="1664"/>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2.95" customHeight="1">
      <c r="A1000" s="14"/>
      <c r="B1000" s="1693" t="s">
        <v>791</v>
      </c>
      <c r="C1000" s="1694"/>
      <c r="D1000" s="1694"/>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5"/>
      <c r="AB1000" s="1662">
        <f>SUM(AB995:AI999)</f>
        <v>100</v>
      </c>
      <c r="AC1000" s="1663"/>
      <c r="AD1000" s="1663"/>
      <c r="AE1000" s="1663"/>
      <c r="AF1000" s="1663"/>
      <c r="AG1000" s="1663"/>
      <c r="AH1000" s="1663"/>
      <c r="AI1000" s="1664"/>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2.95" customHeight="1">
      <c r="A1001" s="14"/>
      <c r="B1001" s="1687" t="s">
        <v>512</v>
      </c>
      <c r="C1001" s="1688"/>
      <c r="D1001" s="1688"/>
      <c r="E1001" s="1688"/>
      <c r="F1001" s="1688"/>
      <c r="G1001" s="1688"/>
      <c r="H1001" s="1688"/>
      <c r="I1001" s="1688"/>
      <c r="J1001" s="1688"/>
      <c r="K1001" s="1688"/>
      <c r="L1001" s="1688"/>
      <c r="M1001" s="1688"/>
      <c r="N1001" s="1688"/>
      <c r="O1001" s="1688"/>
      <c r="P1001" s="1688"/>
      <c r="Q1001" s="1688"/>
      <c r="R1001" s="1688"/>
      <c r="S1001" s="1688"/>
      <c r="T1001" s="1688"/>
      <c r="U1001" s="1688"/>
      <c r="V1001" s="1688"/>
      <c r="W1001" s="1688"/>
      <c r="X1001" s="1688"/>
      <c r="Y1001" s="1688"/>
      <c r="Z1001" s="1688"/>
      <c r="AA1001" s="1688"/>
      <c r="AB1001" s="1688"/>
      <c r="AC1001" s="1688"/>
      <c r="AD1001" s="1688"/>
      <c r="AE1001" s="1688"/>
      <c r="AF1001" s="1688"/>
      <c r="AG1001" s="1688"/>
      <c r="AH1001" s="1688"/>
      <c r="AI1001" s="1689"/>
      <c r="AJ1001" s="1634">
        <f>SUM(AJ995:AQ999)</f>
        <v>80873790</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2.95" customHeight="1">
      <c r="A1002" s="14"/>
      <c r="B1002" s="1684"/>
      <c r="C1002" s="1685"/>
      <c r="D1002" s="1685"/>
      <c r="E1002" s="1685"/>
      <c r="F1002" s="1685"/>
      <c r="G1002" s="1685"/>
      <c r="H1002" s="1685"/>
      <c r="I1002" s="1685"/>
      <c r="J1002" s="1685"/>
      <c r="K1002" s="1685"/>
      <c r="L1002" s="1685"/>
      <c r="M1002" s="1685"/>
      <c r="N1002" s="1685"/>
      <c r="O1002" s="1685"/>
      <c r="P1002" s="1685"/>
      <c r="Q1002" s="1685"/>
      <c r="R1002" s="1685"/>
      <c r="S1002" s="1685"/>
      <c r="T1002" s="1685"/>
      <c r="U1002" s="1685"/>
      <c r="V1002" s="1685"/>
      <c r="W1002" s="1685"/>
      <c r="X1002" s="1685"/>
      <c r="Y1002" s="1685"/>
      <c r="Z1002" s="1685"/>
      <c r="AA1002" s="1685"/>
      <c r="AB1002" s="1685"/>
      <c r="AC1002" s="1685"/>
      <c r="AD1002" s="1685"/>
      <c r="AE1002" s="1686"/>
      <c r="AF1002" s="1711" t="s">
        <v>666</v>
      </c>
      <c r="AG1002" s="1712"/>
      <c r="AH1002" s="1712"/>
      <c r="AI1002" s="1713"/>
      <c r="AJ1002" s="1684"/>
      <c r="AK1002" s="1685"/>
      <c r="AL1002" s="1685"/>
      <c r="AM1002" s="1685"/>
      <c r="AN1002" s="1685"/>
      <c r="AO1002" s="1685"/>
      <c r="AP1002" s="1685"/>
      <c r="AQ1002" s="1686"/>
      <c r="AR1002" s="68"/>
      <c r="AS1002" s="68"/>
      <c r="AT1002" s="68"/>
      <c r="AU1002" s="68"/>
      <c r="AV1002" s="68"/>
      <c r="AW1002" s="68"/>
      <c r="AX1002" s="68"/>
      <c r="AY1002" s="68"/>
      <c r="AZ1002" s="34"/>
      <c r="BA1002" s="34"/>
      <c r="BB1002" s="34"/>
      <c r="BC1002" s="34"/>
    </row>
    <row r="1003" spans="1:55" ht="12.95" customHeight="1">
      <c r="A1003" s="14"/>
      <c r="B1003" s="73"/>
      <c r="C1003" s="923" t="s">
        <v>668</v>
      </c>
      <c r="D1003" s="1690" t="s">
        <v>1219</v>
      </c>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79"/>
      <c r="AG1003" s="1714" t="s">
        <v>545</v>
      </c>
      <c r="AH1003" s="1715"/>
      <c r="AI1003" s="87"/>
      <c r="AJ1003" s="1669">
        <f>ROUND(IF(AND(AG1003="yes",D1009&gt;0),AJ1001*0.2,0),0)</f>
        <v>16174758</v>
      </c>
      <c r="AK1003" s="1670"/>
      <c r="AL1003" s="1670"/>
      <c r="AM1003" s="1670"/>
      <c r="AN1003" s="1670"/>
      <c r="AO1003" s="1670"/>
      <c r="AP1003" s="1670"/>
      <c r="AQ1003" s="1671"/>
      <c r="AR1003" s="68"/>
      <c r="AS1003" s="68"/>
      <c r="AT1003" s="68"/>
      <c r="AU1003" s="68"/>
      <c r="AV1003" s="68"/>
      <c r="AW1003" s="68"/>
      <c r="AX1003" s="68"/>
      <c r="AY1003" s="68"/>
      <c r="AZ1003" s="34"/>
      <c r="BA1003" s="34"/>
      <c r="BB1003" s="34"/>
      <c r="BC1003" s="34"/>
    </row>
    <row r="1004" spans="1:55" ht="12.95" customHeight="1">
      <c r="A1004" s="14"/>
      <c r="B1004" s="257"/>
      <c r="C1004" s="256"/>
      <c r="D1004" s="1725" t="s">
        <v>2186</v>
      </c>
      <c r="E1004" s="1726"/>
      <c r="F1004" s="1726"/>
      <c r="G1004" s="1726"/>
      <c r="H1004" s="1726"/>
      <c r="I1004" s="1726"/>
      <c r="J1004" s="1726"/>
      <c r="K1004" s="1726"/>
      <c r="L1004" s="1726"/>
      <c r="M1004" s="1726"/>
      <c r="N1004" s="1726"/>
      <c r="O1004" s="1726"/>
      <c r="P1004" s="1726"/>
      <c r="Q1004" s="1726"/>
      <c r="R1004" s="1726"/>
      <c r="S1004" s="1726"/>
      <c r="T1004" s="1726"/>
      <c r="U1004" s="1726"/>
      <c r="V1004" s="1726"/>
      <c r="W1004" s="1726"/>
      <c r="X1004" s="1726"/>
      <c r="Y1004" s="1726"/>
      <c r="Z1004" s="1726"/>
      <c r="AA1004" s="1726"/>
      <c r="AB1004" s="1726"/>
      <c r="AC1004" s="1726"/>
      <c r="AD1004" s="1726"/>
      <c r="AE1004" s="1727"/>
      <c r="AF1004" s="73"/>
      <c r="AG1004" s="14"/>
      <c r="AH1004" s="14"/>
      <c r="AI1004" s="83"/>
      <c r="AJ1004" s="1672"/>
      <c r="AK1004" s="1673"/>
      <c r="AL1004" s="1673"/>
      <c r="AM1004" s="1673"/>
      <c r="AN1004" s="1673"/>
      <c r="AO1004" s="1673"/>
      <c r="AP1004" s="1673"/>
      <c r="AQ1004" s="1674"/>
      <c r="AR1004" s="68"/>
      <c r="AS1004" s="68"/>
      <c r="AT1004" s="68"/>
      <c r="AU1004" s="68"/>
      <c r="AV1004" s="68"/>
      <c r="AW1004" s="68"/>
      <c r="AX1004" s="68"/>
      <c r="AY1004" s="68"/>
      <c r="AZ1004" s="34"/>
      <c r="BA1004" s="34"/>
      <c r="BB1004" s="34"/>
      <c r="BC1004" s="34"/>
    </row>
    <row r="1005" spans="1:55" ht="12.95" customHeight="1">
      <c r="A1005" s="14"/>
      <c r="B1005" s="257"/>
      <c r="C1005" s="256"/>
      <c r="D1005" s="1725"/>
      <c r="E1005" s="1726"/>
      <c r="F1005" s="1726"/>
      <c r="G1005" s="1726"/>
      <c r="H1005" s="1726"/>
      <c r="I1005" s="1726"/>
      <c r="J1005" s="1726"/>
      <c r="K1005" s="1726"/>
      <c r="L1005" s="1726"/>
      <c r="M1005" s="1726"/>
      <c r="N1005" s="1726"/>
      <c r="O1005" s="1726"/>
      <c r="P1005" s="1726"/>
      <c r="Q1005" s="1726"/>
      <c r="R1005" s="1726"/>
      <c r="S1005" s="1726"/>
      <c r="T1005" s="1726"/>
      <c r="U1005" s="1726"/>
      <c r="V1005" s="1726"/>
      <c r="W1005" s="1726"/>
      <c r="X1005" s="1726"/>
      <c r="Y1005" s="1726"/>
      <c r="Z1005" s="1726"/>
      <c r="AA1005" s="1726"/>
      <c r="AB1005" s="1726"/>
      <c r="AC1005" s="1726"/>
      <c r="AD1005" s="1726"/>
      <c r="AE1005" s="1727"/>
      <c r="AF1005" s="73"/>
      <c r="AG1005" s="14"/>
      <c r="AH1005" s="14"/>
      <c r="AI1005" s="83"/>
      <c r="AJ1005" s="1672"/>
      <c r="AK1005" s="1673"/>
      <c r="AL1005" s="1673"/>
      <c r="AM1005" s="1673"/>
      <c r="AN1005" s="1673"/>
      <c r="AO1005" s="1673"/>
      <c r="AP1005" s="1673"/>
      <c r="AQ1005" s="1674"/>
      <c r="AR1005" s="68"/>
      <c r="AS1005" s="68"/>
      <c r="AT1005" s="68"/>
      <c r="AU1005" s="68"/>
      <c r="AV1005" s="68"/>
      <c r="AW1005" s="68"/>
      <c r="AX1005" s="68"/>
      <c r="AY1005" s="68"/>
      <c r="AZ1005" s="34"/>
      <c r="BA1005" s="34"/>
      <c r="BB1005" s="34"/>
      <c r="BC1005" s="34"/>
    </row>
    <row r="1006" spans="1:55" ht="12.95" customHeight="1">
      <c r="A1006" s="14"/>
      <c r="B1006" s="257"/>
      <c r="C1006" s="256"/>
      <c r="D1006" s="1725"/>
      <c r="E1006" s="1726"/>
      <c r="F1006" s="1726"/>
      <c r="G1006" s="1726"/>
      <c r="H1006" s="1726"/>
      <c r="I1006" s="1726"/>
      <c r="J1006" s="1726"/>
      <c r="K1006" s="1726"/>
      <c r="L1006" s="1726"/>
      <c r="M1006" s="1726"/>
      <c r="N1006" s="1726"/>
      <c r="O1006" s="1726"/>
      <c r="P1006" s="1726"/>
      <c r="Q1006" s="1726"/>
      <c r="R1006" s="1726"/>
      <c r="S1006" s="1726"/>
      <c r="T1006" s="1726"/>
      <c r="U1006" s="1726"/>
      <c r="V1006" s="1726"/>
      <c r="W1006" s="1726"/>
      <c r="X1006" s="1726"/>
      <c r="Y1006" s="1726"/>
      <c r="Z1006" s="1726"/>
      <c r="AA1006" s="1726"/>
      <c r="AB1006" s="1726"/>
      <c r="AC1006" s="1726"/>
      <c r="AD1006" s="1726"/>
      <c r="AE1006" s="1727"/>
      <c r="AF1006" s="73"/>
      <c r="AG1006" s="14"/>
      <c r="AH1006" s="14"/>
      <c r="AI1006" s="83"/>
      <c r="AJ1006" s="1672"/>
      <c r="AK1006" s="1673"/>
      <c r="AL1006" s="1673"/>
      <c r="AM1006" s="1673"/>
      <c r="AN1006" s="1673"/>
      <c r="AO1006" s="1673"/>
      <c r="AP1006" s="1673"/>
      <c r="AQ1006" s="1674"/>
      <c r="AR1006" s="68"/>
      <c r="AS1006" s="68"/>
      <c r="AT1006" s="68"/>
      <c r="AU1006" s="68"/>
      <c r="AV1006" s="68"/>
      <c r="AW1006" s="68"/>
      <c r="AX1006" s="68"/>
      <c r="AY1006" s="68"/>
      <c r="AZ1006" s="34"/>
      <c r="BA1006" s="34"/>
      <c r="BB1006" s="34"/>
      <c r="BC1006" s="34"/>
    </row>
    <row r="1007" spans="1:55" ht="12.95" customHeight="1">
      <c r="A1007" s="14"/>
      <c r="B1007" s="257"/>
      <c r="C1007" s="256"/>
      <c r="D1007" s="1725"/>
      <c r="E1007" s="1726"/>
      <c r="F1007" s="1726"/>
      <c r="G1007" s="1726"/>
      <c r="H1007" s="1726"/>
      <c r="I1007" s="1726"/>
      <c r="J1007" s="1726"/>
      <c r="K1007" s="1726"/>
      <c r="L1007" s="1726"/>
      <c r="M1007" s="1726"/>
      <c r="N1007" s="1726"/>
      <c r="O1007" s="1726"/>
      <c r="P1007" s="1726"/>
      <c r="Q1007" s="1726"/>
      <c r="R1007" s="1726"/>
      <c r="S1007" s="1726"/>
      <c r="T1007" s="1726"/>
      <c r="U1007" s="1726"/>
      <c r="V1007" s="1726"/>
      <c r="W1007" s="1726"/>
      <c r="X1007" s="1726"/>
      <c r="Y1007" s="1726"/>
      <c r="Z1007" s="1726"/>
      <c r="AA1007" s="1726"/>
      <c r="AB1007" s="1726"/>
      <c r="AC1007" s="1726"/>
      <c r="AD1007" s="1726"/>
      <c r="AE1007" s="1727"/>
      <c r="AF1007" s="73"/>
      <c r="AG1007" s="14"/>
      <c r="AH1007" s="14"/>
      <c r="AI1007" s="83"/>
      <c r="AJ1007" s="1672"/>
      <c r="AK1007" s="1673"/>
      <c r="AL1007" s="1673"/>
      <c r="AM1007" s="1673"/>
      <c r="AN1007" s="1673"/>
      <c r="AO1007" s="1673"/>
      <c r="AP1007" s="1673"/>
      <c r="AQ1007" s="1674"/>
      <c r="AR1007" s="68"/>
      <c r="AS1007" s="68"/>
      <c r="AT1007" s="68"/>
      <c r="AU1007" s="68"/>
      <c r="AV1007" s="68"/>
      <c r="AW1007" s="68"/>
      <c r="AX1007" s="68"/>
      <c r="AY1007" s="68"/>
      <c r="AZ1007" s="34"/>
      <c r="BA1007" s="34"/>
      <c r="BB1007" s="34"/>
      <c r="BC1007" s="34"/>
    </row>
    <row r="1008" spans="1:55" ht="12.95" customHeight="1">
      <c r="A1008" s="14"/>
      <c r="B1008" s="257"/>
      <c r="C1008" s="256"/>
      <c r="D1008" s="1750" t="s">
        <v>2158</v>
      </c>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672"/>
      <c r="AK1008" s="1673"/>
      <c r="AL1008" s="1673"/>
      <c r="AM1008" s="1673"/>
      <c r="AN1008" s="1673"/>
      <c r="AO1008" s="1673"/>
      <c r="AP1008" s="1673"/>
      <c r="AQ1008" s="1674"/>
      <c r="AR1008" s="68"/>
      <c r="AS1008" s="68"/>
      <c r="AT1008" s="68"/>
      <c r="AU1008" s="68"/>
      <c r="AV1008" s="68"/>
      <c r="AW1008" s="68"/>
      <c r="AX1008" s="68"/>
      <c r="AY1008" s="68"/>
      <c r="AZ1008" s="34"/>
      <c r="BA1008" s="34"/>
      <c r="BB1008" s="34"/>
      <c r="BC1008" s="34"/>
    </row>
    <row r="1009" spans="1:55" ht="12.95" customHeight="1">
      <c r="A1009" s="14"/>
      <c r="B1009" s="257"/>
      <c r="C1009" s="256"/>
      <c r="D1009" s="1747" t="s">
        <v>2742</v>
      </c>
      <c r="E1009" s="1748"/>
      <c r="F1009" s="1748"/>
      <c r="G1009" s="1748"/>
      <c r="H1009" s="1748"/>
      <c r="I1009" s="1748"/>
      <c r="J1009" s="1748"/>
      <c r="K1009" s="1748"/>
      <c r="L1009" s="1748"/>
      <c r="M1009" s="1748"/>
      <c r="N1009" s="1748"/>
      <c r="O1009" s="1748"/>
      <c r="P1009" s="1748"/>
      <c r="Q1009" s="1748"/>
      <c r="R1009" s="1748"/>
      <c r="S1009" s="1748"/>
      <c r="T1009" s="1748"/>
      <c r="U1009" s="1748"/>
      <c r="V1009" s="1748"/>
      <c r="W1009" s="1748"/>
      <c r="X1009" s="1748"/>
      <c r="Y1009" s="1748"/>
      <c r="Z1009" s="1748"/>
      <c r="AA1009" s="1748"/>
      <c r="AB1009" s="1748"/>
      <c r="AC1009" s="1748"/>
      <c r="AD1009" s="1748"/>
      <c r="AE1009" s="1749"/>
      <c r="AF1009" s="77"/>
      <c r="AG1009" s="7"/>
      <c r="AH1009" s="7"/>
      <c r="AI1009" s="78"/>
      <c r="AJ1009" s="1681"/>
      <c r="AK1009" s="1682"/>
      <c r="AL1009" s="1682"/>
      <c r="AM1009" s="1682"/>
      <c r="AN1009" s="1682"/>
      <c r="AO1009" s="1682"/>
      <c r="AP1009" s="1682"/>
      <c r="AQ1009" s="1683"/>
      <c r="AR1009" s="68"/>
      <c r="AS1009" s="68"/>
      <c r="AT1009" s="68"/>
      <c r="AU1009" s="68"/>
      <c r="AV1009" s="68"/>
      <c r="AW1009" s="68"/>
      <c r="AX1009" s="68"/>
      <c r="AY1009" s="68"/>
      <c r="AZ1009" s="34"/>
      <c r="BA1009" s="34"/>
      <c r="BB1009" s="34"/>
      <c r="BC1009" s="34"/>
    </row>
    <row r="1010" spans="1:55" ht="12.95" customHeight="1">
      <c r="A1010" s="14"/>
      <c r="B1010" s="255"/>
      <c r="C1010" s="318"/>
      <c r="D1010" s="1651" t="s">
        <v>1285</v>
      </c>
      <c r="E1010" s="1652"/>
      <c r="F1010" s="1652"/>
      <c r="G1010" s="1652"/>
      <c r="H1010" s="1652"/>
      <c r="I1010" s="1652"/>
      <c r="J1010" s="1652"/>
      <c r="K1010" s="1652"/>
      <c r="L1010" s="1652"/>
      <c r="M1010" s="1652"/>
      <c r="N1010" s="1652"/>
      <c r="O1010" s="1652"/>
      <c r="P1010" s="1652"/>
      <c r="Q1010" s="1652"/>
      <c r="R1010" s="1652"/>
      <c r="S1010" s="1652"/>
      <c r="T1010" s="1652"/>
      <c r="U1010" s="1652"/>
      <c r="V1010" s="1652"/>
      <c r="W1010" s="1652"/>
      <c r="X1010" s="1652"/>
      <c r="Y1010" s="1652"/>
      <c r="Z1010" s="1652"/>
      <c r="AA1010" s="1652"/>
      <c r="AB1010" s="1652"/>
      <c r="AC1010" s="1652"/>
      <c r="AD1010" s="1652"/>
      <c r="AE1010" s="1653"/>
      <c r="AF1010" s="79"/>
      <c r="AG1010" s="1696" t="s">
        <v>669</v>
      </c>
      <c r="AH1010" s="1697"/>
      <c r="AI1010" s="87"/>
      <c r="AJ1010" s="1669">
        <f>ROUND(IF(AG1010="yes",AJ1001*0.05,0),0)</f>
        <v>0</v>
      </c>
      <c r="AK1010" s="1670"/>
      <c r="AL1010" s="1670"/>
      <c r="AM1010" s="1670"/>
      <c r="AN1010" s="1670"/>
      <c r="AO1010" s="1670"/>
      <c r="AP1010" s="1670"/>
      <c r="AQ1010" s="1671"/>
      <c r="AR1010" s="68"/>
      <c r="AS1010" s="68"/>
      <c r="AT1010" s="68"/>
      <c r="AU1010" s="68"/>
      <c r="AV1010" s="68"/>
      <c r="AW1010" s="68"/>
      <c r="AX1010" s="68"/>
      <c r="AY1010" s="68"/>
      <c r="AZ1010" s="34"/>
      <c r="BA1010" s="34"/>
      <c r="BB1010" s="34"/>
      <c r="BC1010" s="34"/>
    </row>
    <row r="1011" spans="1:55" ht="12.95" customHeight="1">
      <c r="A1011" s="14"/>
      <c r="B1011" s="257"/>
      <c r="C1011" s="82"/>
      <c r="D1011" s="1725" t="s">
        <v>1283</v>
      </c>
      <c r="E1011" s="1726"/>
      <c r="F1011" s="1726"/>
      <c r="G1011" s="1726"/>
      <c r="H1011" s="1726"/>
      <c r="I1011" s="1726"/>
      <c r="J1011" s="1726"/>
      <c r="K1011" s="1726"/>
      <c r="L1011" s="1726"/>
      <c r="M1011" s="1726"/>
      <c r="N1011" s="1726"/>
      <c r="O1011" s="1726"/>
      <c r="P1011" s="1726"/>
      <c r="Q1011" s="1726"/>
      <c r="R1011" s="1726"/>
      <c r="S1011" s="1726"/>
      <c r="T1011" s="1726"/>
      <c r="U1011" s="1726"/>
      <c r="V1011" s="1726"/>
      <c r="W1011" s="1726"/>
      <c r="X1011" s="1726"/>
      <c r="Y1011" s="1726"/>
      <c r="Z1011" s="1726"/>
      <c r="AA1011" s="1726"/>
      <c r="AB1011" s="1726"/>
      <c r="AC1011" s="1726"/>
      <c r="AD1011" s="1726"/>
      <c r="AE1011" s="1727"/>
      <c r="AF1011" s="73"/>
      <c r="AG1011" s="14"/>
      <c r="AH1011" s="14"/>
      <c r="AI1011" s="83"/>
      <c r="AJ1011" s="1672"/>
      <c r="AK1011" s="1673"/>
      <c r="AL1011" s="1673"/>
      <c r="AM1011" s="1673"/>
      <c r="AN1011" s="1673"/>
      <c r="AO1011" s="1673"/>
      <c r="AP1011" s="1673"/>
      <c r="AQ1011" s="1674"/>
      <c r="AR1011" s="68"/>
      <c r="AS1011" s="68"/>
      <c r="AT1011" s="68"/>
      <c r="AU1011" s="68"/>
      <c r="AV1011" s="68"/>
      <c r="AW1011" s="68"/>
      <c r="AX1011" s="68"/>
      <c r="AY1011" s="34"/>
      <c r="AZ1011" s="34"/>
      <c r="BB1011" s="34"/>
    </row>
    <row r="1012" spans="1:55" ht="12.95" customHeight="1">
      <c r="A1012" s="14"/>
      <c r="B1012" s="257"/>
      <c r="C1012" s="82"/>
      <c r="D1012" s="1725"/>
      <c r="E1012" s="1726"/>
      <c r="F1012" s="1726"/>
      <c r="G1012" s="1726"/>
      <c r="H1012" s="1726"/>
      <c r="I1012" s="1726"/>
      <c r="J1012" s="1726"/>
      <c r="K1012" s="1726"/>
      <c r="L1012" s="1726"/>
      <c r="M1012" s="1726"/>
      <c r="N1012" s="1726"/>
      <c r="O1012" s="1726"/>
      <c r="P1012" s="1726"/>
      <c r="Q1012" s="1726"/>
      <c r="R1012" s="1726"/>
      <c r="S1012" s="1726"/>
      <c r="T1012" s="1726"/>
      <c r="U1012" s="1726"/>
      <c r="V1012" s="1726"/>
      <c r="W1012" s="1726"/>
      <c r="X1012" s="1726"/>
      <c r="Y1012" s="1726"/>
      <c r="Z1012" s="1726"/>
      <c r="AA1012" s="1726"/>
      <c r="AB1012" s="1726"/>
      <c r="AC1012" s="1726"/>
      <c r="AD1012" s="1726"/>
      <c r="AE1012" s="1727"/>
      <c r="AF1012" s="73"/>
      <c r="AG1012" s="14"/>
      <c r="AH1012" s="14"/>
      <c r="AI1012" s="83"/>
      <c r="AJ1012" s="1672"/>
      <c r="AK1012" s="1673"/>
      <c r="AL1012" s="1673"/>
      <c r="AM1012" s="1673"/>
      <c r="AN1012" s="1673"/>
      <c r="AO1012" s="1673"/>
      <c r="AP1012" s="1673"/>
      <c r="AQ1012" s="1674"/>
      <c r="AR1012" s="68"/>
      <c r="AS1012" s="68"/>
      <c r="AT1012" s="68"/>
      <c r="AU1012" s="68"/>
      <c r="AV1012" s="68"/>
      <c r="AW1012" s="68"/>
      <c r="AX1012" s="68"/>
      <c r="AY1012" s="910">
        <f>G761+O805</f>
        <v>99</v>
      </c>
      <c r="AZ1012" s="34"/>
      <c r="BB1012" s="34"/>
    </row>
    <row r="1013" spans="1:55" ht="12.95" customHeight="1">
      <c r="A1013" s="14"/>
      <c r="B1013" s="257"/>
      <c r="C1013" s="82"/>
      <c r="D1013" s="1725"/>
      <c r="E1013" s="1726"/>
      <c r="F1013" s="1726"/>
      <c r="G1013" s="1726"/>
      <c r="H1013" s="1726"/>
      <c r="I1013" s="1726"/>
      <c r="J1013" s="1726"/>
      <c r="K1013" s="1726"/>
      <c r="L1013" s="1726"/>
      <c r="M1013" s="1726"/>
      <c r="N1013" s="1726"/>
      <c r="O1013" s="1726"/>
      <c r="P1013" s="1726"/>
      <c r="Q1013" s="1726"/>
      <c r="R1013" s="1726"/>
      <c r="S1013" s="1726"/>
      <c r="T1013" s="1726"/>
      <c r="U1013" s="1726"/>
      <c r="V1013" s="1726"/>
      <c r="W1013" s="1726"/>
      <c r="X1013" s="1726"/>
      <c r="Y1013" s="1726"/>
      <c r="Z1013" s="1726"/>
      <c r="AA1013" s="1726"/>
      <c r="AB1013" s="1726"/>
      <c r="AC1013" s="1726"/>
      <c r="AD1013" s="1726"/>
      <c r="AE1013" s="1727"/>
      <c r="AF1013" s="73"/>
      <c r="AG1013" s="14"/>
      <c r="AH1013" s="14"/>
      <c r="AI1013" s="83"/>
      <c r="AJ1013" s="1672"/>
      <c r="AK1013" s="1673"/>
      <c r="AL1013" s="1673"/>
      <c r="AM1013" s="1673"/>
      <c r="AN1013" s="1673"/>
      <c r="AO1013" s="1673"/>
      <c r="AP1013" s="1673"/>
      <c r="AQ1013" s="1674"/>
      <c r="AR1013" s="68"/>
      <c r="AS1013" s="68"/>
      <c r="AT1013" s="68"/>
      <c r="AU1013" s="68"/>
      <c r="AV1013" s="68"/>
      <c r="AW1013" s="68"/>
      <c r="AX1013" s="68"/>
      <c r="AY1013" s="14"/>
      <c r="AZ1013" s="34"/>
      <c r="BB1013" s="34"/>
    </row>
    <row r="1014" spans="1:55" ht="12.95" customHeight="1">
      <c r="A1014" s="14"/>
      <c r="B1014" s="257"/>
      <c r="C1014" s="82"/>
      <c r="D1014" s="1725"/>
      <c r="E1014" s="1726"/>
      <c r="F1014" s="1726"/>
      <c r="G1014" s="1726"/>
      <c r="H1014" s="1726"/>
      <c r="I1014" s="1726"/>
      <c r="J1014" s="1726"/>
      <c r="K1014" s="1726"/>
      <c r="L1014" s="1726"/>
      <c r="M1014" s="1726"/>
      <c r="N1014" s="1726"/>
      <c r="O1014" s="1726"/>
      <c r="P1014" s="1726"/>
      <c r="Q1014" s="1726"/>
      <c r="R1014" s="1726"/>
      <c r="S1014" s="1726"/>
      <c r="T1014" s="1726"/>
      <c r="U1014" s="1726"/>
      <c r="V1014" s="1726"/>
      <c r="W1014" s="1726"/>
      <c r="X1014" s="1726"/>
      <c r="Y1014" s="1726"/>
      <c r="Z1014" s="1726"/>
      <c r="AA1014" s="1726"/>
      <c r="AB1014" s="1726"/>
      <c r="AC1014" s="1726"/>
      <c r="AD1014" s="1726"/>
      <c r="AE1014" s="1727"/>
      <c r="AF1014" s="73"/>
      <c r="AG1014" s="14"/>
      <c r="AH1014" s="14"/>
      <c r="AI1014" s="83"/>
      <c r="AJ1014" s="1672"/>
      <c r="AK1014" s="1673"/>
      <c r="AL1014" s="1673"/>
      <c r="AM1014" s="1673"/>
      <c r="AN1014" s="1673"/>
      <c r="AO1014" s="1673"/>
      <c r="AP1014" s="1673"/>
      <c r="AQ1014" s="1674"/>
      <c r="AR1014" s="68"/>
      <c r="AS1014" s="68"/>
      <c r="AT1014" s="68"/>
      <c r="AU1014" s="68"/>
      <c r="AV1014" s="68"/>
      <c r="AW1014" s="68"/>
      <c r="AX1014" s="68"/>
      <c r="AY1014" s="909">
        <f>ROUNDDOWN(X1057/I1057,2)</f>
        <v>0.6</v>
      </c>
      <c r="AZ1014" s="34"/>
      <c r="BB1014" s="34"/>
    </row>
    <row r="1015" spans="1:55" ht="12.95"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77"/>
      <c r="AG1015" s="7"/>
      <c r="AH1015" s="7"/>
      <c r="AI1015" s="78"/>
      <c r="AJ1015" s="1681"/>
      <c r="AK1015" s="1682"/>
      <c r="AL1015" s="1682"/>
      <c r="AM1015" s="1682"/>
      <c r="AN1015" s="1682"/>
      <c r="AO1015" s="1682"/>
      <c r="AP1015" s="1682"/>
      <c r="AQ1015" s="1683"/>
      <c r="AR1015" s="68"/>
      <c r="AS1015" s="68"/>
      <c r="AT1015" s="68"/>
      <c r="AU1015" s="68"/>
      <c r="AV1015" s="68"/>
      <c r="AW1015" s="68"/>
      <c r="AX1015" s="68"/>
      <c r="AY1015" s="909">
        <f>ROUNDDOWN(X1061/I1061,2)</f>
        <v>0.33</v>
      </c>
      <c r="AZ1015" s="34"/>
      <c r="BB1015" s="34"/>
    </row>
    <row r="1016" spans="1:55" ht="12.95" customHeight="1">
      <c r="A1016" s="14"/>
      <c r="B1016" s="255"/>
      <c r="C1016" s="80" t="s">
        <v>672</v>
      </c>
      <c r="D1016" s="1651" t="s">
        <v>1671</v>
      </c>
      <c r="E1016" s="1652"/>
      <c r="F1016" s="1652"/>
      <c r="G1016" s="1652"/>
      <c r="H1016" s="1652"/>
      <c r="I1016" s="1652"/>
      <c r="J1016" s="1652"/>
      <c r="K1016" s="1652"/>
      <c r="L1016" s="1652"/>
      <c r="M1016" s="1652"/>
      <c r="N1016" s="1652"/>
      <c r="O1016" s="1652"/>
      <c r="P1016" s="1652"/>
      <c r="Q1016" s="1652"/>
      <c r="R1016" s="1652"/>
      <c r="S1016" s="1652"/>
      <c r="T1016" s="1652"/>
      <c r="U1016" s="1652"/>
      <c r="V1016" s="1652"/>
      <c r="W1016" s="1652"/>
      <c r="X1016" s="1652"/>
      <c r="Y1016" s="1652"/>
      <c r="Z1016" s="1652"/>
      <c r="AA1016" s="1652"/>
      <c r="AB1016" s="1652"/>
      <c r="AC1016" s="1652"/>
      <c r="AD1016" s="1652"/>
      <c r="AE1016" s="1653"/>
      <c r="AF1016" s="86"/>
      <c r="AG1016" s="1696" t="s">
        <v>545</v>
      </c>
      <c r="AH1016" s="1697"/>
      <c r="AI1016" s="87"/>
      <c r="AJ1016" s="1669">
        <f>ROUND(IF(AG1016="yes",AJ1001*0.1,0),0)</f>
        <v>8087379</v>
      </c>
      <c r="AK1016" s="1670"/>
      <c r="AL1016" s="1670"/>
      <c r="AM1016" s="1670"/>
      <c r="AN1016" s="1670"/>
      <c r="AO1016" s="1670"/>
      <c r="AP1016" s="1670"/>
      <c r="AQ1016" s="1671"/>
      <c r="AR1016" s="68"/>
      <c r="AS1016" s="68"/>
      <c r="AT1016" s="68"/>
      <c r="AU1016" s="68"/>
      <c r="AV1016" s="68"/>
      <c r="AW1016" s="68"/>
      <c r="AX1016" s="68"/>
      <c r="BB1016" s="34"/>
    </row>
    <row r="1017" spans="1:55" ht="12.95" customHeight="1">
      <c r="A1017" s="14"/>
      <c r="B1017" s="73"/>
      <c r="C1017" s="74"/>
      <c r="D1017" s="1675" t="s">
        <v>1284</v>
      </c>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73"/>
      <c r="AI1017" s="83"/>
      <c r="AJ1017" s="1672"/>
      <c r="AK1017" s="1673"/>
      <c r="AL1017" s="1673"/>
      <c r="AM1017" s="1673"/>
      <c r="AN1017" s="1673"/>
      <c r="AO1017" s="1673"/>
      <c r="AP1017" s="1673"/>
      <c r="AQ1017" s="1674"/>
      <c r="AR1017" s="68"/>
      <c r="AS1017" s="68"/>
      <c r="AT1017" s="68"/>
      <c r="AU1017" s="68"/>
      <c r="AV1017" s="68"/>
      <c r="AW1017" s="68"/>
      <c r="AX1017" s="68"/>
    </row>
    <row r="1018" spans="1:55" ht="12.95" customHeight="1">
      <c r="A1018" s="14"/>
      <c r="B1018" s="73"/>
      <c r="C1018" s="74"/>
      <c r="D1018" s="1675"/>
      <c r="E1018" s="1676"/>
      <c r="F1018" s="1676"/>
      <c r="G1018" s="1676"/>
      <c r="H1018" s="1676"/>
      <c r="I1018" s="1676"/>
      <c r="J1018" s="1676"/>
      <c r="K1018" s="1676"/>
      <c r="L1018" s="1676"/>
      <c r="M1018" s="1676"/>
      <c r="N1018" s="1676"/>
      <c r="O1018" s="1676"/>
      <c r="P1018" s="1676"/>
      <c r="Q1018" s="1676"/>
      <c r="R1018" s="1676"/>
      <c r="S1018" s="1676"/>
      <c r="T1018" s="1676"/>
      <c r="U1018" s="1676"/>
      <c r="V1018" s="1676"/>
      <c r="W1018" s="1676"/>
      <c r="X1018" s="1676"/>
      <c r="Y1018" s="1676"/>
      <c r="Z1018" s="1676"/>
      <c r="AA1018" s="1676"/>
      <c r="AB1018" s="1676"/>
      <c r="AC1018" s="1676"/>
      <c r="AD1018" s="1676"/>
      <c r="AE1018" s="1677"/>
      <c r="AF1018" s="73"/>
      <c r="AG1018" s="14"/>
      <c r="AH1018" s="14"/>
      <c r="AI1018" s="83"/>
      <c r="AJ1018" s="1672"/>
      <c r="AK1018" s="1673"/>
      <c r="AL1018" s="1673"/>
      <c r="AM1018" s="1673"/>
      <c r="AN1018" s="1673"/>
      <c r="AO1018" s="1673"/>
      <c r="AP1018" s="1673"/>
      <c r="AQ1018" s="1674"/>
      <c r="AR1018" s="68"/>
      <c r="AS1018" s="68"/>
      <c r="AT1018" s="68"/>
      <c r="AU1018" s="68"/>
      <c r="AV1018" s="68"/>
      <c r="AW1018" s="68"/>
      <c r="AX1018" s="68"/>
    </row>
    <row r="1019" spans="1:55" ht="12.95" customHeight="1">
      <c r="A1019" s="14"/>
      <c r="B1019" s="85"/>
      <c r="C1019" s="76"/>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77"/>
      <c r="AG1019" s="7"/>
      <c r="AH1019" s="7"/>
      <c r="AI1019" s="78"/>
      <c r="AJ1019" s="1681"/>
      <c r="AK1019" s="1682"/>
      <c r="AL1019" s="1682"/>
      <c r="AM1019" s="1682"/>
      <c r="AN1019" s="1682"/>
      <c r="AO1019" s="1682"/>
      <c r="AP1019" s="1682"/>
      <c r="AQ1019" s="1683"/>
      <c r="AR1019" s="68"/>
      <c r="AS1019" s="68"/>
      <c r="AT1019" s="68"/>
      <c r="AU1019" s="68"/>
      <c r="AV1019" s="68"/>
      <c r="AW1019" s="68"/>
      <c r="AX1019" s="68"/>
    </row>
    <row r="1020" spans="1:55" ht="12.95" customHeight="1">
      <c r="A1020" s="14"/>
      <c r="B1020" s="79"/>
      <c r="C1020" s="80" t="s">
        <v>212</v>
      </c>
      <c r="D1020" s="1651" t="s">
        <v>1286</v>
      </c>
      <c r="E1020" s="1652"/>
      <c r="F1020" s="1652"/>
      <c r="G1020" s="1652"/>
      <c r="H1020" s="1652"/>
      <c r="I1020" s="1652"/>
      <c r="J1020" s="1652"/>
      <c r="K1020" s="1652"/>
      <c r="L1020" s="1652"/>
      <c r="M1020" s="1652"/>
      <c r="N1020" s="1652"/>
      <c r="O1020" s="1652"/>
      <c r="P1020" s="1652"/>
      <c r="Q1020" s="1652"/>
      <c r="R1020" s="1652"/>
      <c r="S1020" s="1652"/>
      <c r="T1020" s="1652"/>
      <c r="U1020" s="1652"/>
      <c r="V1020" s="1652"/>
      <c r="W1020" s="1652"/>
      <c r="X1020" s="1652"/>
      <c r="Y1020" s="1652"/>
      <c r="Z1020" s="1652"/>
      <c r="AA1020" s="1652"/>
      <c r="AB1020" s="1652"/>
      <c r="AC1020" s="1652"/>
      <c r="AD1020" s="1652"/>
      <c r="AE1020" s="1653"/>
      <c r="AF1020" s="79"/>
      <c r="AG1020" s="1696" t="s">
        <v>669</v>
      </c>
      <c r="AH1020" s="1697"/>
      <c r="AI1020" s="87"/>
      <c r="AJ1020" s="1669">
        <f>ROUND(IF(AG1020="yes",AJ1001*0.02,0),0)</f>
        <v>0</v>
      </c>
      <c r="AK1020" s="1670"/>
      <c r="AL1020" s="1670"/>
      <c r="AM1020" s="1670"/>
      <c r="AN1020" s="1670"/>
      <c r="AO1020" s="1670"/>
      <c r="AP1020" s="1670"/>
      <c r="AQ1020" s="1671"/>
      <c r="AR1020" s="68"/>
      <c r="AS1020" s="68"/>
      <c r="AT1020" s="68"/>
      <c r="AU1020" s="68"/>
      <c r="AV1020" s="68"/>
      <c r="AW1020" s="68"/>
      <c r="AX1020" s="68"/>
    </row>
    <row r="1021" spans="1:55" ht="14.25" customHeight="1">
      <c r="A1021" s="14"/>
      <c r="B1021" s="73"/>
      <c r="C1021" s="74"/>
      <c r="D1021" s="1678" t="s">
        <v>1287</v>
      </c>
      <c r="E1021" s="1679"/>
      <c r="F1021" s="1679"/>
      <c r="G1021" s="1679"/>
      <c r="H1021" s="1679"/>
      <c r="I1021" s="1679"/>
      <c r="J1021" s="1679"/>
      <c r="K1021" s="1679"/>
      <c r="L1021" s="1679"/>
      <c r="M1021" s="1679"/>
      <c r="N1021" s="1679"/>
      <c r="O1021" s="1679"/>
      <c r="P1021" s="1679"/>
      <c r="Q1021" s="1679"/>
      <c r="R1021" s="1679"/>
      <c r="S1021" s="1679"/>
      <c r="T1021" s="1679"/>
      <c r="U1021" s="1679"/>
      <c r="V1021" s="1679"/>
      <c r="W1021" s="1679"/>
      <c r="X1021" s="1679"/>
      <c r="Y1021" s="1679"/>
      <c r="Z1021" s="1679"/>
      <c r="AA1021" s="1679"/>
      <c r="AB1021" s="1679"/>
      <c r="AC1021" s="1679"/>
      <c r="AD1021" s="1679"/>
      <c r="AE1021" s="1680"/>
      <c r="AF1021" s="77"/>
      <c r="AG1021" s="7"/>
      <c r="AH1021" s="7"/>
      <c r="AI1021" s="78"/>
      <c r="AJ1021" s="1681"/>
      <c r="AK1021" s="1682"/>
      <c r="AL1021" s="1682"/>
      <c r="AM1021" s="1682"/>
      <c r="AN1021" s="1682"/>
      <c r="AO1021" s="1682"/>
      <c r="AP1021" s="1682"/>
      <c r="AQ1021" s="1683"/>
      <c r="AR1021" s="68"/>
      <c r="AS1021" s="68"/>
      <c r="AT1021" s="68"/>
      <c r="AU1021" s="68"/>
      <c r="AV1021" s="68"/>
      <c r="AW1021" s="68"/>
      <c r="AX1021" s="3" t="s">
        <v>1816</v>
      </c>
      <c r="AZ1021" s="3" t="s">
        <v>2529</v>
      </c>
    </row>
    <row r="1022" spans="1:55" ht="12.95" customHeight="1">
      <c r="A1022" s="14"/>
      <c r="B1022" s="79"/>
      <c r="C1022" s="80" t="s">
        <v>215</v>
      </c>
      <c r="D1022" s="1651" t="s">
        <v>1288</v>
      </c>
      <c r="E1022" s="1652"/>
      <c r="F1022" s="1652"/>
      <c r="G1022" s="1652"/>
      <c r="H1022" s="1652"/>
      <c r="I1022" s="1652"/>
      <c r="J1022" s="1652"/>
      <c r="K1022" s="1652"/>
      <c r="L1022" s="1652"/>
      <c r="M1022" s="1652"/>
      <c r="N1022" s="1652"/>
      <c r="O1022" s="1652"/>
      <c r="P1022" s="1652"/>
      <c r="Q1022" s="1652"/>
      <c r="R1022" s="1652"/>
      <c r="S1022" s="1652"/>
      <c r="T1022" s="1652"/>
      <c r="U1022" s="1652"/>
      <c r="V1022" s="1652"/>
      <c r="W1022" s="1652"/>
      <c r="X1022" s="1652"/>
      <c r="Y1022" s="1652"/>
      <c r="Z1022" s="1652"/>
      <c r="AA1022" s="1652"/>
      <c r="AB1022" s="1652"/>
      <c r="AC1022" s="1652"/>
      <c r="AD1022" s="1652"/>
      <c r="AE1022" s="1653"/>
      <c r="AF1022" s="79"/>
      <c r="AG1022" s="1696" t="s">
        <v>669</v>
      </c>
      <c r="AH1022" s="1697"/>
      <c r="AI1022" s="79"/>
      <c r="AJ1022" s="1669">
        <f>ROUND(IF(AG1022="yes",AJ1001*0.02,0),0)</f>
        <v>0</v>
      </c>
      <c r="AK1022" s="1670"/>
      <c r="AL1022" s="1670"/>
      <c r="AM1022" s="1670"/>
      <c r="AN1022" s="1670"/>
      <c r="AO1022" s="1670"/>
      <c r="AP1022" s="1670"/>
      <c r="AQ1022" s="1671"/>
      <c r="AR1022" s="68"/>
      <c r="AS1022" s="68"/>
      <c r="AT1022" s="68"/>
      <c r="AU1022" s="68"/>
      <c r="AV1022" s="68"/>
      <c r="AW1022" s="68"/>
      <c r="AX1022" s="3">
        <v>1</v>
      </c>
      <c r="AY1022" s="200">
        <f>IF((_xlfn.XLOOKUP(AX1022,$C$1074:$C$1112,$A$1074:$A$1112,"",0,1))="Yes",AZ1022,0)</f>
        <v>0.2</v>
      </c>
      <c r="AZ1022" s="1188">
        <v>0.2</v>
      </c>
    </row>
    <row r="1023" spans="1:55" ht="12.95" customHeight="1">
      <c r="A1023" s="14"/>
      <c r="B1023" s="73"/>
      <c r="C1023" s="74"/>
      <c r="D1023" s="1675" t="s">
        <v>1289</v>
      </c>
      <c r="E1023" s="1676"/>
      <c r="F1023" s="1676"/>
      <c r="G1023" s="1676"/>
      <c r="H1023" s="1676"/>
      <c r="I1023" s="1676"/>
      <c r="J1023" s="1676"/>
      <c r="K1023" s="1676"/>
      <c r="L1023" s="1676"/>
      <c r="M1023" s="1676"/>
      <c r="N1023" s="1676"/>
      <c r="O1023" s="1676"/>
      <c r="P1023" s="1676"/>
      <c r="Q1023" s="1676"/>
      <c r="R1023" s="1676"/>
      <c r="S1023" s="1676"/>
      <c r="T1023" s="1676"/>
      <c r="U1023" s="1676"/>
      <c r="V1023" s="1676"/>
      <c r="W1023" s="1676"/>
      <c r="X1023" s="1676"/>
      <c r="Y1023" s="1676"/>
      <c r="Z1023" s="1676"/>
      <c r="AA1023" s="1676"/>
      <c r="AB1023" s="1676"/>
      <c r="AC1023" s="1676"/>
      <c r="AD1023" s="1676"/>
      <c r="AE1023" s="1677"/>
      <c r="AF1023" s="1786" t="str">
        <f>IF(AND(AG1022="yes",T212&lt;&gt;1),"The project may not be eligible for this boost","")</f>
        <v/>
      </c>
      <c r="AG1023" s="1787"/>
      <c r="AH1023" s="1787"/>
      <c r="AI1023" s="1788"/>
      <c r="AJ1023" s="1672"/>
      <c r="AK1023" s="1673"/>
      <c r="AL1023" s="1673"/>
      <c r="AM1023" s="1673"/>
      <c r="AN1023" s="1673"/>
      <c r="AO1023" s="1673"/>
      <c r="AP1023" s="1673"/>
      <c r="AQ1023" s="1674"/>
      <c r="AR1023" s="68"/>
      <c r="AS1023" s="68"/>
      <c r="AT1023" s="68"/>
      <c r="AU1023" s="68"/>
      <c r="AV1023" s="68"/>
      <c r="AW1023" s="68"/>
      <c r="AX1023" s="3">
        <v>2</v>
      </c>
      <c r="AY1023" s="200">
        <f t="shared" ref="AY1023:AY1032" si="55">IF((_xlfn.XLOOKUP(AX1023,$C$1074:$C$1112,$A$1074:$A$1112,"",0,1))="Yes",AZ1023,0)</f>
        <v>0</v>
      </c>
      <c r="AZ1023" s="1188">
        <v>0.15</v>
      </c>
    </row>
    <row r="1024" spans="1:55" ht="12.95" customHeight="1">
      <c r="A1024" s="14"/>
      <c r="B1024" s="75"/>
      <c r="C1024" s="76"/>
      <c r="D1024" s="1678"/>
      <c r="E1024" s="1679"/>
      <c r="F1024" s="1679"/>
      <c r="G1024" s="1679"/>
      <c r="H1024" s="1679"/>
      <c r="I1024" s="1679"/>
      <c r="J1024" s="1679"/>
      <c r="K1024" s="1679"/>
      <c r="L1024" s="1679"/>
      <c r="M1024" s="1679"/>
      <c r="N1024" s="1679"/>
      <c r="O1024" s="1679"/>
      <c r="P1024" s="1679"/>
      <c r="Q1024" s="1679"/>
      <c r="R1024" s="1679"/>
      <c r="S1024" s="1679"/>
      <c r="T1024" s="1679"/>
      <c r="U1024" s="1679"/>
      <c r="V1024" s="1679"/>
      <c r="W1024" s="1679"/>
      <c r="X1024" s="1679"/>
      <c r="Y1024" s="1679"/>
      <c r="Z1024" s="1679"/>
      <c r="AA1024" s="1679"/>
      <c r="AB1024" s="1679"/>
      <c r="AC1024" s="1679"/>
      <c r="AD1024" s="1679"/>
      <c r="AE1024" s="1680"/>
      <c r="AF1024" s="1789"/>
      <c r="AG1024" s="1790"/>
      <c r="AH1024" s="1790"/>
      <c r="AI1024" s="1791"/>
      <c r="AJ1024" s="1681"/>
      <c r="AK1024" s="1682"/>
      <c r="AL1024" s="1682"/>
      <c r="AM1024" s="1682"/>
      <c r="AN1024" s="1682"/>
      <c r="AO1024" s="1682"/>
      <c r="AP1024" s="1682"/>
      <c r="AQ1024" s="1683"/>
      <c r="AR1024" s="68"/>
      <c r="AS1024" s="68"/>
      <c r="AT1024" s="68"/>
      <c r="AU1024" s="68"/>
      <c r="AV1024" s="68"/>
      <c r="AW1024" s="68"/>
      <c r="AX1024" s="3">
        <v>3</v>
      </c>
      <c r="AY1024" s="200">
        <f t="shared" si="55"/>
        <v>0</v>
      </c>
      <c r="AZ1024" s="1188">
        <v>0.05</v>
      </c>
    </row>
    <row r="1025" spans="1:52" ht="12.95" customHeight="1">
      <c r="A1025" s="14"/>
      <c r="B1025" s="79"/>
      <c r="C1025" s="80" t="s">
        <v>218</v>
      </c>
      <c r="D1025" s="1690" t="s">
        <v>2187</v>
      </c>
      <c r="E1025" s="1691"/>
      <c r="F1025" s="1691"/>
      <c r="G1025" s="1691"/>
      <c r="H1025" s="1691"/>
      <c r="I1025" s="1691"/>
      <c r="J1025" s="1691"/>
      <c r="K1025" s="1691"/>
      <c r="L1025" s="1691"/>
      <c r="M1025" s="1691"/>
      <c r="N1025" s="1691"/>
      <c r="O1025" s="1691"/>
      <c r="P1025" s="1691"/>
      <c r="Q1025" s="1691"/>
      <c r="R1025" s="1691"/>
      <c r="S1025" s="1691"/>
      <c r="T1025" s="1691"/>
      <c r="U1025" s="1691"/>
      <c r="V1025" s="1691"/>
      <c r="W1025" s="1691"/>
      <c r="X1025" s="1691"/>
      <c r="Y1025" s="1691"/>
      <c r="Z1025" s="1691"/>
      <c r="AA1025" s="1691"/>
      <c r="AB1025" s="1691"/>
      <c r="AC1025" s="1691"/>
      <c r="AD1025" s="1691"/>
      <c r="AE1025" s="1692"/>
      <c r="AF1025" s="79"/>
      <c r="AG1025" s="1696" t="s">
        <v>669</v>
      </c>
      <c r="AH1025" s="1697"/>
      <c r="AI1025" s="87"/>
      <c r="AJ1025" s="1669">
        <f>IF(AG1025="yes",AJ1001*AY1033,0)</f>
        <v>0</v>
      </c>
      <c r="AK1025" s="1670"/>
      <c r="AL1025" s="1670"/>
      <c r="AM1025" s="1670"/>
      <c r="AN1025" s="1670"/>
      <c r="AO1025" s="1670"/>
      <c r="AP1025" s="1670"/>
      <c r="AQ1025" s="1671"/>
      <c r="AR1025" s="68"/>
      <c r="AS1025" s="68"/>
      <c r="AT1025" s="68"/>
      <c r="AU1025" s="68"/>
      <c r="AV1025" s="68"/>
      <c r="AW1025" s="68"/>
      <c r="AX1025" s="3">
        <v>4</v>
      </c>
      <c r="AY1025" s="200">
        <f t="shared" si="55"/>
        <v>0</v>
      </c>
      <c r="AZ1025" s="1188">
        <v>0.02</v>
      </c>
    </row>
    <row r="1026" spans="1:52" ht="12.95" customHeight="1">
      <c r="A1026" s="14"/>
      <c r="B1026" s="73"/>
      <c r="C1026" s="74"/>
      <c r="D1026" s="1675" t="s">
        <v>2591</v>
      </c>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780" t="str">
        <f>IF(AND(AG1025="Yes",AY1033=0),AY1036,"")</f>
        <v/>
      </c>
      <c r="AG1026" s="1781"/>
      <c r="AH1026" s="1781"/>
      <c r="AI1026" s="1782"/>
      <c r="AJ1026" s="1672"/>
      <c r="AK1026" s="1673"/>
      <c r="AL1026" s="1673"/>
      <c r="AM1026" s="1673"/>
      <c r="AN1026" s="1673"/>
      <c r="AO1026" s="1673"/>
      <c r="AP1026" s="1673"/>
      <c r="AQ1026" s="1674"/>
      <c r="AR1026" s="68"/>
      <c r="AS1026" s="68"/>
      <c r="AT1026" s="68"/>
      <c r="AU1026" s="68"/>
      <c r="AV1026" s="68"/>
      <c r="AW1026" s="68"/>
      <c r="AX1026" s="3">
        <v>5</v>
      </c>
      <c r="AY1026" s="200">
        <f t="shared" si="55"/>
        <v>0</v>
      </c>
      <c r="AZ1026" s="1188">
        <v>0.04</v>
      </c>
    </row>
    <row r="1027" spans="1:52" ht="12.95" customHeight="1">
      <c r="A1027" s="14"/>
      <c r="B1027" s="73"/>
      <c r="C1027" s="74"/>
      <c r="D1027" s="1675"/>
      <c r="E1027" s="1676"/>
      <c r="F1027" s="1676"/>
      <c r="G1027" s="1676"/>
      <c r="H1027" s="1676"/>
      <c r="I1027" s="1676"/>
      <c r="J1027" s="1676"/>
      <c r="K1027" s="1676"/>
      <c r="L1027" s="1676"/>
      <c r="M1027" s="1676"/>
      <c r="N1027" s="1676"/>
      <c r="O1027" s="1676"/>
      <c r="P1027" s="1676"/>
      <c r="Q1027" s="1676"/>
      <c r="R1027" s="1676"/>
      <c r="S1027" s="1676"/>
      <c r="T1027" s="1676"/>
      <c r="U1027" s="1676"/>
      <c r="V1027" s="1676"/>
      <c r="W1027" s="1676"/>
      <c r="X1027" s="1676"/>
      <c r="Y1027" s="1676"/>
      <c r="Z1027" s="1676"/>
      <c r="AA1027" s="1676"/>
      <c r="AB1027" s="1676"/>
      <c r="AC1027" s="1676"/>
      <c r="AD1027" s="1676"/>
      <c r="AE1027" s="1677"/>
      <c r="AF1027" s="1780"/>
      <c r="AG1027" s="1781"/>
      <c r="AH1027" s="1781"/>
      <c r="AI1027" s="1782"/>
      <c r="AJ1027" s="1672"/>
      <c r="AK1027" s="1673"/>
      <c r="AL1027" s="1673"/>
      <c r="AM1027" s="1673"/>
      <c r="AN1027" s="1673"/>
      <c r="AO1027" s="1673"/>
      <c r="AP1027" s="1673"/>
      <c r="AQ1027" s="1674"/>
      <c r="AR1027" s="68"/>
      <c r="AS1027" s="68"/>
      <c r="AT1027" s="68"/>
      <c r="AU1027" s="68"/>
      <c r="AV1027" s="68"/>
      <c r="AW1027" s="68"/>
      <c r="AX1027" s="3">
        <v>6</v>
      </c>
      <c r="AY1027" s="200">
        <f t="shared" si="55"/>
        <v>0</v>
      </c>
      <c r="AZ1027" s="1188">
        <v>0.04</v>
      </c>
    </row>
    <row r="1028" spans="1:52" ht="12.95" customHeight="1">
      <c r="A1028" s="14"/>
      <c r="B1028" s="81"/>
      <c r="C1028" s="82"/>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83"/>
      <c r="AG1028" s="1784"/>
      <c r="AH1028" s="1784"/>
      <c r="AI1028" s="1785"/>
      <c r="AJ1028" s="1681"/>
      <c r="AK1028" s="1682"/>
      <c r="AL1028" s="1682"/>
      <c r="AM1028" s="1682"/>
      <c r="AN1028" s="1682"/>
      <c r="AO1028" s="1682"/>
      <c r="AP1028" s="1682"/>
      <c r="AQ1028" s="1683"/>
      <c r="AR1028" s="68"/>
      <c r="AS1028" s="68"/>
      <c r="AT1028" s="68"/>
      <c r="AU1028" s="68"/>
      <c r="AV1028" s="68"/>
      <c r="AW1028" s="68"/>
      <c r="AX1028" s="3">
        <v>7</v>
      </c>
      <c r="AY1028" s="200">
        <f t="shared" si="55"/>
        <v>0</v>
      </c>
      <c r="AZ1028" s="1188">
        <v>0.01</v>
      </c>
    </row>
    <row r="1029" spans="1:52" ht="12.95" customHeight="1">
      <c r="A1029" s="14"/>
      <c r="B1029" s="79"/>
      <c r="C1029" s="80" t="s">
        <v>223</v>
      </c>
      <c r="D1029" s="1716" t="s">
        <v>1290</v>
      </c>
      <c r="E1029" s="1717"/>
      <c r="F1029" s="1717"/>
      <c r="G1029" s="1717"/>
      <c r="H1029" s="1717"/>
      <c r="I1029" s="1717"/>
      <c r="J1029" s="1717"/>
      <c r="K1029" s="1717"/>
      <c r="L1029" s="1717"/>
      <c r="M1029" s="1717"/>
      <c r="N1029" s="1717"/>
      <c r="O1029" s="1717"/>
      <c r="P1029" s="1717"/>
      <c r="Q1029" s="1717"/>
      <c r="R1029" s="1717"/>
      <c r="S1029" s="1717"/>
      <c r="T1029" s="1717"/>
      <c r="U1029" s="1717"/>
      <c r="V1029" s="1717"/>
      <c r="W1029" s="1717"/>
      <c r="X1029" s="1717"/>
      <c r="Y1029" s="1717"/>
      <c r="Z1029" s="1717"/>
      <c r="AA1029" s="1717"/>
      <c r="AB1029" s="1717"/>
      <c r="AC1029" s="1717"/>
      <c r="AD1029" s="1717"/>
      <c r="AE1029" s="1718"/>
      <c r="AF1029" s="79"/>
      <c r="AG1029" s="1696" t="s">
        <v>669</v>
      </c>
      <c r="AH1029" s="1697"/>
      <c r="AI1029" s="87"/>
      <c r="AJ1029" s="1669">
        <f>ROUND(IF(AND(AG1029="Yes",J1033&lt;&gt;"N/A",AF1032&lt;&gt;""),MIN(AF1032,(0.15*AJ1001)),0),0)</f>
        <v>0</v>
      </c>
      <c r="AK1029" s="1670"/>
      <c r="AL1029" s="1670"/>
      <c r="AM1029" s="1670"/>
      <c r="AN1029" s="1670"/>
      <c r="AO1029" s="1670"/>
      <c r="AP1029" s="1670"/>
      <c r="AQ1029" s="1671"/>
      <c r="AR1029" s="68"/>
      <c r="AS1029" s="68"/>
      <c r="AT1029" s="68"/>
      <c r="AU1029" s="68"/>
      <c r="AV1029" s="68"/>
      <c r="AW1029" s="68"/>
      <c r="AX1029" s="3">
        <v>8</v>
      </c>
      <c r="AY1029" s="200">
        <f t="shared" si="55"/>
        <v>0</v>
      </c>
      <c r="AZ1029" s="1188">
        <v>0.01</v>
      </c>
    </row>
    <row r="1030" spans="1:52" ht="12.95" customHeight="1">
      <c r="A1030" s="14"/>
      <c r="B1030" s="81"/>
      <c r="C1030" s="84"/>
      <c r="D1030" s="1719"/>
      <c r="E1030" s="1720"/>
      <c r="F1030" s="1720"/>
      <c r="G1030" s="1720"/>
      <c r="H1030" s="1720"/>
      <c r="I1030" s="1720"/>
      <c r="J1030" s="1720"/>
      <c r="K1030" s="1720"/>
      <c r="L1030" s="1720"/>
      <c r="M1030" s="1720"/>
      <c r="N1030" s="1720"/>
      <c r="O1030" s="1720"/>
      <c r="P1030" s="1720"/>
      <c r="Q1030" s="1720"/>
      <c r="R1030" s="1720"/>
      <c r="S1030" s="1720"/>
      <c r="T1030" s="1720"/>
      <c r="U1030" s="1720"/>
      <c r="V1030" s="1720"/>
      <c r="W1030" s="1720"/>
      <c r="X1030" s="1720"/>
      <c r="Y1030" s="1720"/>
      <c r="Z1030" s="1720"/>
      <c r="AA1030" s="1720"/>
      <c r="AB1030" s="1720"/>
      <c r="AC1030" s="1720"/>
      <c r="AD1030" s="1720"/>
      <c r="AE1030" s="1721"/>
      <c r="AF1030" s="1741" t="str">
        <f>IF(AG1029="yes","Please Select Type and Enter Amount:","")</f>
        <v/>
      </c>
      <c r="AG1030" s="1742"/>
      <c r="AH1030" s="1742"/>
      <c r="AI1030" s="1743"/>
      <c r="AJ1030" s="1672"/>
      <c r="AK1030" s="1673"/>
      <c r="AL1030" s="1673"/>
      <c r="AM1030" s="1673"/>
      <c r="AN1030" s="1673"/>
      <c r="AO1030" s="1673"/>
      <c r="AP1030" s="1673"/>
      <c r="AQ1030" s="1674"/>
      <c r="AR1030" s="68"/>
      <c r="AS1030" s="68"/>
      <c r="AT1030" s="68"/>
      <c r="AU1030" s="68"/>
      <c r="AV1030" s="68"/>
      <c r="AW1030" s="68"/>
      <c r="AX1030" s="3">
        <v>9</v>
      </c>
      <c r="AY1030" s="200">
        <f t="shared" si="55"/>
        <v>0</v>
      </c>
      <c r="AZ1030" s="1188">
        <v>0.01</v>
      </c>
    </row>
    <row r="1031" spans="1:52" ht="12.95" customHeight="1">
      <c r="A1031" s="14"/>
      <c r="B1031" s="81"/>
      <c r="C1031" s="84"/>
      <c r="D1031" s="1675" t="s">
        <v>1291</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1741"/>
      <c r="AG1031" s="1742"/>
      <c r="AH1031" s="1742"/>
      <c r="AI1031" s="1743"/>
      <c r="AJ1031" s="1672"/>
      <c r="AK1031" s="1673"/>
      <c r="AL1031" s="1673"/>
      <c r="AM1031" s="1673"/>
      <c r="AN1031" s="1673"/>
      <c r="AO1031" s="1673"/>
      <c r="AP1031" s="1673"/>
      <c r="AQ1031" s="1674"/>
      <c r="AR1031" s="68"/>
      <c r="AS1031" s="68"/>
      <c r="AT1031" s="68"/>
      <c r="AU1031" s="68"/>
      <c r="AV1031" s="68"/>
      <c r="AW1031" s="68"/>
      <c r="AX1031" s="3">
        <v>10</v>
      </c>
      <c r="AY1031" s="200">
        <f t="shared" si="55"/>
        <v>0</v>
      </c>
      <c r="AZ1031" s="1188">
        <v>0.02</v>
      </c>
    </row>
    <row r="1032" spans="1:52" ht="12.95" customHeight="1">
      <c r="A1032" s="14"/>
      <c r="B1032" s="81"/>
      <c r="C1032" s="84"/>
      <c r="D1032" s="1675"/>
      <c r="E1032" s="1676"/>
      <c r="F1032" s="1676"/>
      <c r="G1032" s="1676"/>
      <c r="H1032" s="1676"/>
      <c r="I1032" s="1676"/>
      <c r="J1032" s="1676"/>
      <c r="K1032" s="1676"/>
      <c r="L1032" s="1676"/>
      <c r="M1032" s="1676"/>
      <c r="N1032" s="1676"/>
      <c r="O1032" s="1676"/>
      <c r="P1032" s="1676"/>
      <c r="Q1032" s="1676"/>
      <c r="R1032" s="1676"/>
      <c r="S1032" s="1676"/>
      <c r="T1032" s="1676"/>
      <c r="U1032" s="1676"/>
      <c r="V1032" s="1676"/>
      <c r="W1032" s="1676"/>
      <c r="X1032" s="1676"/>
      <c r="Y1032" s="1676"/>
      <c r="Z1032" s="1676"/>
      <c r="AA1032" s="1676"/>
      <c r="AB1032" s="1676"/>
      <c r="AC1032" s="1676"/>
      <c r="AD1032" s="1676"/>
      <c r="AE1032" s="1677"/>
      <c r="AF1032" s="1737"/>
      <c r="AG1032" s="1737"/>
      <c r="AH1032" s="1737"/>
      <c r="AI1032" s="1737"/>
      <c r="AJ1032" s="1672"/>
      <c r="AK1032" s="1673"/>
      <c r="AL1032" s="1673"/>
      <c r="AM1032" s="1673"/>
      <c r="AN1032" s="1673"/>
      <c r="AO1032" s="1673"/>
      <c r="AP1032" s="1673"/>
      <c r="AQ1032" s="1674"/>
      <c r="AR1032" s="68"/>
      <c r="AS1032" s="68"/>
      <c r="AT1032" s="68"/>
      <c r="AU1032" s="68"/>
      <c r="AV1032" s="68"/>
      <c r="AW1032" s="68"/>
      <c r="AX1032" s="3">
        <v>11</v>
      </c>
      <c r="AY1032" s="200">
        <f t="shared" si="55"/>
        <v>0</v>
      </c>
      <c r="AZ1032" s="1188">
        <v>0.02</v>
      </c>
    </row>
    <row r="1033" spans="1:52" ht="12.95" customHeight="1">
      <c r="A1033" s="14"/>
      <c r="B1033" s="81"/>
      <c r="C1033" s="84"/>
      <c r="D1033" s="526" t="s">
        <v>359</v>
      </c>
      <c r="E1033" s="90"/>
      <c r="F1033" s="90"/>
      <c r="G1033" s="104"/>
      <c r="H1033" s="104"/>
      <c r="I1033" s="49"/>
      <c r="J1033" s="1776" t="s">
        <v>591</v>
      </c>
      <c r="K1033" s="1777"/>
      <c r="L1033" s="1777"/>
      <c r="M1033" s="1777"/>
      <c r="N1033" s="1777"/>
      <c r="O1033" s="1777"/>
      <c r="P1033" s="1777"/>
      <c r="Q1033" s="1777"/>
      <c r="R1033" s="1777"/>
      <c r="S1033" s="1777"/>
      <c r="T1033" s="1777"/>
      <c r="U1033" s="1777"/>
      <c r="V1033" s="1777"/>
      <c r="W1033" s="1777"/>
      <c r="X1033" s="1777"/>
      <c r="Y1033" s="1777"/>
      <c r="Z1033" s="1777"/>
      <c r="AA1033" s="1777"/>
      <c r="AB1033" s="1777"/>
      <c r="AC1033" s="1777"/>
      <c r="AD1033" s="1777"/>
      <c r="AE1033" s="1778"/>
      <c r="AF1033" s="1737"/>
      <c r="AG1033" s="1737"/>
      <c r="AH1033" s="1737"/>
      <c r="AI1033" s="1737"/>
      <c r="AJ1033" s="1681"/>
      <c r="AK1033" s="1682"/>
      <c r="AL1033" s="1682"/>
      <c r="AM1033" s="1682"/>
      <c r="AN1033" s="1682"/>
      <c r="AO1033" s="1682"/>
      <c r="AP1033" s="1682"/>
      <c r="AQ1033" s="1683"/>
      <c r="AR1033" s="68"/>
      <c r="AS1033" s="68"/>
      <c r="AT1033" s="68"/>
      <c r="AU1033" s="68"/>
      <c r="AV1033" s="68"/>
      <c r="AW1033" s="68"/>
      <c r="AX1033" s="1027" t="s">
        <v>2528</v>
      </c>
      <c r="AY1033" s="201">
        <f>IF(SUM(AY1022:AY1032)&lt;=0.2,SUM(AY1022:AY1032),0.2)</f>
        <v>0.2</v>
      </c>
    </row>
    <row r="1034" spans="1:52" ht="12.95" customHeight="1">
      <c r="A1034" s="14"/>
      <c r="B1034" s="79"/>
      <c r="C1034" s="80" t="s">
        <v>229</v>
      </c>
      <c r="D1034" s="1651" t="s">
        <v>1292</v>
      </c>
      <c r="E1034" s="1652"/>
      <c r="F1034" s="1652"/>
      <c r="G1034" s="1652"/>
      <c r="H1034" s="1652"/>
      <c r="I1034" s="1652"/>
      <c r="J1034" s="1652"/>
      <c r="K1034" s="1652"/>
      <c r="L1034" s="1652"/>
      <c r="M1034" s="1652"/>
      <c r="N1034" s="1652"/>
      <c r="O1034" s="1652"/>
      <c r="P1034" s="1652"/>
      <c r="Q1034" s="1652"/>
      <c r="R1034" s="1652"/>
      <c r="S1034" s="1652"/>
      <c r="T1034" s="1652"/>
      <c r="U1034" s="1652"/>
      <c r="V1034" s="1652"/>
      <c r="W1034" s="1652"/>
      <c r="X1034" s="1652"/>
      <c r="Y1034" s="1652"/>
      <c r="Z1034" s="1652"/>
      <c r="AA1034" s="1652"/>
      <c r="AB1034" s="1652"/>
      <c r="AC1034" s="1652"/>
      <c r="AD1034" s="1652"/>
      <c r="AE1034" s="1653"/>
      <c r="AF1034" s="79"/>
      <c r="AG1034" s="1696" t="s">
        <v>545</v>
      </c>
      <c r="AH1034" s="1697"/>
      <c r="AI1034" s="87"/>
      <c r="AJ1034" s="1669">
        <f>ROUND(IF(AG1034="Yes",AF1036,0),0)</f>
        <v>455227</v>
      </c>
      <c r="AK1034" s="1670"/>
      <c r="AL1034" s="1670"/>
      <c r="AM1034" s="1670"/>
      <c r="AN1034" s="1670"/>
      <c r="AO1034" s="1670"/>
      <c r="AP1034" s="1670"/>
      <c r="AQ1034" s="1671"/>
      <c r="AR1034" s="68"/>
      <c r="AS1034" s="68"/>
      <c r="AT1034" s="68"/>
      <c r="AU1034" s="68"/>
      <c r="AV1034" s="68"/>
      <c r="AW1034" s="68"/>
      <c r="AX1034" s="68"/>
      <c r="AY1034" s="68"/>
    </row>
    <row r="1035" spans="1:52" ht="12.95" customHeight="1">
      <c r="A1035" s="14"/>
      <c r="B1035" s="73"/>
      <c r="C1035" s="74"/>
      <c r="D1035" s="1675" t="s">
        <v>1678</v>
      </c>
      <c r="E1035" s="1676"/>
      <c r="F1035" s="1676"/>
      <c r="G1035" s="1676"/>
      <c r="H1035" s="1676"/>
      <c r="I1035" s="1676"/>
      <c r="J1035" s="1676"/>
      <c r="K1035" s="1676"/>
      <c r="L1035" s="1676"/>
      <c r="M1035" s="1676"/>
      <c r="N1035" s="1676"/>
      <c r="O1035" s="1676"/>
      <c r="P1035" s="1676"/>
      <c r="Q1035" s="1676"/>
      <c r="R1035" s="1676"/>
      <c r="S1035" s="1676"/>
      <c r="T1035" s="1676"/>
      <c r="U1035" s="1676"/>
      <c r="V1035" s="1676"/>
      <c r="W1035" s="1676"/>
      <c r="X1035" s="1676"/>
      <c r="Y1035" s="1676"/>
      <c r="Z1035" s="1676"/>
      <c r="AA1035" s="1676"/>
      <c r="AB1035" s="1676"/>
      <c r="AC1035" s="1676"/>
      <c r="AD1035" s="1676"/>
      <c r="AE1035" s="1677"/>
      <c r="AF1035" s="1722" t="str">
        <f>IF(AG1034="yes","Enter Amount:","")</f>
        <v>Enter Amount:</v>
      </c>
      <c r="AG1035" s="1723"/>
      <c r="AH1035" s="1723"/>
      <c r="AI1035" s="1724"/>
      <c r="AJ1035" s="1672"/>
      <c r="AK1035" s="1673"/>
      <c r="AL1035" s="1673"/>
      <c r="AM1035" s="1673"/>
      <c r="AN1035" s="1673"/>
      <c r="AO1035" s="1673"/>
      <c r="AP1035" s="1673"/>
      <c r="AQ1035" s="1674"/>
      <c r="AR1035" s="68"/>
      <c r="AS1035" s="68"/>
      <c r="AT1035" s="68"/>
      <c r="AU1035" s="68"/>
      <c r="AV1035" s="68"/>
      <c r="AW1035" s="68"/>
      <c r="AX1035" s="68"/>
      <c r="AY1035" s="68"/>
    </row>
    <row r="1036" spans="1:52" ht="12.95" customHeight="1">
      <c r="A1036" s="14"/>
      <c r="B1036" s="73"/>
      <c r="C1036" s="74"/>
      <c r="D1036" s="1675"/>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1737">
        <f>'Sources and Uses Budget'!C85</f>
        <v>455227</v>
      </c>
      <c r="AG1036" s="1737"/>
      <c r="AH1036" s="1737"/>
      <c r="AI1036" s="1737"/>
      <c r="AJ1036" s="1672"/>
      <c r="AK1036" s="1673"/>
      <c r="AL1036" s="1673"/>
      <c r="AM1036" s="1673"/>
      <c r="AN1036" s="1673"/>
      <c r="AO1036" s="1673"/>
      <c r="AP1036" s="1673"/>
      <c r="AQ1036" s="167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78"/>
      <c r="E1037" s="1679"/>
      <c r="F1037" s="1679"/>
      <c r="G1037" s="1679"/>
      <c r="H1037" s="1679"/>
      <c r="I1037" s="1679"/>
      <c r="J1037" s="1679"/>
      <c r="K1037" s="1679"/>
      <c r="L1037" s="1679"/>
      <c r="M1037" s="1679"/>
      <c r="N1037" s="1679"/>
      <c r="O1037" s="1679"/>
      <c r="P1037" s="1679"/>
      <c r="Q1037" s="1679"/>
      <c r="R1037" s="1679"/>
      <c r="S1037" s="1679"/>
      <c r="T1037" s="1679"/>
      <c r="U1037" s="1679"/>
      <c r="V1037" s="1679"/>
      <c r="W1037" s="1679"/>
      <c r="X1037" s="1679"/>
      <c r="Y1037" s="1679"/>
      <c r="Z1037" s="1679"/>
      <c r="AA1037" s="1679"/>
      <c r="AB1037" s="1679"/>
      <c r="AC1037" s="1679"/>
      <c r="AD1037" s="1679"/>
      <c r="AE1037" s="1680"/>
      <c r="AF1037" s="1737"/>
      <c r="AG1037" s="1737"/>
      <c r="AH1037" s="1737"/>
      <c r="AI1037" s="1737"/>
      <c r="AJ1037" s="1681"/>
      <c r="AK1037" s="1682"/>
      <c r="AL1037" s="1682"/>
      <c r="AM1037" s="1682"/>
      <c r="AN1037" s="1682"/>
      <c r="AO1037" s="1682"/>
      <c r="AP1037" s="1682"/>
      <c r="AQ1037" s="1683"/>
      <c r="AR1037" s="68"/>
      <c r="AS1037" s="68"/>
      <c r="AT1037" s="68"/>
      <c r="AU1037" s="68"/>
      <c r="AV1037" s="68"/>
      <c r="AW1037" s="68"/>
      <c r="AX1037" s="68"/>
      <c r="AY1037" s="68"/>
    </row>
    <row r="1038" spans="1:52" ht="12.95" customHeight="1">
      <c r="A1038" s="14"/>
      <c r="B1038" s="79"/>
      <c r="C1038" s="80" t="s">
        <v>234</v>
      </c>
      <c r="D1038" s="1690" t="s">
        <v>1293</v>
      </c>
      <c r="E1038" s="1691"/>
      <c r="F1038" s="1691"/>
      <c r="G1038" s="1691"/>
      <c r="H1038" s="1691"/>
      <c r="I1038" s="1691"/>
      <c r="J1038" s="1691"/>
      <c r="K1038" s="1691"/>
      <c r="L1038" s="1691"/>
      <c r="M1038" s="1691"/>
      <c r="N1038" s="1691"/>
      <c r="O1038" s="1691"/>
      <c r="P1038" s="1691"/>
      <c r="Q1038" s="1691"/>
      <c r="R1038" s="1691"/>
      <c r="S1038" s="1691"/>
      <c r="T1038" s="1691"/>
      <c r="U1038" s="1691"/>
      <c r="V1038" s="1691"/>
      <c r="W1038" s="1691"/>
      <c r="X1038" s="1691"/>
      <c r="Y1038" s="1691"/>
      <c r="Z1038" s="1691"/>
      <c r="AA1038" s="1691"/>
      <c r="AB1038" s="1691"/>
      <c r="AC1038" s="1691"/>
      <c r="AD1038" s="1691"/>
      <c r="AE1038" s="1692"/>
      <c r="AF1038" s="79"/>
      <c r="AG1038" s="1696" t="s">
        <v>545</v>
      </c>
      <c r="AH1038" s="1697"/>
      <c r="AI1038" s="87"/>
      <c r="AJ1038" s="1669">
        <f>ROUND(IF(AG1038="yes",(AJ1001*0.1),0),0)</f>
        <v>8087379</v>
      </c>
      <c r="AK1038" s="1670"/>
      <c r="AL1038" s="1670"/>
      <c r="AM1038" s="1670"/>
      <c r="AN1038" s="1670"/>
      <c r="AO1038" s="1670"/>
      <c r="AP1038" s="1670"/>
      <c r="AQ1038" s="1671"/>
      <c r="AR1038" s="68"/>
      <c r="AS1038" s="68"/>
      <c r="AT1038" s="68"/>
      <c r="AU1038" s="68"/>
      <c r="AV1038" s="68"/>
      <c r="AW1038" s="68"/>
      <c r="AX1038" s="68"/>
      <c r="AY1038" s="68"/>
    </row>
    <row r="1039" spans="1:52" ht="12.95" customHeight="1">
      <c r="A1039" s="14"/>
      <c r="B1039" s="73"/>
      <c r="C1039" s="74"/>
      <c r="D1039" s="1675" t="s">
        <v>1294</v>
      </c>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672"/>
      <c r="AK1039" s="1673"/>
      <c r="AL1039" s="1673"/>
      <c r="AM1039" s="1673"/>
      <c r="AN1039" s="1673"/>
      <c r="AO1039" s="1673"/>
      <c r="AP1039" s="1673"/>
      <c r="AQ1039" s="1674"/>
      <c r="AR1039" s="68"/>
      <c r="AS1039" s="68"/>
      <c r="AT1039" s="68"/>
      <c r="AU1039" s="68"/>
      <c r="AV1039" s="68"/>
      <c r="AW1039" s="68"/>
      <c r="AX1039" s="68"/>
      <c r="AY1039" s="68"/>
    </row>
    <row r="1040" spans="1:52" ht="12.95" customHeight="1">
      <c r="A1040" s="14"/>
      <c r="B1040" s="77"/>
      <c r="C1040" s="74"/>
      <c r="D1040" s="1678"/>
      <c r="E1040" s="1679"/>
      <c r="F1040" s="1679"/>
      <c r="G1040" s="1679"/>
      <c r="H1040" s="1679"/>
      <c r="I1040" s="1679"/>
      <c r="J1040" s="1679"/>
      <c r="K1040" s="1679"/>
      <c r="L1040" s="1679"/>
      <c r="M1040" s="1679"/>
      <c r="N1040" s="1679"/>
      <c r="O1040" s="1679"/>
      <c r="P1040" s="1679"/>
      <c r="Q1040" s="1679"/>
      <c r="R1040" s="1679"/>
      <c r="S1040" s="1679"/>
      <c r="T1040" s="1679"/>
      <c r="U1040" s="1679"/>
      <c r="V1040" s="1679"/>
      <c r="W1040" s="1679"/>
      <c r="X1040" s="1679"/>
      <c r="Y1040" s="1679"/>
      <c r="Z1040" s="1679"/>
      <c r="AA1040" s="1679"/>
      <c r="AB1040" s="1679"/>
      <c r="AC1040" s="1679"/>
      <c r="AD1040" s="1679"/>
      <c r="AE1040" s="1680"/>
      <c r="AF1040" s="73"/>
      <c r="AG1040" s="14"/>
      <c r="AH1040" s="14"/>
      <c r="AI1040" s="83"/>
      <c r="AJ1040" s="1681"/>
      <c r="AK1040" s="1682"/>
      <c r="AL1040" s="1682"/>
      <c r="AM1040" s="1682"/>
      <c r="AN1040" s="1682"/>
      <c r="AO1040" s="1682"/>
      <c r="AP1040" s="1682"/>
      <c r="AQ1040" s="1683"/>
      <c r="AR1040" s="68"/>
      <c r="AS1040" s="68"/>
      <c r="AT1040" s="68"/>
      <c r="AU1040" s="68"/>
      <c r="AV1040" s="68"/>
      <c r="AW1040" s="68"/>
      <c r="AX1040" s="68"/>
      <c r="AY1040" s="68"/>
    </row>
    <row r="1041" spans="1:57" ht="12.95" customHeight="1">
      <c r="A1041" s="14"/>
      <c r="B1041" s="73"/>
      <c r="C1041" s="339" t="s">
        <v>687</v>
      </c>
      <c r="D1041" s="1651" t="s">
        <v>1674</v>
      </c>
      <c r="E1041" s="1652"/>
      <c r="F1041" s="1652"/>
      <c r="G1041" s="1652"/>
      <c r="H1041" s="1652"/>
      <c r="I1041" s="1652"/>
      <c r="J1041" s="1652"/>
      <c r="K1041" s="1652"/>
      <c r="L1041" s="1652"/>
      <c r="M1041" s="1652"/>
      <c r="N1041" s="1652"/>
      <c r="O1041" s="1652"/>
      <c r="P1041" s="1652"/>
      <c r="Q1041" s="1652"/>
      <c r="R1041" s="1652"/>
      <c r="S1041" s="1652"/>
      <c r="T1041" s="1652"/>
      <c r="U1041" s="1652"/>
      <c r="V1041" s="1652"/>
      <c r="W1041" s="1652"/>
      <c r="X1041" s="1652"/>
      <c r="Y1041" s="1652"/>
      <c r="Z1041" s="1652"/>
      <c r="AA1041" s="1652"/>
      <c r="AB1041" s="1652"/>
      <c r="AC1041" s="1652"/>
      <c r="AD1041" s="1652"/>
      <c r="AE1041" s="1653"/>
      <c r="AF1041" s="79"/>
      <c r="AG1041" s="1696" t="s">
        <v>669</v>
      </c>
      <c r="AH1041" s="1697"/>
      <c r="AI1041" s="87"/>
      <c r="AJ1041" s="1669">
        <f>ROUND(IF(AG1041="yes",(AJ1001*0.15),0),0)</f>
        <v>0</v>
      </c>
      <c r="AK1041" s="1670"/>
      <c r="AL1041" s="1670"/>
      <c r="AM1041" s="1670"/>
      <c r="AN1041" s="1670"/>
      <c r="AO1041" s="1670"/>
      <c r="AP1041" s="1670"/>
      <c r="AQ1041" s="1671"/>
      <c r="AR1041" s="68"/>
      <c r="AS1041" s="68"/>
      <c r="AT1041" s="68"/>
      <c r="AU1041" s="68"/>
      <c r="AV1041" s="68"/>
      <c r="AW1041" s="68"/>
      <c r="AX1041" s="68"/>
      <c r="AY1041" s="68"/>
    </row>
    <row r="1042" spans="1:57" ht="12.95" customHeight="1">
      <c r="A1042" s="14"/>
      <c r="B1042" s="73"/>
      <c r="C1042" s="74"/>
      <c r="D1042" s="1698" t="s">
        <v>1675</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699"/>
      <c r="AF1042" s="911"/>
      <c r="AG1042" s="912"/>
      <c r="AH1042" s="912"/>
      <c r="AI1042" s="913"/>
      <c r="AJ1042" s="1672"/>
      <c r="AK1042" s="1673"/>
      <c r="AL1042" s="1673"/>
      <c r="AM1042" s="1673"/>
      <c r="AN1042" s="1673"/>
      <c r="AO1042" s="1673"/>
      <c r="AP1042" s="1673"/>
      <c r="AQ1042" s="1674"/>
      <c r="AR1042" s="68"/>
      <c r="AS1042" s="68"/>
      <c r="AT1042" s="68"/>
      <c r="AU1042" s="68"/>
      <c r="AV1042" s="68"/>
      <c r="AW1042" s="68"/>
      <c r="AX1042" s="68"/>
      <c r="AY1042" s="68"/>
    </row>
    <row r="1043" spans="1:57" ht="12.95" customHeight="1">
      <c r="A1043" s="14"/>
      <c r="B1043" s="73"/>
      <c r="C1043" s="74"/>
      <c r="D1043" s="1698"/>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699"/>
      <c r="AF1043" s="911"/>
      <c r="AG1043" s="912"/>
      <c r="AH1043" s="912"/>
      <c r="AI1043" s="913"/>
      <c r="AJ1043" s="1672"/>
      <c r="AK1043" s="1673"/>
      <c r="AL1043" s="1673"/>
      <c r="AM1043" s="1673"/>
      <c r="AN1043" s="1673"/>
      <c r="AO1043" s="1673"/>
      <c r="AP1043" s="1673"/>
      <c r="AQ1043" s="1674"/>
      <c r="AR1043" s="68"/>
      <c r="AS1043" s="68"/>
      <c r="AT1043" s="68"/>
      <c r="AU1043" s="68"/>
      <c r="AV1043" s="68"/>
      <c r="AW1043" s="68"/>
      <c r="AX1043" s="68"/>
      <c r="AY1043" s="68"/>
    </row>
    <row r="1044" spans="1:57" ht="12.95" customHeight="1">
      <c r="A1044" s="14"/>
      <c r="B1044" s="73"/>
      <c r="C1044" s="74"/>
      <c r="D1044" s="1700"/>
      <c r="E1044" s="1701"/>
      <c r="F1044" s="1701"/>
      <c r="G1044" s="1701"/>
      <c r="H1044" s="1701"/>
      <c r="I1044" s="1701"/>
      <c r="J1044" s="1701"/>
      <c r="K1044" s="1701"/>
      <c r="L1044" s="1701"/>
      <c r="M1044" s="1701"/>
      <c r="N1044" s="1701"/>
      <c r="O1044" s="1701"/>
      <c r="P1044" s="1701"/>
      <c r="Q1044" s="1701"/>
      <c r="R1044" s="1701"/>
      <c r="S1044" s="1701"/>
      <c r="T1044" s="1701"/>
      <c r="U1044" s="1701"/>
      <c r="V1044" s="1701"/>
      <c r="W1044" s="1701"/>
      <c r="X1044" s="1701"/>
      <c r="Y1044" s="1701"/>
      <c r="Z1044" s="1701"/>
      <c r="AA1044" s="1701"/>
      <c r="AB1044" s="1701"/>
      <c r="AC1044" s="1701"/>
      <c r="AD1044" s="1701"/>
      <c r="AE1044" s="1702"/>
      <c r="AF1044" s="914"/>
      <c r="AG1044" s="915"/>
      <c r="AH1044" s="915"/>
      <c r="AI1044" s="916"/>
      <c r="AJ1044" s="1681"/>
      <c r="AK1044" s="1682"/>
      <c r="AL1044" s="1682"/>
      <c r="AM1044" s="1682"/>
      <c r="AN1044" s="1682"/>
      <c r="AO1044" s="1682"/>
      <c r="AP1044" s="1682"/>
      <c r="AQ1044" s="1683"/>
      <c r="AR1044" s="68"/>
      <c r="AS1044" s="68"/>
      <c r="AT1044" s="68"/>
      <c r="AU1044" s="68"/>
      <c r="AV1044" s="68"/>
      <c r="AW1044" s="68"/>
      <c r="AX1044" s="68"/>
      <c r="AY1044" s="68"/>
    </row>
    <row r="1045" spans="1:57" ht="12.95" customHeight="1">
      <c r="A1045" s="14"/>
      <c r="B1045" s="73"/>
      <c r="C1045" s="339" t="s">
        <v>687</v>
      </c>
      <c r="D1045" s="1690" t="s">
        <v>1676</v>
      </c>
      <c r="E1045" s="1691"/>
      <c r="F1045" s="1691"/>
      <c r="G1045" s="1691"/>
      <c r="H1045" s="1691"/>
      <c r="I1045" s="1691"/>
      <c r="J1045" s="1691"/>
      <c r="K1045" s="1691"/>
      <c r="L1045" s="1691"/>
      <c r="M1045" s="1691"/>
      <c r="N1045" s="1691"/>
      <c r="O1045" s="1691"/>
      <c r="P1045" s="1691"/>
      <c r="Q1045" s="1691"/>
      <c r="R1045" s="1691"/>
      <c r="S1045" s="1691"/>
      <c r="T1045" s="1691"/>
      <c r="U1045" s="1691"/>
      <c r="V1045" s="1691"/>
      <c r="W1045" s="1691"/>
      <c r="X1045" s="1691"/>
      <c r="Y1045" s="1691"/>
      <c r="Z1045" s="1691"/>
      <c r="AA1045" s="1691"/>
      <c r="AB1045" s="1691"/>
      <c r="AC1045" s="1691"/>
      <c r="AD1045" s="1691"/>
      <c r="AE1045" s="1692"/>
      <c r="AF1045" s="73"/>
      <c r="AG1045" s="1705" t="s">
        <v>669</v>
      </c>
      <c r="AH1045" s="1706"/>
      <c r="AI1045" s="83"/>
      <c r="AJ1045" s="1669">
        <f>ROUND(IF(AND(AG1045="yes",AJ1041=0),(AJ1001*0.1),0),0)</f>
        <v>0</v>
      </c>
      <c r="AK1045" s="1670"/>
      <c r="AL1045" s="1670"/>
      <c r="AM1045" s="1670"/>
      <c r="AN1045" s="1670"/>
      <c r="AO1045" s="1670"/>
      <c r="AP1045" s="1670"/>
      <c r="AQ1045" s="1671"/>
      <c r="AR1045" s="68"/>
      <c r="AS1045" s="68"/>
      <c r="AT1045" s="68"/>
      <c r="AU1045" s="68"/>
      <c r="AV1045" s="68"/>
      <c r="AW1045" s="68"/>
      <c r="AX1045" s="68"/>
      <c r="AY1045" s="68"/>
    </row>
    <row r="1046" spans="1:57" ht="12.95" customHeight="1">
      <c r="A1046" s="14"/>
      <c r="B1046" s="73"/>
      <c r="C1046" s="74"/>
      <c r="D1046" s="1698" t="s">
        <v>1677</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699"/>
      <c r="AF1046" s="73"/>
      <c r="AG1046" s="14"/>
      <c r="AH1046" s="14"/>
      <c r="AI1046" s="83"/>
      <c r="AJ1046" s="1672"/>
      <c r="AK1046" s="1673"/>
      <c r="AL1046" s="1673"/>
      <c r="AM1046" s="1673"/>
      <c r="AN1046" s="1673"/>
      <c r="AO1046" s="1673"/>
      <c r="AP1046" s="1673"/>
      <c r="AQ1046" s="1674"/>
      <c r="AR1046" s="68"/>
      <c r="AS1046" s="68"/>
      <c r="AT1046" s="68"/>
      <c r="AU1046" s="68"/>
      <c r="AV1046" s="68"/>
      <c r="AW1046" s="68"/>
      <c r="AX1046" s="68"/>
      <c r="AY1046" s="68"/>
    </row>
    <row r="1047" spans="1:57" ht="12.95" customHeight="1">
      <c r="A1047" s="14"/>
      <c r="B1047" s="73"/>
      <c r="C1047" s="74"/>
      <c r="D1047" s="1698"/>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699"/>
      <c r="AF1047" s="73"/>
      <c r="AG1047" s="14"/>
      <c r="AH1047" s="14"/>
      <c r="AI1047" s="83"/>
      <c r="AJ1047" s="1672"/>
      <c r="AK1047" s="1673"/>
      <c r="AL1047" s="1673"/>
      <c r="AM1047" s="1673"/>
      <c r="AN1047" s="1673"/>
      <c r="AO1047" s="1673"/>
      <c r="AP1047" s="1673"/>
      <c r="AQ1047" s="1674"/>
      <c r="AR1047" s="68"/>
      <c r="AS1047" s="68"/>
      <c r="AT1047" s="68"/>
      <c r="AU1047" s="68"/>
      <c r="AV1047" s="68"/>
      <c r="AW1047" s="68"/>
      <c r="AX1047" s="68"/>
      <c r="AY1047" s="68"/>
      <c r="BA1047" s="1175">
        <f>IFERROR(('Sources and Uses Budget'!$C$17+'Sources and Uses Budget'!$C$18+'Sources and Uses Budget'!$C$22)/$AG$446,0)</f>
        <v>0</v>
      </c>
      <c r="BB1047" s="1175" t="s">
        <v>2416</v>
      </c>
      <c r="BC1047" s="1175"/>
      <c r="BD1047" s="1175"/>
      <c r="BE1047" s="1175"/>
    </row>
    <row r="1048" spans="1:57" ht="12.95" customHeight="1">
      <c r="A1048" s="14"/>
      <c r="B1048" s="73"/>
      <c r="C1048" s="74"/>
      <c r="D1048" s="1698"/>
      <c r="E1048" s="1497"/>
      <c r="F1048" s="1497"/>
      <c r="G1048" s="1497"/>
      <c r="H1048" s="1497"/>
      <c r="I1048" s="1497"/>
      <c r="J1048" s="1497"/>
      <c r="K1048" s="1497"/>
      <c r="L1048" s="1497"/>
      <c r="M1048" s="1497"/>
      <c r="N1048" s="1497"/>
      <c r="O1048" s="1497"/>
      <c r="P1048" s="1497"/>
      <c r="Q1048" s="1497"/>
      <c r="R1048" s="1497"/>
      <c r="S1048" s="1497"/>
      <c r="T1048" s="1497"/>
      <c r="U1048" s="1497"/>
      <c r="V1048" s="1497"/>
      <c r="W1048" s="1497"/>
      <c r="X1048" s="1497"/>
      <c r="Y1048" s="1497"/>
      <c r="Z1048" s="1497"/>
      <c r="AA1048" s="1497"/>
      <c r="AB1048" s="1497"/>
      <c r="AC1048" s="1497"/>
      <c r="AD1048" s="1497"/>
      <c r="AE1048" s="1699"/>
      <c r="AF1048" s="73"/>
      <c r="AG1048" s="14"/>
      <c r="AH1048" s="14"/>
      <c r="AI1048" s="83"/>
      <c r="AJ1048" s="1672"/>
      <c r="AK1048" s="1673"/>
      <c r="AL1048" s="1673"/>
      <c r="AM1048" s="1673"/>
      <c r="AN1048" s="1673"/>
      <c r="AO1048" s="1673"/>
      <c r="AP1048" s="1673"/>
      <c r="AQ1048" s="1674"/>
      <c r="AR1048" s="68"/>
      <c r="AS1048" s="68"/>
      <c r="AT1048" s="68"/>
      <c r="AU1048" s="68"/>
      <c r="AV1048" s="68"/>
      <c r="AW1048" s="68"/>
      <c r="AX1048" s="68"/>
      <c r="AY1048" s="68"/>
      <c r="BA1048">
        <f>IFERROR((($CI$761+$CM$761)/$AG$449),0)</f>
        <v>1</v>
      </c>
      <c r="BB1048" s="3" t="s">
        <v>2420</v>
      </c>
    </row>
    <row r="1049" spans="1:57" ht="12.95" customHeight="1">
      <c r="A1049" s="14"/>
      <c r="B1049" s="73"/>
      <c r="C1049" s="74"/>
      <c r="D1049" s="1700"/>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73"/>
      <c r="AG1049" s="14"/>
      <c r="AH1049" s="14"/>
      <c r="AI1049" s="83"/>
      <c r="AJ1049" s="1672"/>
      <c r="AK1049" s="1673"/>
      <c r="AL1049" s="1673"/>
      <c r="AM1049" s="1673"/>
      <c r="AN1049" s="1673"/>
      <c r="AO1049" s="1673"/>
      <c r="AP1049" s="1673"/>
      <c r="AQ1049" s="1674"/>
      <c r="AR1049" s="68"/>
      <c r="AS1049" s="68"/>
      <c r="AT1049" s="68"/>
      <c r="AU1049" s="68"/>
      <c r="AV1049" s="68"/>
      <c r="AW1049" s="68"/>
      <c r="AX1049" s="68"/>
      <c r="AY1049" s="68"/>
      <c r="BA1049" t="b">
        <f>'Points System'!AJ163="Yes"</f>
        <v>0</v>
      </c>
      <c r="BB1049" s="3" t="s">
        <v>2417</v>
      </c>
    </row>
    <row r="1050" spans="1:57" ht="12.95" customHeight="1">
      <c r="A1050" s="14"/>
      <c r="B1050" s="79"/>
      <c r="C1050" s="131" t="s">
        <v>1009</v>
      </c>
      <c r="D1050" s="1651" t="s">
        <v>1295</v>
      </c>
      <c r="E1050" s="1652"/>
      <c r="F1050" s="1652"/>
      <c r="G1050" s="1652"/>
      <c r="H1050" s="1652"/>
      <c r="I1050" s="1652"/>
      <c r="J1050" s="1652"/>
      <c r="K1050" s="1652"/>
      <c r="L1050" s="1652"/>
      <c r="M1050" s="1652"/>
      <c r="N1050" s="1652"/>
      <c r="O1050" s="1652"/>
      <c r="P1050" s="1652"/>
      <c r="Q1050" s="1652"/>
      <c r="R1050" s="1652"/>
      <c r="S1050" s="1652"/>
      <c r="T1050" s="1652"/>
      <c r="U1050" s="1652"/>
      <c r="V1050" s="1652"/>
      <c r="W1050" s="1652"/>
      <c r="X1050" s="1652"/>
      <c r="Y1050" s="1652"/>
      <c r="Z1050" s="1652"/>
      <c r="AA1050" s="1652"/>
      <c r="AB1050" s="1652"/>
      <c r="AC1050" s="1652"/>
      <c r="AD1050" s="1652"/>
      <c r="AE1050" s="1653"/>
      <c r="AF1050" s="79"/>
      <c r="AG1050" s="1696" t="s">
        <v>669</v>
      </c>
      <c r="AH1050" s="1697"/>
      <c r="AI1050" s="87"/>
      <c r="AJ1050" s="1669">
        <f>ROUND(IF(AG1050="yes",(AJ1001*0.1),0),0)</f>
        <v>0</v>
      </c>
      <c r="AK1050" s="1670"/>
      <c r="AL1050" s="1670"/>
      <c r="AM1050" s="1670"/>
      <c r="AN1050" s="1670"/>
      <c r="AO1050" s="1670"/>
      <c r="AP1050" s="1670"/>
      <c r="AQ1050" s="1671"/>
      <c r="AR1050" s="68"/>
      <c r="AS1050" s="68"/>
      <c r="AT1050" s="68"/>
      <c r="AU1050" s="68"/>
      <c r="AV1050" s="68"/>
      <c r="AW1050" s="68"/>
      <c r="AX1050" s="68"/>
      <c r="AY1050" s="68"/>
      <c r="BA1050">
        <f>Q212</f>
        <v>0</v>
      </c>
      <c r="BB1050" s="3" t="s">
        <v>2418</v>
      </c>
    </row>
    <row r="1051" spans="1:57" ht="12.95" customHeight="1">
      <c r="A1051" s="14"/>
      <c r="B1051" s="73"/>
      <c r="C1051" s="74"/>
      <c r="D1051" s="1675" t="s">
        <v>2097</v>
      </c>
      <c r="E1051" s="1676"/>
      <c r="F1051" s="1676"/>
      <c r="G1051" s="1676"/>
      <c r="H1051" s="1676"/>
      <c r="I1051" s="1676"/>
      <c r="J1051" s="1676"/>
      <c r="K1051" s="1676"/>
      <c r="L1051" s="1676"/>
      <c r="M1051" s="1676"/>
      <c r="N1051" s="1676"/>
      <c r="O1051" s="1676"/>
      <c r="P1051" s="1676"/>
      <c r="Q1051" s="1676"/>
      <c r="R1051" s="1676"/>
      <c r="S1051" s="1676"/>
      <c r="T1051" s="1676"/>
      <c r="U1051" s="1676"/>
      <c r="V1051" s="1676"/>
      <c r="W1051" s="1676"/>
      <c r="X1051" s="1676"/>
      <c r="Y1051" s="1676"/>
      <c r="Z1051" s="1676"/>
      <c r="AA1051" s="1676"/>
      <c r="AB1051" s="1676"/>
      <c r="AC1051" s="1676"/>
      <c r="AD1051" s="1676"/>
      <c r="AE1051" s="1677"/>
      <c r="AF1051" s="73"/>
      <c r="AG1051" s="14"/>
      <c r="AH1051" s="14"/>
      <c r="AI1051" s="83"/>
      <c r="AJ1051" s="1672"/>
      <c r="AK1051" s="1673"/>
      <c r="AL1051" s="1673"/>
      <c r="AM1051" s="1673"/>
      <c r="AN1051" s="1673"/>
      <c r="AO1051" s="1673"/>
      <c r="AP1051" s="1673"/>
      <c r="AQ1051" s="1674"/>
      <c r="AR1051" s="68"/>
      <c r="AS1051" s="68"/>
      <c r="AT1051" s="68"/>
      <c r="AU1051" s="68"/>
      <c r="AV1051" s="68"/>
      <c r="AW1051" s="68"/>
      <c r="AX1051" s="68"/>
      <c r="AY1051" s="68"/>
      <c r="BA1051" s="1176">
        <f>T212</f>
        <v>0</v>
      </c>
      <c r="BB1051" s="3" t="s">
        <v>2419</v>
      </c>
    </row>
    <row r="1052" spans="1:57" ht="12.95" customHeight="1">
      <c r="A1052" s="14"/>
      <c r="B1052" s="73"/>
      <c r="C1052" s="74"/>
      <c r="D1052" s="1675"/>
      <c r="E1052" s="1676"/>
      <c r="F1052" s="1676"/>
      <c r="G1052" s="1676"/>
      <c r="H1052" s="1676"/>
      <c r="I1052" s="1676"/>
      <c r="J1052" s="1676"/>
      <c r="K1052" s="1676"/>
      <c r="L1052" s="1676"/>
      <c r="M1052" s="1676"/>
      <c r="N1052" s="1676"/>
      <c r="O1052" s="1676"/>
      <c r="P1052" s="1676"/>
      <c r="Q1052" s="1676"/>
      <c r="R1052" s="1676"/>
      <c r="S1052" s="1676"/>
      <c r="T1052" s="1676"/>
      <c r="U1052" s="1676"/>
      <c r="V1052" s="1676"/>
      <c r="W1052" s="1676"/>
      <c r="X1052" s="1676"/>
      <c r="Y1052" s="1676"/>
      <c r="Z1052" s="1676"/>
      <c r="AA1052" s="1676"/>
      <c r="AB1052" s="1676"/>
      <c r="AC1052" s="1676"/>
      <c r="AD1052" s="1676"/>
      <c r="AE1052" s="1677"/>
      <c r="AF1052" s="73"/>
      <c r="AG1052" s="14"/>
      <c r="AH1052" s="14"/>
      <c r="AI1052" s="83"/>
      <c r="AJ1052" s="1672"/>
      <c r="AK1052" s="1673"/>
      <c r="AL1052" s="1673"/>
      <c r="AM1052" s="1673"/>
      <c r="AN1052" s="1673"/>
      <c r="AO1052" s="1673"/>
      <c r="AP1052" s="1673"/>
      <c r="AQ1052" s="1674"/>
      <c r="AR1052" s="68"/>
      <c r="AS1052" s="68"/>
      <c r="AT1052" s="68"/>
      <c r="AU1052" s="68"/>
      <c r="AV1052" s="68"/>
      <c r="AW1052" s="68"/>
      <c r="AX1052" s="68"/>
      <c r="AY1052" s="68"/>
    </row>
    <row r="1053" spans="1:57" ht="12.95" customHeight="1">
      <c r="A1053" s="14"/>
      <c r="B1053" s="73"/>
      <c r="C1053" s="74"/>
      <c r="D1053" s="1678"/>
      <c r="E1053" s="1679"/>
      <c r="F1053" s="1679"/>
      <c r="G1053" s="1679"/>
      <c r="H1053" s="1679"/>
      <c r="I1053" s="1679"/>
      <c r="J1053" s="1679"/>
      <c r="K1053" s="1679"/>
      <c r="L1053" s="1679"/>
      <c r="M1053" s="1679"/>
      <c r="N1053" s="1679"/>
      <c r="O1053" s="1679"/>
      <c r="P1053" s="1679"/>
      <c r="Q1053" s="1679"/>
      <c r="R1053" s="1679"/>
      <c r="S1053" s="1679"/>
      <c r="T1053" s="1679"/>
      <c r="U1053" s="1679"/>
      <c r="V1053" s="1679"/>
      <c r="W1053" s="1679"/>
      <c r="X1053" s="1679"/>
      <c r="Y1053" s="1679"/>
      <c r="Z1053" s="1679"/>
      <c r="AA1053" s="1679"/>
      <c r="AB1053" s="1679"/>
      <c r="AC1053" s="1679"/>
      <c r="AD1053" s="1679"/>
      <c r="AE1053" s="1680"/>
      <c r="AF1053" s="73"/>
      <c r="AG1053" s="14"/>
      <c r="AH1053" s="14"/>
      <c r="AI1053" s="83"/>
      <c r="AJ1053" s="1681"/>
      <c r="AK1053" s="1682"/>
      <c r="AL1053" s="1682"/>
      <c r="AM1053" s="1682"/>
      <c r="AN1053" s="1682"/>
      <c r="AO1053" s="1682"/>
      <c r="AP1053" s="1682"/>
      <c r="AQ1053" s="1683"/>
      <c r="AR1053" s="68"/>
      <c r="AS1053" s="68"/>
      <c r="AT1053" s="68"/>
      <c r="AU1053" s="68"/>
      <c r="AV1053" s="68"/>
      <c r="AW1053" s="68"/>
      <c r="AX1053" s="68"/>
      <c r="AY1053" s="68"/>
    </row>
    <row r="1054" spans="1:57" ht="12.95" customHeight="1">
      <c r="A1054" s="14"/>
      <c r="B1054" s="79"/>
      <c r="C1054" s="131" t="s">
        <v>1672</v>
      </c>
      <c r="D1054" s="1690" t="s">
        <v>1837</v>
      </c>
      <c r="E1054" s="1691"/>
      <c r="F1054" s="1691"/>
      <c r="G1054" s="1691"/>
      <c r="H1054" s="1691"/>
      <c r="I1054" s="1691"/>
      <c r="J1054" s="1691"/>
      <c r="K1054" s="1691"/>
      <c r="L1054" s="1691"/>
      <c r="M1054" s="1691"/>
      <c r="N1054" s="1691"/>
      <c r="O1054" s="1691"/>
      <c r="P1054" s="1691"/>
      <c r="Q1054" s="1691"/>
      <c r="R1054" s="1691"/>
      <c r="S1054" s="1691"/>
      <c r="T1054" s="1691"/>
      <c r="U1054" s="1691"/>
      <c r="V1054" s="1691"/>
      <c r="W1054" s="1691"/>
      <c r="X1054" s="1691"/>
      <c r="Y1054" s="1691"/>
      <c r="Z1054" s="1691"/>
      <c r="AA1054" s="1691"/>
      <c r="AB1054" s="1691"/>
      <c r="AC1054" s="1691"/>
      <c r="AD1054" s="1691"/>
      <c r="AE1054" s="1692"/>
      <c r="AF1054" s="79"/>
      <c r="AG1054" s="1703" t="str">
        <f>IF(X1057&gt;0,"Yes","No")</f>
        <v>Yes</v>
      </c>
      <c r="AH1054" s="1704"/>
      <c r="AI1054" s="87"/>
      <c r="AJ1054" s="1669">
        <f>IF((X1057=0),0,AY1014*AJ1001)</f>
        <v>48524274</v>
      </c>
      <c r="AK1054" s="1670"/>
      <c r="AL1054" s="1670"/>
      <c r="AM1054" s="1670"/>
      <c r="AN1054" s="1670"/>
      <c r="AO1054" s="1670"/>
      <c r="AP1054" s="1670"/>
      <c r="AQ1054" s="1671"/>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675" t="s">
        <v>1297</v>
      </c>
      <c r="E1055" s="1676"/>
      <c r="F1055" s="1676"/>
      <c r="G1055" s="1676"/>
      <c r="H1055" s="1676"/>
      <c r="I1055" s="1676"/>
      <c r="J1055" s="1676"/>
      <c r="K1055" s="1676"/>
      <c r="L1055" s="1676"/>
      <c r="M1055" s="1676"/>
      <c r="N1055" s="1676"/>
      <c r="O1055" s="1676"/>
      <c r="P1055" s="1676"/>
      <c r="Q1055" s="1676"/>
      <c r="R1055" s="1676"/>
      <c r="S1055" s="1676"/>
      <c r="T1055" s="1676"/>
      <c r="U1055" s="1676"/>
      <c r="V1055" s="1676"/>
      <c r="W1055" s="1676"/>
      <c r="X1055" s="1676"/>
      <c r="Y1055" s="1676"/>
      <c r="Z1055" s="1676"/>
      <c r="AA1055" s="1676"/>
      <c r="AB1055" s="1676"/>
      <c r="AC1055" s="1676"/>
      <c r="AD1055" s="1676"/>
      <c r="AE1055" s="1677"/>
      <c r="AF1055" s="73"/>
      <c r="AG1055" s="443"/>
      <c r="AH1055" s="443"/>
      <c r="AI1055" s="83"/>
      <c r="AJ1055" s="1672"/>
      <c r="AK1055" s="1673"/>
      <c r="AL1055" s="1673"/>
      <c r="AM1055" s="1673"/>
      <c r="AN1055" s="1673"/>
      <c r="AO1055" s="1673"/>
      <c r="AP1055" s="1673"/>
      <c r="AQ1055" s="1674"/>
      <c r="AR1055" s="68"/>
      <c r="AS1055" s="68"/>
      <c r="AT1055" s="68"/>
      <c r="AU1055" s="13"/>
      <c r="AV1055" s="68"/>
      <c r="AW1055" s="68"/>
      <c r="AX1055" s="68"/>
      <c r="AY1055" s="68"/>
      <c r="AZ1055" s="958">
        <f>'Sources and Uses Budget'!S97*BA1055</f>
        <v>11357956.5</v>
      </c>
      <c r="BA1055" s="1174">
        <f>IF(BA1049,20%,15%)</f>
        <v>0.15</v>
      </c>
      <c r="BB1055" s="3" t="s">
        <v>2406</v>
      </c>
      <c r="BC1055" s="3" t="s">
        <v>2407</v>
      </c>
      <c r="BD1055" s="3"/>
    </row>
    <row r="1056" spans="1:57" ht="12.95" customHeight="1">
      <c r="A1056" s="14"/>
      <c r="B1056" s="73"/>
      <c r="C1056" s="442"/>
      <c r="D1056" s="1675"/>
      <c r="E1056" s="1676"/>
      <c r="F1056" s="1676"/>
      <c r="G1056" s="1676"/>
      <c r="H1056" s="1676"/>
      <c r="I1056" s="1676"/>
      <c r="J1056" s="1676"/>
      <c r="K1056" s="1676"/>
      <c r="L1056" s="1676"/>
      <c r="M1056" s="1676"/>
      <c r="N1056" s="1676"/>
      <c r="O1056" s="1676"/>
      <c r="P1056" s="1676"/>
      <c r="Q1056" s="1676"/>
      <c r="R1056" s="1676"/>
      <c r="S1056" s="1676"/>
      <c r="T1056" s="1676"/>
      <c r="U1056" s="1676"/>
      <c r="V1056" s="1676"/>
      <c r="W1056" s="1676"/>
      <c r="X1056" s="1676"/>
      <c r="Y1056" s="1676"/>
      <c r="Z1056" s="1676"/>
      <c r="AA1056" s="1676"/>
      <c r="AB1056" s="1676"/>
      <c r="AC1056" s="1676"/>
      <c r="AD1056" s="1676"/>
      <c r="AE1056" s="1677"/>
      <c r="AF1056" s="73"/>
      <c r="AG1056" s="443"/>
      <c r="AH1056" s="443"/>
      <c r="AI1056" s="83"/>
      <c r="AJ1056" s="1672"/>
      <c r="AK1056" s="1673"/>
      <c r="AL1056" s="1673"/>
      <c r="AM1056" s="1673"/>
      <c r="AN1056" s="1673"/>
      <c r="AO1056" s="1673"/>
      <c r="AP1056" s="1673"/>
      <c r="AQ1056" s="1674"/>
      <c r="AR1056" s="68"/>
      <c r="AS1056" s="68"/>
      <c r="AT1056" s="68"/>
      <c r="AU1056" s="13"/>
      <c r="AV1056" s="68"/>
      <c r="AW1056" s="68"/>
      <c r="AX1056" s="68"/>
      <c r="AY1056" s="68"/>
      <c r="AZ1056" s="958">
        <f>IF(M365="N/A",0,'Sources and Uses Budget'!T97*BA1056)</f>
        <v>0</v>
      </c>
      <c r="BA1056" s="1174">
        <v>0.15</v>
      </c>
      <c r="BB1056" s="3" t="s">
        <v>2406</v>
      </c>
      <c r="BC1056" s="3" t="s">
        <v>2408</v>
      </c>
      <c r="BD1056" s="3"/>
    </row>
    <row r="1057" spans="1:56" ht="12.95" customHeight="1">
      <c r="A1057" s="14"/>
      <c r="B1057" s="77"/>
      <c r="C1057" s="78"/>
      <c r="D1057" s="132" t="s">
        <v>971</v>
      </c>
      <c r="E1057" s="133"/>
      <c r="F1057" s="133"/>
      <c r="G1057" s="133"/>
      <c r="H1057" s="133"/>
      <c r="I1057" s="1732">
        <f>AY1012</f>
        <v>99</v>
      </c>
      <c r="J1057" s="1733"/>
      <c r="K1057" s="7"/>
      <c r="L1057" s="133"/>
      <c r="M1057" s="133"/>
      <c r="N1057" s="133"/>
      <c r="O1057" s="133"/>
      <c r="P1057" s="133"/>
      <c r="Q1057" s="133"/>
      <c r="R1057" s="133"/>
      <c r="S1057" s="133"/>
      <c r="T1057" s="133"/>
      <c r="U1057" s="133"/>
      <c r="V1057" s="134" t="s">
        <v>972</v>
      </c>
      <c r="W1057" s="48"/>
      <c r="X1057" s="1730">
        <f>CI761</f>
        <v>60</v>
      </c>
      <c r="Y1057" s="1731"/>
      <c r="Z1057" s="48"/>
      <c r="AA1057" s="48"/>
      <c r="AB1057" s="48"/>
      <c r="AC1057" s="48"/>
      <c r="AD1057" s="48"/>
      <c r="AE1057" s="49"/>
      <c r="AF1057" s="920"/>
      <c r="AG1057" s="921"/>
      <c r="AH1057" s="921"/>
      <c r="AI1057" s="922"/>
      <c r="AJ1057" s="1681"/>
      <c r="AK1057" s="1682"/>
      <c r="AL1057" s="1682"/>
      <c r="AM1057" s="1682"/>
      <c r="AN1057" s="1682"/>
      <c r="AO1057" s="1682"/>
      <c r="AP1057" s="1682"/>
      <c r="AQ1057" s="1683"/>
      <c r="AR1057" s="68"/>
      <c r="AS1057" s="68"/>
      <c r="AT1057" s="68"/>
      <c r="AU1057" s="14"/>
      <c r="AV1057" s="68"/>
      <c r="AW1057" s="68"/>
      <c r="AX1057" s="68"/>
      <c r="AY1057" s="68"/>
      <c r="AZ1057" s="958">
        <f>IF(M367="N/A",0,'Sources and Uses Budget'!T97*BA1057)</f>
        <v>0</v>
      </c>
      <c r="BA1057" s="1174" cm="1">
        <f t="array" ref="BA1057">_xlfn.IFS(X180="Yes",5%,$BA$1047&gt;50000,15%,BA1048&gt;=30%,15%,TRUE,5%)</f>
        <v>0.15</v>
      </c>
      <c r="BB1057" s="3" t="s">
        <v>2406</v>
      </c>
      <c r="BC1057" s="3" t="s">
        <v>2409</v>
      </c>
      <c r="BD1057" s="3"/>
    </row>
    <row r="1058" spans="1:56" ht="12.95" customHeight="1">
      <c r="A1058" s="14"/>
      <c r="B1058" s="79"/>
      <c r="C1058" s="131" t="s">
        <v>1673</v>
      </c>
      <c r="D1058" s="1651" t="s">
        <v>2123</v>
      </c>
      <c r="E1058" s="1652"/>
      <c r="F1058" s="1652"/>
      <c r="G1058" s="1652"/>
      <c r="H1058" s="1652"/>
      <c r="I1058" s="1652"/>
      <c r="J1058" s="1652"/>
      <c r="K1058" s="1652"/>
      <c r="L1058" s="1652"/>
      <c r="M1058" s="1652"/>
      <c r="N1058" s="1652"/>
      <c r="O1058" s="1652"/>
      <c r="P1058" s="1652"/>
      <c r="Q1058" s="1652"/>
      <c r="R1058" s="1652"/>
      <c r="S1058" s="1652"/>
      <c r="T1058" s="1652"/>
      <c r="U1058" s="1652"/>
      <c r="V1058" s="1652"/>
      <c r="W1058" s="1652"/>
      <c r="X1058" s="1652"/>
      <c r="Y1058" s="1652"/>
      <c r="Z1058" s="1652"/>
      <c r="AA1058" s="1652"/>
      <c r="AB1058" s="1652"/>
      <c r="AC1058" s="1652"/>
      <c r="AD1058" s="1652"/>
      <c r="AE1058" s="1653"/>
      <c r="AF1058" s="73"/>
      <c r="AG1058" s="1703" t="str">
        <f>IF(X1061&gt;0,"Yes","No")</f>
        <v>Yes</v>
      </c>
      <c r="AH1058" s="1704"/>
      <c r="AI1058" s="83"/>
      <c r="AJ1058" s="1669">
        <f>IF((X1061=0),0,(2*AY1015)*AJ1001)</f>
        <v>53376701.400000006</v>
      </c>
      <c r="AK1058" s="1670"/>
      <c r="AL1058" s="1670"/>
      <c r="AM1058" s="1670"/>
      <c r="AN1058" s="1670"/>
      <c r="AO1058" s="1670"/>
      <c r="AP1058" s="1670"/>
      <c r="AQ1058" s="1671"/>
      <c r="AR1058" s="68"/>
      <c r="AS1058" s="68"/>
      <c r="AT1058" s="68"/>
      <c r="AU1058" s="14"/>
      <c r="AV1058" s="68"/>
      <c r="AW1058" s="68"/>
      <c r="AX1058" s="68"/>
      <c r="AY1058" s="68"/>
      <c r="AZ1058" s="958">
        <f>AZ1054*BA1058</f>
        <v>0</v>
      </c>
      <c r="BA1058" s="1174">
        <v>0.15</v>
      </c>
      <c r="BB1058" s="3" t="s">
        <v>2406</v>
      </c>
      <c r="BC1058" s="3" t="s">
        <v>2410</v>
      </c>
      <c r="BD1058" s="3"/>
    </row>
    <row r="1059" spans="1:56" ht="12.95" customHeight="1">
      <c r="A1059" s="14"/>
      <c r="B1059" s="73"/>
      <c r="C1059" s="442"/>
      <c r="D1059" s="1675" t="s">
        <v>1296</v>
      </c>
      <c r="E1059" s="1676"/>
      <c r="F1059" s="1676"/>
      <c r="G1059" s="1676"/>
      <c r="H1059" s="1676"/>
      <c r="I1059" s="1676"/>
      <c r="J1059" s="1676"/>
      <c r="K1059" s="1676"/>
      <c r="L1059" s="1676"/>
      <c r="M1059" s="1676"/>
      <c r="N1059" s="1676"/>
      <c r="O1059" s="1676"/>
      <c r="P1059" s="1676"/>
      <c r="Q1059" s="1676"/>
      <c r="R1059" s="1676"/>
      <c r="S1059" s="1676"/>
      <c r="T1059" s="1676"/>
      <c r="U1059" s="1676"/>
      <c r="V1059" s="1676"/>
      <c r="W1059" s="1676"/>
      <c r="X1059" s="1676"/>
      <c r="Y1059" s="1676"/>
      <c r="Z1059" s="1676"/>
      <c r="AA1059" s="1676"/>
      <c r="AB1059" s="1676"/>
      <c r="AC1059" s="1676"/>
      <c r="AD1059" s="1676"/>
      <c r="AE1059" s="1677"/>
      <c r="AF1059" s="73"/>
      <c r="AG1059" s="443"/>
      <c r="AH1059" s="443"/>
      <c r="AI1059" s="83"/>
      <c r="AJ1059" s="1672"/>
      <c r="AK1059" s="1673"/>
      <c r="AL1059" s="1673"/>
      <c r="AM1059" s="1673"/>
      <c r="AN1059" s="1673"/>
      <c r="AO1059" s="1673"/>
      <c r="AP1059" s="1673"/>
      <c r="AQ1059" s="1674"/>
      <c r="AR1059" s="68"/>
      <c r="AS1059" s="68"/>
      <c r="AT1059" s="68"/>
      <c r="AU1059" s="68"/>
      <c r="AV1059" s="68"/>
      <c r="AW1059" s="68"/>
      <c r="AX1059" s="68"/>
      <c r="AY1059" s="68"/>
      <c r="AZ1059" s="958"/>
      <c r="BA1059" s="3"/>
      <c r="BB1059" s="3"/>
      <c r="BC1059" s="3"/>
      <c r="BD1059" s="3"/>
    </row>
    <row r="1060" spans="1:56" ht="12.95" customHeight="1">
      <c r="A1060" s="14"/>
      <c r="B1060" s="73"/>
      <c r="C1060" s="83"/>
      <c r="D1060" s="1675"/>
      <c r="E1060" s="1676"/>
      <c r="F1060" s="1676"/>
      <c r="G1060" s="1676"/>
      <c r="H1060" s="1676"/>
      <c r="I1060" s="1676"/>
      <c r="J1060" s="1676"/>
      <c r="K1060" s="1676"/>
      <c r="L1060" s="1676"/>
      <c r="M1060" s="1676"/>
      <c r="N1060" s="1676"/>
      <c r="O1060" s="1676"/>
      <c r="P1060" s="1676"/>
      <c r="Q1060" s="1676"/>
      <c r="R1060" s="1676"/>
      <c r="S1060" s="1676"/>
      <c r="T1060" s="1676"/>
      <c r="U1060" s="1676"/>
      <c r="V1060" s="1676"/>
      <c r="W1060" s="1676"/>
      <c r="X1060" s="1676"/>
      <c r="Y1060" s="1676"/>
      <c r="Z1060" s="1676"/>
      <c r="AA1060" s="1676"/>
      <c r="AB1060" s="1676"/>
      <c r="AC1060" s="1676"/>
      <c r="AD1060" s="1676"/>
      <c r="AE1060" s="1677"/>
      <c r="AF1060" s="917"/>
      <c r="AG1060" s="918"/>
      <c r="AH1060" s="918"/>
      <c r="AI1060" s="919"/>
      <c r="AJ1060" s="1672"/>
      <c r="AK1060" s="1673"/>
      <c r="AL1060" s="1673"/>
      <c r="AM1060" s="1673"/>
      <c r="AN1060" s="1673"/>
      <c r="AO1060" s="1673"/>
      <c r="AP1060" s="1673"/>
      <c r="AQ1060" s="1674"/>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732">
        <f>AY1012</f>
        <v>99</v>
      </c>
      <c r="J1061" s="1733"/>
      <c r="K1061" s="14"/>
      <c r="L1061" s="133"/>
      <c r="M1061" s="133"/>
      <c r="N1061" s="133"/>
      <c r="O1061" s="133"/>
      <c r="P1061" s="133"/>
      <c r="Q1061" s="133"/>
      <c r="R1061" s="133"/>
      <c r="S1061" s="133"/>
      <c r="T1061" s="133"/>
      <c r="U1061" s="133"/>
      <c r="V1061" s="134" t="s">
        <v>973</v>
      </c>
      <c r="X1061" s="1730">
        <f>CM761</f>
        <v>33</v>
      </c>
      <c r="Y1061" s="1731"/>
      <c r="AF1061" s="920"/>
      <c r="AG1061" s="921"/>
      <c r="AH1061" s="921"/>
      <c r="AI1061" s="922"/>
      <c r="AJ1061" s="1681"/>
      <c r="AK1061" s="1682"/>
      <c r="AL1061" s="1682"/>
      <c r="AM1061" s="1682"/>
      <c r="AN1061" s="1682"/>
      <c r="AO1061" s="1682"/>
      <c r="AP1061" s="1682"/>
      <c r="AQ1061" s="1683"/>
      <c r="AR1061" s="68"/>
      <c r="AS1061" s="68"/>
      <c r="AT1061" s="68"/>
      <c r="AU1061" s="68"/>
      <c r="AV1061" s="68"/>
      <c r="AW1061" s="68"/>
      <c r="AX1061" s="68"/>
      <c r="AY1061" s="68"/>
      <c r="AZ1061" s="958">
        <f>ROUNDDOWN(MAX(0,BA1061*(SUM(AG1102,AL1102,AZ1054)-BD1061))+BF1061,0)</f>
        <v>0</v>
      </c>
      <c r="BA1061" s="1174">
        <f>IF(L1051,7%,5%)</f>
        <v>0.05</v>
      </c>
      <c r="BB1061" s="3" t="s">
        <v>2412</v>
      </c>
      <c r="BC1061" s="3"/>
      <c r="BD1061" s="3">
        <v>6666667</v>
      </c>
    </row>
    <row r="1062" spans="1:56" ht="12.95" customHeight="1">
      <c r="A1062" s="14"/>
      <c r="B1062" s="102"/>
      <c r="C1062" s="103"/>
      <c r="D1062" s="1728" t="s">
        <v>513</v>
      </c>
      <c r="E1062" s="1728"/>
      <c r="F1062" s="1728"/>
      <c r="G1062" s="1728"/>
      <c r="H1062" s="1728"/>
      <c r="I1062" s="1728"/>
      <c r="J1062" s="1728"/>
      <c r="K1062" s="1728"/>
      <c r="L1062" s="1728"/>
      <c r="M1062" s="1728"/>
      <c r="N1062" s="1728"/>
      <c r="O1062" s="1728"/>
      <c r="P1062" s="1728"/>
      <c r="Q1062" s="1728"/>
      <c r="R1062" s="1728"/>
      <c r="S1062" s="1728"/>
      <c r="T1062" s="1728"/>
      <c r="U1062" s="1728"/>
      <c r="V1062" s="1728"/>
      <c r="W1062" s="1728"/>
      <c r="X1062" s="1728"/>
      <c r="Y1062" s="1728"/>
      <c r="Z1062" s="1728"/>
      <c r="AA1062" s="1728"/>
      <c r="AB1062" s="1728"/>
      <c r="AC1062" s="1728"/>
      <c r="AD1062" s="1728"/>
      <c r="AE1062" s="1728"/>
      <c r="AF1062" s="1728"/>
      <c r="AG1062" s="1728"/>
      <c r="AH1062" s="1728"/>
      <c r="AI1062" s="1729"/>
      <c r="AJ1062" s="1744">
        <f>SUM(AJ1001:AQ1061)</f>
        <v>215579508.40000001</v>
      </c>
      <c r="AK1062" s="1745"/>
      <c r="AL1062" s="1745"/>
      <c r="AM1062" s="1745"/>
      <c r="AN1062" s="1745"/>
      <c r="AO1062" s="1745"/>
      <c r="AP1062" s="1745"/>
      <c r="AQ1062" s="1746"/>
      <c r="AR1062" s="68"/>
      <c r="AS1062" s="68"/>
      <c r="AT1062" s="68"/>
      <c r="AU1062" s="68"/>
      <c r="AV1062" s="68"/>
      <c r="AW1062" s="68"/>
      <c r="AX1062" s="68"/>
      <c r="AY1062" s="68"/>
      <c r="AZ1062" s="1173">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5" t="s">
        <v>2398</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8" t="s">
        <v>2399</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275">
        <f>'Sources and Uses Budget'!S107+'Sources and Uses Budget'!T107</f>
        <v>87077667</v>
      </c>
      <c r="AB1065" s="1275"/>
      <c r="AC1065" s="1275"/>
      <c r="AD1065" s="1275"/>
      <c r="AE1065" s="1275"/>
      <c r="AF1065" s="1275"/>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8">
        <f>SUM(AZ1055:AZ1058)</f>
        <v>11357956.5</v>
      </c>
      <c r="BB1065" s="3" t="s">
        <v>2415</v>
      </c>
      <c r="BC1065" s="3"/>
      <c r="BD1065" s="3"/>
    </row>
    <row r="1066" spans="1:56" ht="12.95" customHeight="1">
      <c r="A1066" s="14"/>
      <c r="B1066" s="68"/>
      <c r="C1066" s="68"/>
      <c r="D1066" s="68"/>
      <c r="E1066" s="68"/>
      <c r="F1066" s="68"/>
      <c r="G1066" s="1168"/>
      <c r="H1066" s="1168" t="s">
        <v>2400</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276">
        <f>IFERROR((AA1065-BA1068)/(AJ1062-AJ1054-AJ1058),"")</f>
        <v>0.68807810881936693</v>
      </c>
      <c r="AB1066" s="1277"/>
      <c r="AC1066" s="1277"/>
      <c r="AD1066" s="1277"/>
      <c r="AE1066" s="1277"/>
      <c r="AF1066" s="1278"/>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7">
        <f>'Sources and Uses Budget'!$S$104+'Sources and Uses Budget'!$T$104</f>
        <v>11357957</v>
      </c>
      <c r="BB1067" s="3" t="s">
        <v>2421</v>
      </c>
    </row>
    <row r="1068" spans="1:56" ht="12.95"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8">
        <f>MAX($BA$1067-$BA$1064,0)</f>
        <v>8857957</v>
      </c>
      <c r="BB1068" s="3" t="s">
        <v>2422</v>
      </c>
    </row>
    <row r="1069" spans="1:56" ht="12.95" customHeight="1">
      <c r="A1069" s="88"/>
      <c r="B1069" s="1164"/>
      <c r="C1069" s="1164"/>
      <c r="D1069" s="1164"/>
      <c r="E1069" s="1164"/>
      <c r="F1069" s="1164"/>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4"/>
      <c r="AP1069" s="1164"/>
      <c r="AQ1069" s="68"/>
      <c r="AR1069" s="68"/>
      <c r="AS1069" s="68"/>
      <c r="AT1069" s="68"/>
      <c r="AU1069" s="68"/>
      <c r="AV1069" s="68"/>
      <c r="AW1069" s="68"/>
      <c r="AX1069" s="68"/>
      <c r="AY1069" s="68"/>
    </row>
    <row r="1070" spans="1:56" ht="12.95" customHeight="1">
      <c r="A1070" s="1754" t="s">
        <v>794</v>
      </c>
      <c r="B1070" s="1754"/>
      <c r="C1070" s="1754"/>
      <c r="D1070" s="1754"/>
      <c r="E1070" s="1754"/>
      <c r="F1070" s="1754"/>
      <c r="G1070" s="1754"/>
      <c r="H1070" s="1754"/>
      <c r="I1070" s="1754"/>
      <c r="J1070" s="1754"/>
      <c r="K1070" s="1754"/>
      <c r="L1070" s="1754"/>
      <c r="M1070" s="1754"/>
      <c r="N1070" s="1754"/>
      <c r="O1070" s="1754"/>
      <c r="P1070" s="1754"/>
      <c r="Q1070" s="1754"/>
      <c r="R1070" s="1754"/>
      <c r="S1070" s="1754"/>
      <c r="T1070" s="1754"/>
      <c r="U1070" s="1754"/>
      <c r="V1070" s="1754"/>
      <c r="W1070" s="1754"/>
      <c r="X1070" s="1754"/>
      <c r="Y1070" s="1754"/>
      <c r="Z1070" s="1754"/>
      <c r="AA1070" s="1754"/>
      <c r="AB1070" s="1754"/>
      <c r="AC1070" s="1754"/>
      <c r="AD1070" s="1754"/>
      <c r="AE1070" s="1754"/>
      <c r="AF1070" s="1754"/>
      <c r="AG1070" s="1754"/>
      <c r="AH1070" s="1754"/>
      <c r="AI1070" s="1754"/>
      <c r="AJ1070" s="1754"/>
      <c r="AK1070" s="1754"/>
      <c r="AL1070" s="1754"/>
      <c r="AM1070" s="1754"/>
      <c r="AN1070" s="1754"/>
      <c r="AO1070" s="1754"/>
      <c r="AP1070" s="1754"/>
      <c r="AQ1070" s="175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07" t="s">
        <v>545</v>
      </c>
      <c r="B1074" s="1307"/>
      <c r="C1074" s="1793">
        <v>1</v>
      </c>
      <c r="D1074" s="1793"/>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3"/>
      <c r="D1075" s="179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07" t="s">
        <v>591</v>
      </c>
      <c r="B1076" s="1307"/>
      <c r="C1076" s="1793">
        <v>2</v>
      </c>
      <c r="D1076" s="1793"/>
      <c r="E1076" s="1795" t="s">
        <v>2189</v>
      </c>
      <c r="F1076" s="1795"/>
      <c r="G1076" s="1795"/>
      <c r="H1076" s="1795"/>
      <c r="I1076" s="1795"/>
      <c r="J1076" s="1795"/>
      <c r="K1076" s="1795"/>
      <c r="L1076" s="1795"/>
      <c r="M1076" s="1795"/>
      <c r="N1076" s="1795"/>
      <c r="O1076" s="1795"/>
      <c r="P1076" s="1795"/>
      <c r="Q1076" s="1795"/>
      <c r="R1076" s="1795"/>
      <c r="S1076" s="1795"/>
      <c r="T1076" s="1795"/>
      <c r="U1076" s="1795"/>
      <c r="V1076" s="1795"/>
      <c r="W1076" s="1795"/>
      <c r="X1076" s="1795"/>
      <c r="Y1076" s="1795"/>
      <c r="Z1076" s="1795"/>
      <c r="AA1076" s="1795"/>
      <c r="AB1076" s="1795"/>
      <c r="AC1076" s="1795"/>
      <c r="AD1076" s="1795"/>
      <c r="AE1076" s="1795"/>
      <c r="AF1076" s="1795"/>
      <c r="AG1076" s="1795"/>
      <c r="AH1076" s="1795"/>
      <c r="AI1076" s="1795"/>
      <c r="AJ1076" s="1795"/>
      <c r="AK1076" s="1795"/>
      <c r="AL1076" s="1795"/>
      <c r="AM1076" s="1795"/>
      <c r="AN1076" s="1795"/>
      <c r="AO1076" s="1795"/>
      <c r="AP1076" s="1795"/>
      <c r="AQ1076" s="1795"/>
      <c r="AR1076" s="1795"/>
      <c r="AS1076" s="14"/>
      <c r="AT1076" s="14"/>
      <c r="AV1076" s="68"/>
      <c r="AW1076" s="68"/>
      <c r="AX1076" s="68"/>
      <c r="AY1076" s="68"/>
    </row>
    <row r="1077" spans="1:51" ht="12.95" customHeight="1">
      <c r="A1077" s="198"/>
      <c r="B1077" s="67"/>
      <c r="C1077" s="1793"/>
      <c r="D1077" s="1793"/>
      <c r="E1077" s="1795"/>
      <c r="F1077" s="1795"/>
      <c r="G1077" s="1795"/>
      <c r="H1077" s="1795"/>
      <c r="I1077" s="1795"/>
      <c r="J1077" s="1795"/>
      <c r="K1077" s="1795"/>
      <c r="L1077" s="1795"/>
      <c r="M1077" s="1795"/>
      <c r="N1077" s="1795"/>
      <c r="O1077" s="1795"/>
      <c r="P1077" s="1795"/>
      <c r="Q1077" s="1795"/>
      <c r="R1077" s="1795"/>
      <c r="S1077" s="1795"/>
      <c r="T1077" s="1795"/>
      <c r="U1077" s="1795"/>
      <c r="V1077" s="1795"/>
      <c r="W1077" s="1795"/>
      <c r="X1077" s="1795"/>
      <c r="Y1077" s="1795"/>
      <c r="Z1077" s="1795"/>
      <c r="AA1077" s="1795"/>
      <c r="AB1077" s="1795"/>
      <c r="AC1077" s="1795"/>
      <c r="AD1077" s="1795"/>
      <c r="AE1077" s="1795"/>
      <c r="AF1077" s="1795"/>
      <c r="AG1077" s="1795"/>
      <c r="AH1077" s="1795"/>
      <c r="AI1077" s="1795"/>
      <c r="AJ1077" s="1795"/>
      <c r="AK1077" s="1795"/>
      <c r="AL1077" s="1795"/>
      <c r="AM1077" s="1795"/>
      <c r="AN1077" s="1795"/>
      <c r="AO1077" s="1795"/>
      <c r="AP1077" s="1795"/>
      <c r="AQ1077" s="1795"/>
      <c r="AR1077" s="1795"/>
      <c r="AS1077" s="14"/>
      <c r="AT1077" s="14"/>
      <c r="AV1077" s="68"/>
      <c r="AW1077" s="68"/>
      <c r="AX1077" s="68"/>
      <c r="AY1077" s="68"/>
    </row>
    <row r="1078" spans="1:51" ht="12.95" customHeight="1">
      <c r="A1078" s="198"/>
      <c r="B1078" s="67"/>
      <c r="C1078" s="1793"/>
      <c r="D1078" s="179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07" t="s">
        <v>591</v>
      </c>
      <c r="B1079" s="1307"/>
      <c r="C1079" s="1373">
        <v>3</v>
      </c>
      <c r="D1079" s="1373"/>
      <c r="E1079" s="1757" t="s">
        <v>1079</v>
      </c>
      <c r="F1079" s="1757"/>
      <c r="G1079" s="1757"/>
      <c r="H1079" s="1757"/>
      <c r="I1079" s="1757"/>
      <c r="J1079" s="1757"/>
      <c r="K1079" s="1757"/>
      <c r="L1079" s="1757"/>
      <c r="M1079" s="1757"/>
      <c r="N1079" s="1757"/>
      <c r="O1079" s="1757"/>
      <c r="P1079" s="1757"/>
      <c r="Q1079" s="1757"/>
      <c r="R1079" s="1757"/>
      <c r="S1079" s="1757"/>
      <c r="T1079" s="1757"/>
      <c r="U1079" s="1757"/>
      <c r="V1079" s="1757"/>
      <c r="W1079" s="1757"/>
      <c r="X1079" s="1757"/>
      <c r="Y1079" s="1757"/>
      <c r="Z1079" s="1757"/>
      <c r="AA1079" s="1757"/>
      <c r="AB1079" s="1757"/>
      <c r="AC1079" s="1757"/>
      <c r="AD1079" s="1757"/>
      <c r="AE1079" s="1757"/>
      <c r="AF1079" s="1757"/>
      <c r="AG1079" s="1757"/>
      <c r="AH1079" s="1757"/>
      <c r="AI1079" s="1757"/>
      <c r="AJ1079" s="1757"/>
      <c r="AK1079" s="1757"/>
      <c r="AL1079" s="1757"/>
      <c r="AM1079" s="1757"/>
      <c r="AN1079" s="1757"/>
      <c r="AO1079" s="1757"/>
      <c r="AP1079" s="1757"/>
      <c r="AQ1079" s="1757"/>
      <c r="AR1079" s="1757"/>
      <c r="AS1079" s="14"/>
      <c r="AT1079" s="68"/>
      <c r="AV1079" s="68"/>
      <c r="AW1079" s="68"/>
      <c r="AX1079" s="68"/>
      <c r="AY1079" s="68"/>
    </row>
    <row r="1080" spans="1:51" ht="12.95" customHeight="1">
      <c r="A1080" s="1"/>
      <c r="B1080" s="1"/>
      <c r="C1080" s="1373"/>
      <c r="D1080" s="1373"/>
      <c r="E1080" s="1757"/>
      <c r="F1080" s="1757"/>
      <c r="G1080" s="1757"/>
      <c r="H1080" s="1757"/>
      <c r="I1080" s="1757"/>
      <c r="J1080" s="1757"/>
      <c r="K1080" s="1757"/>
      <c r="L1080" s="1757"/>
      <c r="M1080" s="1757"/>
      <c r="N1080" s="1757"/>
      <c r="O1080" s="1757"/>
      <c r="P1080" s="1757"/>
      <c r="Q1080" s="1757"/>
      <c r="R1080" s="1757"/>
      <c r="S1080" s="1757"/>
      <c r="T1080" s="1757"/>
      <c r="U1080" s="1757"/>
      <c r="V1080" s="1757"/>
      <c r="W1080" s="1757"/>
      <c r="X1080" s="1757"/>
      <c r="Y1080" s="1757"/>
      <c r="Z1080" s="1757"/>
      <c r="AA1080" s="1757"/>
      <c r="AB1080" s="1757"/>
      <c r="AC1080" s="1757"/>
      <c r="AD1080" s="1757"/>
      <c r="AE1080" s="1757"/>
      <c r="AF1080" s="1757"/>
      <c r="AG1080" s="1757"/>
      <c r="AH1080" s="1757"/>
      <c r="AI1080" s="1757"/>
      <c r="AJ1080" s="1757"/>
      <c r="AK1080" s="1757"/>
      <c r="AL1080" s="1757"/>
      <c r="AM1080" s="1757"/>
      <c r="AN1080" s="1757"/>
      <c r="AO1080" s="1757"/>
      <c r="AP1080" s="1757"/>
      <c r="AQ1080" s="1757"/>
      <c r="AR1080" s="1757"/>
      <c r="AS1080" s="14"/>
      <c r="AT1080" s="68"/>
      <c r="AV1080" s="68"/>
      <c r="AW1080" s="68"/>
      <c r="AX1080" s="68"/>
      <c r="AY1080" s="68"/>
    </row>
    <row r="1081" spans="1:51" ht="12.95" customHeight="1">
      <c r="A1081" s="1"/>
      <c r="B1081" s="1"/>
      <c r="C1081" s="1373"/>
      <c r="D1081" s="1373"/>
      <c r="E1081" s="1757"/>
      <c r="F1081" s="1757"/>
      <c r="G1081" s="1757"/>
      <c r="H1081" s="1757"/>
      <c r="I1081" s="1757"/>
      <c r="J1081" s="1757"/>
      <c r="K1081" s="1757"/>
      <c r="L1081" s="1757"/>
      <c r="M1081" s="1757"/>
      <c r="N1081" s="1757"/>
      <c r="O1081" s="1757"/>
      <c r="P1081" s="1757"/>
      <c r="Q1081" s="1757"/>
      <c r="R1081" s="1757"/>
      <c r="S1081" s="1757"/>
      <c r="T1081" s="1757"/>
      <c r="U1081" s="1757"/>
      <c r="V1081" s="1757"/>
      <c r="W1081" s="1757"/>
      <c r="X1081" s="1757"/>
      <c r="Y1081" s="1757"/>
      <c r="Z1081" s="1757"/>
      <c r="AA1081" s="1757"/>
      <c r="AB1081" s="1757"/>
      <c r="AC1081" s="1757"/>
      <c r="AD1081" s="1757"/>
      <c r="AE1081" s="1757"/>
      <c r="AF1081" s="1757"/>
      <c r="AG1081" s="1757"/>
      <c r="AH1081" s="1757"/>
      <c r="AI1081" s="1757"/>
      <c r="AJ1081" s="1757"/>
      <c r="AK1081" s="1757"/>
      <c r="AL1081" s="1757"/>
      <c r="AM1081" s="1757"/>
      <c r="AN1081" s="1757"/>
      <c r="AO1081" s="1757"/>
      <c r="AP1081" s="1757"/>
      <c r="AQ1081" s="1757"/>
      <c r="AR1081" s="1757"/>
      <c r="AS1081" s="14"/>
      <c r="AT1081" s="68"/>
      <c r="AV1081" s="68"/>
      <c r="AW1081" s="68"/>
      <c r="AX1081" s="68"/>
      <c r="AY1081" s="68"/>
    </row>
    <row r="1082" spans="1:51" ht="12.95" customHeight="1">
      <c r="A1082" s="1"/>
      <c r="B1082" s="1"/>
      <c r="C1082" s="1373"/>
      <c r="D1082" s="1373"/>
      <c r="E1082" s="1757"/>
      <c r="F1082" s="1757"/>
      <c r="G1082" s="1757"/>
      <c r="H1082" s="1757"/>
      <c r="I1082" s="1757"/>
      <c r="J1082" s="1757"/>
      <c r="K1082" s="1757"/>
      <c r="L1082" s="1757"/>
      <c r="M1082" s="1757"/>
      <c r="N1082" s="1757"/>
      <c r="O1082" s="1757"/>
      <c r="P1082" s="1757"/>
      <c r="Q1082" s="1757"/>
      <c r="R1082" s="1757"/>
      <c r="S1082" s="1757"/>
      <c r="T1082" s="1757"/>
      <c r="U1082" s="1757"/>
      <c r="V1082" s="1757"/>
      <c r="W1082" s="1757"/>
      <c r="X1082" s="1757"/>
      <c r="Y1082" s="1757"/>
      <c r="Z1082" s="1757"/>
      <c r="AA1082" s="1757"/>
      <c r="AB1082" s="1757"/>
      <c r="AC1082" s="1757"/>
      <c r="AD1082" s="1757"/>
      <c r="AE1082" s="1757"/>
      <c r="AF1082" s="1757"/>
      <c r="AG1082" s="1757"/>
      <c r="AH1082" s="1757"/>
      <c r="AI1082" s="1757"/>
      <c r="AJ1082" s="1757"/>
      <c r="AK1082" s="1757"/>
      <c r="AL1082" s="1757"/>
      <c r="AM1082" s="1757"/>
      <c r="AN1082" s="1757"/>
      <c r="AO1082" s="1757"/>
      <c r="AP1082" s="1757"/>
      <c r="AQ1082" s="1757"/>
      <c r="AR1082" s="1757"/>
      <c r="AS1082" s="14"/>
      <c r="AT1082" s="68"/>
      <c r="AV1082" s="68"/>
      <c r="AW1082" s="68"/>
      <c r="AX1082" s="68"/>
      <c r="AY1082" s="68"/>
    </row>
    <row r="1083" spans="1:51" ht="12.95" customHeight="1">
      <c r="A1083" s="2"/>
      <c r="B1083" s="25"/>
      <c r="C1083" s="1373"/>
      <c r="D1083" s="137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07" t="s">
        <v>591</v>
      </c>
      <c r="B1084" s="1307"/>
      <c r="C1084" s="1373">
        <v>4</v>
      </c>
      <c r="D1084" s="1373"/>
      <c r="E1084" s="1757" t="s">
        <v>1078</v>
      </c>
      <c r="F1084" s="1757"/>
      <c r="G1084" s="1757"/>
      <c r="H1084" s="1757"/>
      <c r="I1084" s="1757"/>
      <c r="J1084" s="1757"/>
      <c r="K1084" s="1757"/>
      <c r="L1084" s="1757"/>
      <c r="M1084" s="1757"/>
      <c r="N1084" s="1757"/>
      <c r="O1084" s="1757"/>
      <c r="P1084" s="1757"/>
      <c r="Q1084" s="1757"/>
      <c r="R1084" s="1757"/>
      <c r="S1084" s="1757"/>
      <c r="T1084" s="1757"/>
      <c r="U1084" s="1757"/>
      <c r="V1084" s="1757"/>
      <c r="W1084" s="1757"/>
      <c r="X1084" s="1757"/>
      <c r="Y1084" s="1757"/>
      <c r="Z1084" s="1757"/>
      <c r="AA1084" s="1757"/>
      <c r="AB1084" s="1757"/>
      <c r="AC1084" s="1757"/>
      <c r="AD1084" s="1757"/>
      <c r="AE1084" s="1757"/>
      <c r="AF1084" s="1757"/>
      <c r="AG1084" s="1757"/>
      <c r="AH1084" s="1757"/>
      <c r="AI1084" s="1757"/>
      <c r="AJ1084" s="1757"/>
      <c r="AK1084" s="1757"/>
      <c r="AL1084" s="1757"/>
      <c r="AM1084" s="1757"/>
      <c r="AN1084" s="1757"/>
      <c r="AO1084" s="1757"/>
      <c r="AP1084" s="1757"/>
      <c r="AQ1084" s="1757"/>
      <c r="AR1084" s="1757"/>
      <c r="AS1084" s="14"/>
      <c r="AT1084" s="68"/>
    </row>
    <row r="1085" spans="1:51" ht="12.95" customHeight="1">
      <c r="A1085" s="1"/>
      <c r="B1085" s="1"/>
      <c r="C1085" s="1373"/>
      <c r="D1085" s="1373"/>
      <c r="E1085" s="1757"/>
      <c r="F1085" s="1757"/>
      <c r="G1085" s="1757"/>
      <c r="H1085" s="1757"/>
      <c r="I1085" s="1757"/>
      <c r="J1085" s="1757"/>
      <c r="K1085" s="1757"/>
      <c r="L1085" s="1757"/>
      <c r="M1085" s="1757"/>
      <c r="N1085" s="1757"/>
      <c r="O1085" s="1757"/>
      <c r="P1085" s="1757"/>
      <c r="Q1085" s="1757"/>
      <c r="R1085" s="1757"/>
      <c r="S1085" s="1757"/>
      <c r="T1085" s="1757"/>
      <c r="U1085" s="1757"/>
      <c r="V1085" s="1757"/>
      <c r="W1085" s="1757"/>
      <c r="X1085" s="1757"/>
      <c r="Y1085" s="1757"/>
      <c r="Z1085" s="1757"/>
      <c r="AA1085" s="1757"/>
      <c r="AB1085" s="1757"/>
      <c r="AC1085" s="1757"/>
      <c r="AD1085" s="1757"/>
      <c r="AE1085" s="1757"/>
      <c r="AF1085" s="1757"/>
      <c r="AG1085" s="1757"/>
      <c r="AH1085" s="1757"/>
      <c r="AI1085" s="1757"/>
      <c r="AJ1085" s="1757"/>
      <c r="AK1085" s="1757"/>
      <c r="AL1085" s="1757"/>
      <c r="AM1085" s="1757"/>
      <c r="AN1085" s="1757"/>
      <c r="AO1085" s="1757"/>
      <c r="AP1085" s="1757"/>
      <c r="AQ1085" s="1757"/>
      <c r="AR1085" s="1757"/>
      <c r="AS1085" s="14"/>
      <c r="AT1085" s="68"/>
    </row>
    <row r="1086" spans="1:51" ht="12.95" customHeight="1">
      <c r="A1086" s="1"/>
      <c r="B1086" s="1"/>
      <c r="C1086" s="1373"/>
      <c r="D1086" s="1373"/>
      <c r="E1086" s="1757"/>
      <c r="F1086" s="1757"/>
      <c r="G1086" s="1757"/>
      <c r="H1086" s="1757"/>
      <c r="I1086" s="1757"/>
      <c r="J1086" s="1757"/>
      <c r="K1086" s="1757"/>
      <c r="L1086" s="1757"/>
      <c r="M1086" s="1757"/>
      <c r="N1086" s="1757"/>
      <c r="O1086" s="1757"/>
      <c r="P1086" s="1757"/>
      <c r="Q1086" s="1757"/>
      <c r="R1086" s="1757"/>
      <c r="S1086" s="1757"/>
      <c r="T1086" s="1757"/>
      <c r="U1086" s="1757"/>
      <c r="V1086" s="1757"/>
      <c r="W1086" s="1757"/>
      <c r="X1086" s="1757"/>
      <c r="Y1086" s="1757"/>
      <c r="Z1086" s="1757"/>
      <c r="AA1086" s="1757"/>
      <c r="AB1086" s="1757"/>
      <c r="AC1086" s="1757"/>
      <c r="AD1086" s="1757"/>
      <c r="AE1086" s="1757"/>
      <c r="AF1086" s="1757"/>
      <c r="AG1086" s="1757"/>
      <c r="AH1086" s="1757"/>
      <c r="AI1086" s="1757"/>
      <c r="AJ1086" s="1757"/>
      <c r="AK1086" s="1757"/>
      <c r="AL1086" s="1757"/>
      <c r="AM1086" s="1757"/>
      <c r="AN1086" s="1757"/>
      <c r="AO1086" s="1757"/>
      <c r="AP1086" s="1757"/>
      <c r="AQ1086" s="1757"/>
      <c r="AR1086" s="1757"/>
      <c r="AS1086" s="14"/>
      <c r="AT1086" s="68"/>
    </row>
    <row r="1087" spans="1:51" ht="12.95" customHeight="1">
      <c r="A1087" s="1"/>
      <c r="B1087" s="1"/>
      <c r="C1087" s="1373"/>
      <c r="D1087" s="1373"/>
      <c r="E1087" s="1757"/>
      <c r="F1087" s="1757"/>
      <c r="G1087" s="1757"/>
      <c r="H1087" s="1757"/>
      <c r="I1087" s="1757"/>
      <c r="J1087" s="1757"/>
      <c r="K1087" s="1757"/>
      <c r="L1087" s="1757"/>
      <c r="M1087" s="1757"/>
      <c r="N1087" s="1757"/>
      <c r="O1087" s="1757"/>
      <c r="P1087" s="1757"/>
      <c r="Q1087" s="1757"/>
      <c r="R1087" s="1757"/>
      <c r="S1087" s="1757"/>
      <c r="T1087" s="1757"/>
      <c r="U1087" s="1757"/>
      <c r="V1087" s="1757"/>
      <c r="W1087" s="1757"/>
      <c r="X1087" s="1757"/>
      <c r="Y1087" s="1757"/>
      <c r="Z1087" s="1757"/>
      <c r="AA1087" s="1757"/>
      <c r="AB1087" s="1757"/>
      <c r="AC1087" s="1757"/>
      <c r="AD1087" s="1757"/>
      <c r="AE1087" s="1757"/>
      <c r="AF1087" s="1757"/>
      <c r="AG1087" s="1757"/>
      <c r="AH1087" s="1757"/>
      <c r="AI1087" s="1757"/>
      <c r="AJ1087" s="1757"/>
      <c r="AK1087" s="1757"/>
      <c r="AL1087" s="1757"/>
      <c r="AM1087" s="1757"/>
      <c r="AN1087" s="1757"/>
      <c r="AO1087" s="1757"/>
      <c r="AP1087" s="1757"/>
      <c r="AQ1087" s="1757"/>
      <c r="AR1087" s="1757"/>
      <c r="AS1087" s="14"/>
      <c r="AT1087" s="68"/>
    </row>
    <row r="1088" spans="1:51" ht="12.95" customHeight="1">
      <c r="A1088" s="1"/>
      <c r="B1088" s="1"/>
      <c r="C1088" s="1373"/>
      <c r="D1088" s="1373"/>
      <c r="E1088" s="1757"/>
      <c r="F1088" s="1757"/>
      <c r="G1088" s="1757"/>
      <c r="H1088" s="1757"/>
      <c r="I1088" s="1757"/>
      <c r="J1088" s="1757"/>
      <c r="K1088" s="1757"/>
      <c r="L1088" s="1757"/>
      <c r="M1088" s="1757"/>
      <c r="N1088" s="1757"/>
      <c r="O1088" s="1757"/>
      <c r="P1088" s="1757"/>
      <c r="Q1088" s="1757"/>
      <c r="R1088" s="1757"/>
      <c r="S1088" s="1757"/>
      <c r="T1088" s="1757"/>
      <c r="U1088" s="1757"/>
      <c r="V1088" s="1757"/>
      <c r="W1088" s="1757"/>
      <c r="X1088" s="1757"/>
      <c r="Y1088" s="1757"/>
      <c r="Z1088" s="1757"/>
      <c r="AA1088" s="1757"/>
      <c r="AB1088" s="1757"/>
      <c r="AC1088" s="1757"/>
      <c r="AD1088" s="1757"/>
      <c r="AE1088" s="1757"/>
      <c r="AF1088" s="1757"/>
      <c r="AG1088" s="1757"/>
      <c r="AH1088" s="1757"/>
      <c r="AI1088" s="1757"/>
      <c r="AJ1088" s="1757"/>
      <c r="AK1088" s="1757"/>
      <c r="AL1088" s="1757"/>
      <c r="AM1088" s="1757"/>
      <c r="AN1088" s="1757"/>
      <c r="AO1088" s="1757"/>
      <c r="AP1088" s="1757"/>
      <c r="AQ1088" s="1757"/>
      <c r="AR1088" s="1757"/>
      <c r="AS1088" s="14"/>
      <c r="AT1088" s="68"/>
    </row>
    <row r="1089" spans="1:45" ht="12.95" customHeight="1">
      <c r="A1089" s="1"/>
      <c r="B1089" s="1"/>
      <c r="C1089" s="1373"/>
      <c r="D1089" s="137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07" t="s">
        <v>591</v>
      </c>
      <c r="B1090" s="1307"/>
      <c r="C1090" s="1373">
        <v>5</v>
      </c>
      <c r="D1090" s="1373"/>
      <c r="E1090" s="1757" t="s">
        <v>2192</v>
      </c>
      <c r="F1090" s="1757"/>
      <c r="G1090" s="1757"/>
      <c r="H1090" s="1757"/>
      <c r="I1090" s="1757"/>
      <c r="J1090" s="1757"/>
      <c r="K1090" s="1757"/>
      <c r="L1090" s="1757"/>
      <c r="M1090" s="1757"/>
      <c r="N1090" s="1757"/>
      <c r="O1090" s="1757"/>
      <c r="P1090" s="1757"/>
      <c r="Q1090" s="1757"/>
      <c r="R1090" s="1757"/>
      <c r="S1090" s="1757"/>
      <c r="T1090" s="1757"/>
      <c r="U1090" s="1757"/>
      <c r="V1090" s="1757"/>
      <c r="W1090" s="1757"/>
      <c r="X1090" s="1757"/>
      <c r="Y1090" s="1757"/>
      <c r="Z1090" s="1757"/>
      <c r="AA1090" s="1757"/>
      <c r="AB1090" s="1757"/>
      <c r="AC1090" s="1757"/>
      <c r="AD1090" s="1757"/>
      <c r="AE1090" s="1757"/>
      <c r="AF1090" s="1757"/>
      <c r="AG1090" s="1757"/>
      <c r="AH1090" s="1757"/>
      <c r="AI1090" s="1757"/>
      <c r="AJ1090" s="1757"/>
      <c r="AK1090" s="1757"/>
      <c r="AL1090" s="1757"/>
      <c r="AM1090" s="1757"/>
      <c r="AN1090" s="1757"/>
      <c r="AO1090" s="1757"/>
      <c r="AP1090" s="1757"/>
      <c r="AQ1090" s="1757"/>
      <c r="AR1090" s="1757"/>
      <c r="AS1090" s="14"/>
    </row>
    <row r="1091" spans="1:45" ht="12.95" customHeight="1">
      <c r="A1091" s="4"/>
      <c r="B1091" s="4"/>
      <c r="C1091" s="1373"/>
      <c r="D1091" s="1373"/>
      <c r="E1091" s="1757"/>
      <c r="F1091" s="1757"/>
      <c r="G1091" s="1757"/>
      <c r="H1091" s="1757"/>
      <c r="I1091" s="1757"/>
      <c r="J1091" s="1757"/>
      <c r="K1091" s="1757"/>
      <c r="L1091" s="1757"/>
      <c r="M1091" s="1757"/>
      <c r="N1091" s="1757"/>
      <c r="O1091" s="1757"/>
      <c r="P1091" s="1757"/>
      <c r="Q1091" s="1757"/>
      <c r="R1091" s="1757"/>
      <c r="S1091" s="1757"/>
      <c r="T1091" s="1757"/>
      <c r="U1091" s="1757"/>
      <c r="V1091" s="1757"/>
      <c r="W1091" s="1757"/>
      <c r="X1091" s="1757"/>
      <c r="Y1091" s="1757"/>
      <c r="Z1091" s="1757"/>
      <c r="AA1091" s="1757"/>
      <c r="AB1091" s="1757"/>
      <c r="AC1091" s="1757"/>
      <c r="AD1091" s="1757"/>
      <c r="AE1091" s="1757"/>
      <c r="AF1091" s="1757"/>
      <c r="AG1091" s="1757"/>
      <c r="AH1091" s="1757"/>
      <c r="AI1091" s="1757"/>
      <c r="AJ1091" s="1757"/>
      <c r="AK1091" s="1757"/>
      <c r="AL1091" s="1757"/>
      <c r="AM1091" s="1757"/>
      <c r="AN1091" s="1757"/>
      <c r="AO1091" s="1757"/>
      <c r="AP1091" s="1757"/>
      <c r="AQ1091" s="1757"/>
      <c r="AR1091" s="1757"/>
      <c r="AS1091" s="14"/>
    </row>
    <row r="1092" spans="1:45" ht="12.95" customHeight="1">
      <c r="A1092" s="4"/>
      <c r="B1092" s="4"/>
      <c r="C1092" s="1373"/>
      <c r="D1092" s="1373"/>
      <c r="E1092" s="1757"/>
      <c r="F1092" s="1757"/>
      <c r="G1092" s="1757"/>
      <c r="H1092" s="1757"/>
      <c r="I1092" s="1757"/>
      <c r="J1092" s="1757"/>
      <c r="K1092" s="1757"/>
      <c r="L1092" s="1757"/>
      <c r="M1092" s="1757"/>
      <c r="N1092" s="1757"/>
      <c r="O1092" s="1757"/>
      <c r="P1092" s="1757"/>
      <c r="Q1092" s="1757"/>
      <c r="R1092" s="1757"/>
      <c r="S1092" s="1757"/>
      <c r="T1092" s="1757"/>
      <c r="U1092" s="1757"/>
      <c r="V1092" s="1757"/>
      <c r="W1092" s="1757"/>
      <c r="X1092" s="1757"/>
      <c r="Y1092" s="1757"/>
      <c r="Z1092" s="1757"/>
      <c r="AA1092" s="1757"/>
      <c r="AB1092" s="1757"/>
      <c r="AC1092" s="1757"/>
      <c r="AD1092" s="1757"/>
      <c r="AE1092" s="1757"/>
      <c r="AF1092" s="1757"/>
      <c r="AG1092" s="1757"/>
      <c r="AH1092" s="1757"/>
      <c r="AI1092" s="1757"/>
      <c r="AJ1092" s="1757"/>
      <c r="AK1092" s="1757"/>
      <c r="AL1092" s="1757"/>
      <c r="AM1092" s="1757"/>
      <c r="AN1092" s="1757"/>
      <c r="AO1092" s="1757"/>
      <c r="AP1092" s="1757"/>
      <c r="AQ1092" s="1757"/>
      <c r="AR1092" s="1757"/>
      <c r="AS1092" s="14"/>
    </row>
    <row r="1093" spans="1:45" ht="12.95" customHeight="1">
      <c r="A1093" s="35"/>
      <c r="B1093" s="25"/>
      <c r="C1093" s="1373"/>
      <c r="D1093" s="137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07" t="s">
        <v>591</v>
      </c>
      <c r="B1094" s="1307"/>
      <c r="C1094" s="1373">
        <v>6</v>
      </c>
      <c r="D1094" s="1373"/>
      <c r="E1094" s="1757" t="s">
        <v>2193</v>
      </c>
      <c r="F1094" s="1757"/>
      <c r="G1094" s="1757"/>
      <c r="H1094" s="1757"/>
      <c r="I1094" s="1757"/>
      <c r="J1094" s="1757"/>
      <c r="K1094" s="1757"/>
      <c r="L1094" s="1757"/>
      <c r="M1094" s="1757"/>
      <c r="N1094" s="1757"/>
      <c r="O1094" s="1757"/>
      <c r="P1094" s="1757"/>
      <c r="Q1094" s="1757"/>
      <c r="R1094" s="1757"/>
      <c r="S1094" s="1757"/>
      <c r="T1094" s="1757"/>
      <c r="U1094" s="1757"/>
      <c r="V1094" s="1757"/>
      <c r="W1094" s="1757"/>
      <c r="X1094" s="1757"/>
      <c r="Y1094" s="1757"/>
      <c r="Z1094" s="1757"/>
      <c r="AA1094" s="1757"/>
      <c r="AB1094" s="1757"/>
      <c r="AC1094" s="1757"/>
      <c r="AD1094" s="1757"/>
      <c r="AE1094" s="1757"/>
      <c r="AF1094" s="1757"/>
      <c r="AG1094" s="1757"/>
      <c r="AH1094" s="1757"/>
      <c r="AI1094" s="1757"/>
      <c r="AJ1094" s="1757"/>
      <c r="AK1094" s="1757"/>
      <c r="AL1094" s="1757"/>
      <c r="AM1094" s="1757"/>
      <c r="AN1094" s="1757"/>
      <c r="AO1094" s="1757"/>
      <c r="AP1094" s="1757"/>
      <c r="AQ1094" s="1757"/>
      <c r="AR1094" s="1757"/>
      <c r="AS1094" s="14"/>
    </row>
    <row r="1095" spans="1:45" ht="12.95" customHeight="1">
      <c r="A1095" s="1"/>
      <c r="B1095" s="1"/>
      <c r="C1095" s="1"/>
      <c r="D1095" s="1"/>
      <c r="E1095" s="1757"/>
      <c r="F1095" s="1757"/>
      <c r="G1095" s="1757"/>
      <c r="H1095" s="1757"/>
      <c r="I1095" s="1757"/>
      <c r="J1095" s="1757"/>
      <c r="K1095" s="1757"/>
      <c r="L1095" s="1757"/>
      <c r="M1095" s="1757"/>
      <c r="N1095" s="1757"/>
      <c r="O1095" s="1757"/>
      <c r="P1095" s="1757"/>
      <c r="Q1095" s="1757"/>
      <c r="R1095" s="1757"/>
      <c r="S1095" s="1757"/>
      <c r="T1095" s="1757"/>
      <c r="U1095" s="1757"/>
      <c r="V1095" s="1757"/>
      <c r="W1095" s="1757"/>
      <c r="X1095" s="1757"/>
      <c r="Y1095" s="1757"/>
      <c r="Z1095" s="1757"/>
      <c r="AA1095" s="1757"/>
      <c r="AB1095" s="1757"/>
      <c r="AC1095" s="1757"/>
      <c r="AD1095" s="1757"/>
      <c r="AE1095" s="1757"/>
      <c r="AF1095" s="1757"/>
      <c r="AG1095" s="1757"/>
      <c r="AH1095" s="1757"/>
      <c r="AI1095" s="1757"/>
      <c r="AJ1095" s="1757"/>
      <c r="AK1095" s="1757"/>
      <c r="AL1095" s="1757"/>
      <c r="AM1095" s="1757"/>
      <c r="AN1095" s="1757"/>
      <c r="AO1095" s="1757"/>
      <c r="AP1095" s="1757"/>
      <c r="AQ1095" s="1757"/>
      <c r="AR1095" s="1757"/>
      <c r="AS1095" s="14"/>
    </row>
    <row r="1096" spans="1:45" ht="12.95" customHeight="1">
      <c r="A1096" s="1"/>
      <c r="B1096" s="1"/>
      <c r="C1096" s="1373"/>
      <c r="D1096" s="1373"/>
      <c r="E1096" s="1757"/>
      <c r="F1096" s="1757"/>
      <c r="G1096" s="1757"/>
      <c r="H1096" s="1757"/>
      <c r="I1096" s="1757"/>
      <c r="J1096" s="1757"/>
      <c r="K1096" s="1757"/>
      <c r="L1096" s="1757"/>
      <c r="M1096" s="1757"/>
      <c r="N1096" s="1757"/>
      <c r="O1096" s="1757"/>
      <c r="P1096" s="1757"/>
      <c r="Q1096" s="1757"/>
      <c r="R1096" s="1757"/>
      <c r="S1096" s="1757"/>
      <c r="T1096" s="1757"/>
      <c r="U1096" s="1757"/>
      <c r="V1096" s="1757"/>
      <c r="W1096" s="1757"/>
      <c r="X1096" s="1757"/>
      <c r="Y1096" s="1757"/>
      <c r="Z1096" s="1757"/>
      <c r="AA1096" s="1757"/>
      <c r="AB1096" s="1757"/>
      <c r="AC1096" s="1757"/>
      <c r="AD1096" s="1757"/>
      <c r="AE1096" s="1757"/>
      <c r="AF1096" s="1757"/>
      <c r="AG1096" s="1757"/>
      <c r="AH1096" s="1757"/>
      <c r="AI1096" s="1757"/>
      <c r="AJ1096" s="1757"/>
      <c r="AK1096" s="1757"/>
      <c r="AL1096" s="1757"/>
      <c r="AM1096" s="1757"/>
      <c r="AN1096" s="1757"/>
      <c r="AO1096" s="1757"/>
      <c r="AP1096" s="1757"/>
      <c r="AQ1096" s="1757"/>
      <c r="AR1096" s="1757"/>
      <c r="AS1096" s="14"/>
    </row>
    <row r="1097" spans="1:45" ht="12.95" customHeight="1">
      <c r="A1097" s="35"/>
      <c r="B1097" s="25"/>
      <c r="C1097" s="1373"/>
      <c r="D1097" s="137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07" t="s">
        <v>591</v>
      </c>
      <c r="B1098" s="1307"/>
      <c r="C1098" s="1373">
        <v>7</v>
      </c>
      <c r="D1098" s="1373"/>
      <c r="E1098" s="1757" t="s">
        <v>2092</v>
      </c>
      <c r="F1098" s="1757"/>
      <c r="G1098" s="1757"/>
      <c r="H1098" s="1757"/>
      <c r="I1098" s="1757"/>
      <c r="J1098" s="1757"/>
      <c r="K1098" s="1757"/>
      <c r="L1098" s="1757"/>
      <c r="M1098" s="1757"/>
      <c r="N1098" s="1757"/>
      <c r="O1098" s="1757"/>
      <c r="P1098" s="1757"/>
      <c r="Q1098" s="1757"/>
      <c r="R1098" s="1757"/>
      <c r="S1098" s="1757"/>
      <c r="T1098" s="1757"/>
      <c r="U1098" s="1757"/>
      <c r="V1098" s="1757"/>
      <c r="W1098" s="1757"/>
      <c r="X1098" s="1757"/>
      <c r="Y1098" s="1757"/>
      <c r="Z1098" s="1757"/>
      <c r="AA1098" s="1757"/>
      <c r="AB1098" s="1757"/>
      <c r="AC1098" s="1757"/>
      <c r="AD1098" s="1757"/>
      <c r="AE1098" s="1757"/>
      <c r="AF1098" s="1757"/>
      <c r="AG1098" s="1757"/>
      <c r="AH1098" s="1757"/>
      <c r="AI1098" s="1757"/>
      <c r="AJ1098" s="1757"/>
      <c r="AK1098" s="1757"/>
      <c r="AL1098" s="1757"/>
      <c r="AM1098" s="1757"/>
      <c r="AN1098" s="1757"/>
      <c r="AO1098" s="1757"/>
      <c r="AP1098" s="1757"/>
      <c r="AQ1098" s="1757"/>
      <c r="AR1098" s="1757"/>
      <c r="AS1098" s="14"/>
    </row>
    <row r="1099" spans="1:45" ht="12.95" customHeight="1">
      <c r="A1099" s="1"/>
      <c r="B1099" s="1"/>
      <c r="C1099" s="1373"/>
      <c r="D1099" s="1373"/>
      <c r="E1099" s="1757"/>
      <c r="F1099" s="1757"/>
      <c r="G1099" s="1757"/>
      <c r="H1099" s="1757"/>
      <c r="I1099" s="1757"/>
      <c r="J1099" s="1757"/>
      <c r="K1099" s="1757"/>
      <c r="L1099" s="1757"/>
      <c r="M1099" s="1757"/>
      <c r="N1099" s="1757"/>
      <c r="O1099" s="1757"/>
      <c r="P1099" s="1757"/>
      <c r="Q1099" s="1757"/>
      <c r="R1099" s="1757"/>
      <c r="S1099" s="1757"/>
      <c r="T1099" s="1757"/>
      <c r="U1099" s="1757"/>
      <c r="V1099" s="1757"/>
      <c r="W1099" s="1757"/>
      <c r="X1099" s="1757"/>
      <c r="Y1099" s="1757"/>
      <c r="Z1099" s="1757"/>
      <c r="AA1099" s="1757"/>
      <c r="AB1099" s="1757"/>
      <c r="AC1099" s="1757"/>
      <c r="AD1099" s="1757"/>
      <c r="AE1099" s="1757"/>
      <c r="AF1099" s="1757"/>
      <c r="AG1099" s="1757"/>
      <c r="AH1099" s="1757"/>
      <c r="AI1099" s="1757"/>
      <c r="AJ1099" s="1757"/>
      <c r="AK1099" s="1757"/>
      <c r="AL1099" s="1757"/>
      <c r="AM1099" s="1757"/>
      <c r="AN1099" s="1757"/>
      <c r="AO1099" s="1757"/>
      <c r="AP1099" s="1757"/>
      <c r="AQ1099" s="1757"/>
      <c r="AR1099" s="1757"/>
      <c r="AS1099" s="14"/>
    </row>
    <row r="1100" spans="1:45" ht="12.95" customHeight="1">
      <c r="A1100" s="1"/>
      <c r="B1100" s="1"/>
      <c r="C1100" s="1373"/>
      <c r="D1100" s="1373"/>
      <c r="E1100" s="1757"/>
      <c r="F1100" s="1757"/>
      <c r="G1100" s="1757"/>
      <c r="H1100" s="1757"/>
      <c r="I1100" s="1757"/>
      <c r="J1100" s="1757"/>
      <c r="K1100" s="1757"/>
      <c r="L1100" s="1757"/>
      <c r="M1100" s="1757"/>
      <c r="N1100" s="1757"/>
      <c r="O1100" s="1757"/>
      <c r="P1100" s="1757"/>
      <c r="Q1100" s="1757"/>
      <c r="R1100" s="1757"/>
      <c r="S1100" s="1757"/>
      <c r="T1100" s="1757"/>
      <c r="U1100" s="1757"/>
      <c r="V1100" s="1757"/>
      <c r="W1100" s="1757"/>
      <c r="X1100" s="1757"/>
      <c r="Y1100" s="1757"/>
      <c r="Z1100" s="1757"/>
      <c r="AA1100" s="1757"/>
      <c r="AB1100" s="1757"/>
      <c r="AC1100" s="1757"/>
      <c r="AD1100" s="1757"/>
      <c r="AE1100" s="1757"/>
      <c r="AF1100" s="1757"/>
      <c r="AG1100" s="1757"/>
      <c r="AH1100" s="1757"/>
      <c r="AI1100" s="1757"/>
      <c r="AJ1100" s="1757"/>
      <c r="AK1100" s="1757"/>
      <c r="AL1100" s="1757"/>
      <c r="AM1100" s="1757"/>
      <c r="AN1100" s="1757"/>
      <c r="AO1100" s="1757"/>
      <c r="AP1100" s="1757"/>
      <c r="AQ1100" s="1757"/>
      <c r="AR1100" s="1757"/>
      <c r="AS1100" s="14"/>
    </row>
    <row r="1101" spans="1:45" ht="12.95" customHeight="1">
      <c r="A1101" s="1"/>
      <c r="B1101" s="1"/>
      <c r="C1101" s="1373"/>
      <c r="D1101" s="137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73"/>
      <c r="D1102" s="137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07" t="s">
        <v>591</v>
      </c>
      <c r="B1103" s="1307"/>
      <c r="C1103" s="1373">
        <v>8</v>
      </c>
      <c r="D1103" s="1373"/>
      <c r="E1103" s="1757" t="s">
        <v>1072</v>
      </c>
      <c r="F1103" s="1757"/>
      <c r="G1103" s="1757"/>
      <c r="H1103" s="1757"/>
      <c r="I1103" s="1757"/>
      <c r="J1103" s="1757"/>
      <c r="K1103" s="1757"/>
      <c r="L1103" s="1757"/>
      <c r="M1103" s="1757"/>
      <c r="N1103" s="1757"/>
      <c r="O1103" s="1757"/>
      <c r="P1103" s="1757"/>
      <c r="Q1103" s="1757"/>
      <c r="R1103" s="1757"/>
      <c r="S1103" s="1757"/>
      <c r="T1103" s="1757"/>
      <c r="U1103" s="1757"/>
      <c r="V1103" s="1757"/>
      <c r="W1103" s="1757"/>
      <c r="X1103" s="1757"/>
      <c r="Y1103" s="1757"/>
      <c r="Z1103" s="1757"/>
      <c r="AA1103" s="1757"/>
      <c r="AB1103" s="1757"/>
      <c r="AC1103" s="1757"/>
      <c r="AD1103" s="1757"/>
      <c r="AE1103" s="1757"/>
      <c r="AF1103" s="1757"/>
      <c r="AG1103" s="1757"/>
      <c r="AH1103" s="1757"/>
      <c r="AI1103" s="1757"/>
      <c r="AJ1103" s="1757"/>
      <c r="AK1103" s="1757"/>
      <c r="AL1103" s="1757"/>
      <c r="AM1103" s="1757"/>
      <c r="AN1103" s="1757"/>
      <c r="AO1103" s="1757"/>
      <c r="AP1103" s="1757"/>
      <c r="AQ1103" s="1757"/>
      <c r="AR1103" s="1757"/>
    </row>
    <row r="1104" spans="1:45" ht="12.95" customHeight="1">
      <c r="A1104" s="35"/>
      <c r="B1104" s="25"/>
      <c r="C1104" s="1373"/>
      <c r="D1104" s="1373"/>
      <c r="E1104" s="1757"/>
      <c r="F1104" s="1757"/>
      <c r="G1104" s="1757"/>
      <c r="H1104" s="1757"/>
      <c r="I1104" s="1757"/>
      <c r="J1104" s="1757"/>
      <c r="K1104" s="1757"/>
      <c r="L1104" s="1757"/>
      <c r="M1104" s="1757"/>
      <c r="N1104" s="1757"/>
      <c r="O1104" s="1757"/>
      <c r="P1104" s="1757"/>
      <c r="Q1104" s="1757"/>
      <c r="R1104" s="1757"/>
      <c r="S1104" s="1757"/>
      <c r="T1104" s="1757"/>
      <c r="U1104" s="1757"/>
      <c r="V1104" s="1757"/>
      <c r="W1104" s="1757"/>
      <c r="X1104" s="1757"/>
      <c r="Y1104" s="1757"/>
      <c r="Z1104" s="1757"/>
      <c r="AA1104" s="1757"/>
      <c r="AB1104" s="1757"/>
      <c r="AC1104" s="1757"/>
      <c r="AD1104" s="1757"/>
      <c r="AE1104" s="1757"/>
      <c r="AF1104" s="1757"/>
      <c r="AG1104" s="1757"/>
      <c r="AH1104" s="1757"/>
      <c r="AI1104" s="1757"/>
      <c r="AJ1104" s="1757"/>
      <c r="AK1104" s="1757"/>
      <c r="AL1104" s="1757"/>
      <c r="AM1104" s="1757"/>
      <c r="AN1104" s="1757"/>
      <c r="AO1104" s="1757"/>
      <c r="AP1104" s="1757"/>
      <c r="AQ1104" s="1757"/>
      <c r="AR1104" s="1757"/>
    </row>
    <row r="1105" spans="1:44" ht="12.95" customHeight="1">
      <c r="A1105" s="35"/>
      <c r="B1105" s="25"/>
      <c r="C1105" s="1373"/>
      <c r="D1105" s="137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07" t="s">
        <v>591</v>
      </c>
      <c r="B1106" s="1307"/>
      <c r="C1106" s="1793">
        <v>9</v>
      </c>
      <c r="D1106" s="1793"/>
      <c r="E1106" s="1757" t="s">
        <v>1074</v>
      </c>
      <c r="F1106" s="1757"/>
      <c r="G1106" s="1757"/>
      <c r="H1106" s="1757"/>
      <c r="I1106" s="1757"/>
      <c r="J1106" s="1757"/>
      <c r="K1106" s="1757"/>
      <c r="L1106" s="1757"/>
      <c r="M1106" s="1757"/>
      <c r="N1106" s="1757"/>
      <c r="O1106" s="1757"/>
      <c r="P1106" s="1757"/>
      <c r="Q1106" s="1757"/>
      <c r="R1106" s="1757"/>
      <c r="S1106" s="1757"/>
      <c r="T1106" s="1757"/>
      <c r="U1106" s="1757"/>
      <c r="V1106" s="1757"/>
      <c r="W1106" s="1757"/>
      <c r="X1106" s="1757"/>
      <c r="Y1106" s="1757"/>
      <c r="Z1106" s="1757"/>
      <c r="AA1106" s="1757"/>
      <c r="AB1106" s="1757"/>
      <c r="AC1106" s="1757"/>
      <c r="AD1106" s="1757"/>
      <c r="AE1106" s="1757"/>
      <c r="AF1106" s="1757"/>
      <c r="AG1106" s="1757"/>
      <c r="AH1106" s="1757"/>
      <c r="AI1106" s="1757"/>
      <c r="AJ1106" s="1757"/>
      <c r="AK1106" s="1757"/>
      <c r="AL1106" s="1757"/>
      <c r="AM1106" s="1757"/>
      <c r="AN1106" s="1757"/>
      <c r="AO1106" s="1757"/>
      <c r="AP1106" s="1757"/>
      <c r="AQ1106" s="1757"/>
      <c r="AR1106" s="1757"/>
    </row>
    <row r="1107" spans="1:44" ht="12.95" customHeight="1">
      <c r="A1107" s="1"/>
      <c r="B1107" s="1"/>
      <c r="C1107" s="1793"/>
      <c r="D1107" s="1793"/>
      <c r="E1107" s="1757"/>
      <c r="F1107" s="1757"/>
      <c r="G1107" s="1757"/>
      <c r="H1107" s="1757"/>
      <c r="I1107" s="1757"/>
      <c r="J1107" s="1757"/>
      <c r="K1107" s="1757"/>
      <c r="L1107" s="1757"/>
      <c r="M1107" s="1757"/>
      <c r="N1107" s="1757"/>
      <c r="O1107" s="1757"/>
      <c r="P1107" s="1757"/>
      <c r="Q1107" s="1757"/>
      <c r="R1107" s="1757"/>
      <c r="S1107" s="1757"/>
      <c r="T1107" s="1757"/>
      <c r="U1107" s="1757"/>
      <c r="V1107" s="1757"/>
      <c r="W1107" s="1757"/>
      <c r="X1107" s="1757"/>
      <c r="Y1107" s="1757"/>
      <c r="Z1107" s="1757"/>
      <c r="AA1107" s="1757"/>
      <c r="AB1107" s="1757"/>
      <c r="AC1107" s="1757"/>
      <c r="AD1107" s="1757"/>
      <c r="AE1107" s="1757"/>
      <c r="AF1107" s="1757"/>
      <c r="AG1107" s="1757"/>
      <c r="AH1107" s="1757"/>
      <c r="AI1107" s="1757"/>
      <c r="AJ1107" s="1757"/>
      <c r="AK1107" s="1757"/>
      <c r="AL1107" s="1757"/>
      <c r="AM1107" s="1757"/>
      <c r="AN1107" s="1757"/>
      <c r="AO1107" s="1757"/>
      <c r="AP1107" s="1757"/>
      <c r="AQ1107" s="1757"/>
      <c r="AR1107" s="1757"/>
    </row>
    <row r="1108" spans="1:44" ht="12.95" customHeight="1">
      <c r="A1108" s="35"/>
      <c r="B1108" s="25"/>
      <c r="C1108" s="1793"/>
      <c r="D1108" s="179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07" t="s">
        <v>591</v>
      </c>
      <c r="B1109" s="1307"/>
      <c r="C1109" s="1793">
        <v>10</v>
      </c>
      <c r="D1109" s="1793"/>
      <c r="E1109" s="1794" t="s">
        <v>2190</v>
      </c>
      <c r="F1109" s="1794"/>
      <c r="G1109" s="1794"/>
      <c r="H1109" s="1794"/>
      <c r="I1109" s="1794"/>
      <c r="J1109" s="1794"/>
      <c r="K1109" s="1794"/>
      <c r="L1109" s="1794"/>
      <c r="M1109" s="1794"/>
      <c r="N1109" s="1794"/>
      <c r="O1109" s="1794"/>
      <c r="P1109" s="1794"/>
      <c r="Q1109" s="1794"/>
      <c r="R1109" s="1794"/>
      <c r="S1109" s="1794"/>
      <c r="T1109" s="1794"/>
      <c r="U1109" s="1794"/>
      <c r="V1109" s="1794"/>
      <c r="W1109" s="1794"/>
      <c r="X1109" s="1794"/>
      <c r="Y1109" s="1794"/>
      <c r="Z1109" s="1794"/>
      <c r="AA1109" s="1794"/>
      <c r="AB1109" s="1794"/>
      <c r="AC1109" s="1794"/>
      <c r="AD1109" s="1794"/>
      <c r="AE1109" s="1794"/>
      <c r="AF1109" s="1794"/>
      <c r="AG1109" s="1794"/>
      <c r="AH1109" s="1794"/>
      <c r="AI1109" s="1794"/>
      <c r="AJ1109" s="1794"/>
      <c r="AK1109" s="1794"/>
      <c r="AL1109" s="1794"/>
      <c r="AM1109" s="1794"/>
      <c r="AN1109" s="1794"/>
      <c r="AO1109" s="1794"/>
      <c r="AP1109" s="1794"/>
      <c r="AQ1109" s="1794"/>
      <c r="AR1109" s="1794"/>
    </row>
    <row r="1110" spans="1:44" ht="12.95" customHeight="1">
      <c r="A1110" s="1"/>
      <c r="B1110" s="1"/>
      <c r="C1110" s="199"/>
      <c r="D1110" s="1153"/>
      <c r="E1110" s="1794"/>
      <c r="F1110" s="1794"/>
      <c r="G1110" s="1794"/>
      <c r="H1110" s="1794"/>
      <c r="I1110" s="1794"/>
      <c r="J1110" s="1794"/>
      <c r="K1110" s="1794"/>
      <c r="L1110" s="1794"/>
      <c r="M1110" s="1794"/>
      <c r="N1110" s="1794"/>
      <c r="O1110" s="1794"/>
      <c r="P1110" s="1794"/>
      <c r="Q1110" s="1794"/>
      <c r="R1110" s="1794"/>
      <c r="S1110" s="1794"/>
      <c r="T1110" s="1794"/>
      <c r="U1110" s="1794"/>
      <c r="V1110" s="1794"/>
      <c r="W1110" s="1794"/>
      <c r="X1110" s="1794"/>
      <c r="Y1110" s="1794"/>
      <c r="Z1110" s="1794"/>
      <c r="AA1110" s="1794"/>
      <c r="AB1110" s="1794"/>
      <c r="AC1110" s="1794"/>
      <c r="AD1110" s="1794"/>
      <c r="AE1110" s="1794"/>
      <c r="AF1110" s="1794"/>
      <c r="AG1110" s="1794"/>
      <c r="AH1110" s="1794"/>
      <c r="AI1110" s="1794"/>
      <c r="AJ1110" s="1794"/>
      <c r="AK1110" s="1794"/>
      <c r="AL1110" s="1794"/>
      <c r="AM1110" s="1794"/>
      <c r="AN1110" s="1794"/>
      <c r="AO1110" s="1794"/>
      <c r="AP1110" s="1794"/>
      <c r="AQ1110" s="1794"/>
      <c r="AR1110" s="1794"/>
    </row>
    <row r="1111" spans="1:44" ht="12.95"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2.95" customHeight="1">
      <c r="A1112" s="1307" t="s">
        <v>591</v>
      </c>
      <c r="B1112" s="1307"/>
      <c r="C1112" s="1793">
        <v>11</v>
      </c>
      <c r="D1112" s="1793"/>
      <c r="E1112" s="1794" t="s">
        <v>2191</v>
      </c>
      <c r="F1112" s="1794"/>
      <c r="G1112" s="1794"/>
      <c r="H1112" s="1794"/>
      <c r="I1112" s="1794"/>
      <c r="J1112" s="1794"/>
      <c r="K1112" s="1794"/>
      <c r="L1112" s="1794"/>
      <c r="M1112" s="1794"/>
      <c r="N1112" s="1794"/>
      <c r="O1112" s="1794"/>
      <c r="P1112" s="1794"/>
      <c r="Q1112" s="1794"/>
      <c r="R1112" s="1794"/>
      <c r="S1112" s="1794"/>
      <c r="T1112" s="1794"/>
      <c r="U1112" s="1794"/>
      <c r="V1112" s="1794"/>
      <c r="W1112" s="1794"/>
      <c r="X1112" s="1794"/>
      <c r="Y1112" s="1794"/>
      <c r="Z1112" s="1794"/>
      <c r="AA1112" s="1794"/>
      <c r="AB1112" s="1794"/>
      <c r="AC1112" s="1794"/>
      <c r="AD1112" s="1794"/>
      <c r="AE1112" s="1794"/>
      <c r="AF1112" s="1794"/>
      <c r="AG1112" s="1794"/>
      <c r="AH1112" s="1794"/>
      <c r="AI1112" s="1794"/>
      <c r="AJ1112" s="1794"/>
      <c r="AK1112" s="1794"/>
      <c r="AL1112" s="1794"/>
      <c r="AM1112" s="1794"/>
      <c r="AN1112" s="1794"/>
      <c r="AO1112" s="1794"/>
      <c r="AP1112" s="1794"/>
      <c r="AQ1112" s="1794"/>
      <c r="AR1112" s="1794"/>
    </row>
    <row r="1113" spans="1:44" ht="12.95" customHeight="1">
      <c r="A1113" s="1"/>
      <c r="B1113" s="1"/>
      <c r="C1113" s="199"/>
      <c r="D1113" s="1153"/>
      <c r="E1113" s="1794"/>
      <c r="F1113" s="1794"/>
      <c r="G1113" s="1794"/>
      <c r="H1113" s="1794"/>
      <c r="I1113" s="1794"/>
      <c r="J1113" s="1794"/>
      <c r="K1113" s="1794"/>
      <c r="L1113" s="1794"/>
      <c r="M1113" s="1794"/>
      <c r="N1113" s="1794"/>
      <c r="O1113" s="1794"/>
      <c r="P1113" s="1794"/>
      <c r="Q1113" s="1794"/>
      <c r="R1113" s="1794"/>
      <c r="S1113" s="1794"/>
      <c r="T1113" s="1794"/>
      <c r="U1113" s="1794"/>
      <c r="V1113" s="1794"/>
      <c r="W1113" s="1794"/>
      <c r="X1113" s="1794"/>
      <c r="Y1113" s="1794"/>
      <c r="Z1113" s="1794"/>
      <c r="AA1113" s="1794"/>
      <c r="AB1113" s="1794"/>
      <c r="AC1113" s="1794"/>
      <c r="AD1113" s="1794"/>
      <c r="AE1113" s="1794"/>
      <c r="AF1113" s="1794"/>
      <c r="AG1113" s="1794"/>
      <c r="AH1113" s="1794"/>
      <c r="AI1113" s="1794"/>
      <c r="AJ1113" s="1794"/>
      <c r="AK1113" s="1794"/>
      <c r="AL1113" s="1794"/>
      <c r="AM1113" s="1794"/>
      <c r="AN1113" s="1794"/>
      <c r="AO1113" s="1794"/>
      <c r="AP1113" s="1794"/>
      <c r="AQ1113" s="1794"/>
      <c r="AR1113" s="1794"/>
    </row>
    <row r="1114" spans="1:44" ht="12.95"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2.95"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2.95"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2.95"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2.95"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2.95"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2.95"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2.95"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2.95"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2.95"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2.95"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2.95"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2.95"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2.95"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2.95"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2.95"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2.95"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2.95"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307" t="s">
        <v>591</v>
      </c>
      <c r="B1134" s="1307"/>
      <c r="C1134" s="199">
        <v>9</v>
      </c>
      <c r="D1134" s="1473" t="s">
        <v>1073</v>
      </c>
      <c r="E1134" s="1473"/>
      <c r="F1134" s="1473"/>
      <c r="G1134" s="1473"/>
      <c r="H1134" s="1473"/>
      <c r="I1134" s="1473"/>
      <c r="J1134" s="1473"/>
      <c r="K1134" s="1473"/>
      <c r="L1134" s="1473"/>
      <c r="M1134" s="1473"/>
      <c r="N1134" s="1473"/>
      <c r="O1134" s="1473"/>
      <c r="P1134" s="1473"/>
      <c r="Q1134" s="1473"/>
      <c r="R1134" s="1473"/>
      <c r="S1134" s="1473"/>
      <c r="T1134" s="1473"/>
      <c r="U1134" s="1473"/>
      <c r="V1134" s="1473"/>
      <c r="W1134" s="1473"/>
      <c r="X1134" s="1473"/>
      <c r="Y1134" s="1473"/>
      <c r="Z1134" s="1473"/>
      <c r="AA1134" s="1473"/>
      <c r="AB1134" s="1473"/>
      <c r="AC1134" s="1473"/>
      <c r="AD1134" s="1473"/>
      <c r="AE1134" s="1473"/>
      <c r="AF1134" s="1473"/>
      <c r="AG1134" s="1473"/>
      <c r="AH1134" s="1473"/>
      <c r="AI1134" s="1473"/>
      <c r="AJ1134" s="1473"/>
      <c r="AK1134" s="1473"/>
    </row>
    <row r="1135" spans="1:37" ht="0" hidden="1" customHeight="1">
      <c r="A1135" s="35"/>
      <c r="B1135" s="25"/>
      <c r="C1135" s="199"/>
      <c r="D1135" s="1473"/>
      <c r="E1135" s="1473"/>
      <c r="F1135" s="1473"/>
      <c r="G1135" s="1473"/>
      <c r="H1135" s="1473"/>
      <c r="I1135" s="1473"/>
      <c r="J1135" s="1473"/>
      <c r="K1135" s="1473"/>
      <c r="L1135" s="1473"/>
      <c r="M1135" s="1473"/>
      <c r="N1135" s="1473"/>
      <c r="O1135" s="1473"/>
      <c r="P1135" s="1473"/>
      <c r="Q1135" s="1473"/>
      <c r="R1135" s="1473"/>
      <c r="S1135" s="1473"/>
      <c r="T1135" s="1473"/>
      <c r="U1135" s="1473"/>
      <c r="V1135" s="1473"/>
      <c r="W1135" s="1473"/>
      <c r="X1135" s="1473"/>
      <c r="Y1135" s="1473"/>
      <c r="Z1135" s="1473"/>
      <c r="AA1135" s="1473"/>
      <c r="AB1135" s="1473"/>
      <c r="AC1135" s="1473"/>
      <c r="AD1135" s="1473"/>
      <c r="AE1135" s="1473"/>
      <c r="AF1135" s="1473"/>
      <c r="AG1135" s="1473"/>
      <c r="AH1135" s="1473"/>
      <c r="AI1135" s="1473"/>
      <c r="AJ1135" s="1473"/>
      <c r="AK1135" s="1473"/>
    </row>
    <row r="1136" spans="1:37" ht="0" hidden="1" customHeight="1">
      <c r="D1136" s="1473"/>
      <c r="E1136" s="1473"/>
      <c r="F1136" s="1473"/>
      <c r="G1136" s="1473"/>
      <c r="H1136" s="1473"/>
      <c r="I1136" s="1473"/>
      <c r="J1136" s="1473"/>
      <c r="K1136" s="1473"/>
      <c r="L1136" s="1473"/>
      <c r="M1136" s="1473"/>
      <c r="N1136" s="1473"/>
      <c r="O1136" s="1473"/>
      <c r="P1136" s="1473"/>
      <c r="Q1136" s="1473"/>
      <c r="R1136" s="1473"/>
      <c r="S1136" s="1473"/>
      <c r="T1136" s="1473"/>
      <c r="U1136" s="1473"/>
      <c r="V1136" s="1473"/>
      <c r="W1136" s="1473"/>
      <c r="X1136" s="1473"/>
      <c r="Y1136" s="1473"/>
      <c r="Z1136" s="1473"/>
      <c r="AA1136" s="1473"/>
      <c r="AB1136" s="1473"/>
      <c r="AC1136" s="1473"/>
      <c r="AD1136" s="1473"/>
      <c r="AE1136" s="1473"/>
      <c r="AF1136" s="1473"/>
      <c r="AG1136" s="1473"/>
      <c r="AH1136" s="1473"/>
      <c r="AI1136" s="1473"/>
      <c r="AJ1136" s="1473"/>
      <c r="AK1136" s="1473"/>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25:DN725"/>
    <mergeCell ref="DJ730:DN730"/>
    <mergeCell ref="DZ745:ED745"/>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EE745:EI745"/>
    <mergeCell ref="DJ754:DN754"/>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CM734:CN734"/>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T802:W802"/>
    <mergeCell ref="T800:W800"/>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4" workbookViewId="0">
      <selection activeCell="O69" sqref="O6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Application!B635&amp;Application!C635</f>
        <v>1)MOHCD/TIDA</v>
      </c>
      <c r="G2" s="139" t="str">
        <f>Application!B636&amp;Application!C636</f>
        <v>2)HUD 202 Capital Advance</v>
      </c>
      <c r="H2" s="139" t="str">
        <f>Application!B637&amp;Application!C637</f>
        <v>3)GP Equity</v>
      </c>
      <c r="I2" s="139" t="str">
        <f>Application!B638&amp;Application!C638</f>
        <v>4)Accrued deferred soft loan interest</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0</v>
      </c>
      <c r="C12" s="146">
        <f t="shared" si="4"/>
        <v>0</v>
      </c>
      <c r="D12" s="146">
        <f t="shared" si="4"/>
        <v>0</v>
      </c>
      <c r="E12" s="146">
        <f t="shared" si="4"/>
        <v>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0</v>
      </c>
      <c r="S12" s="148"/>
      <c r="T12" s="148"/>
      <c r="U12" s="143"/>
    </row>
    <row r="13" spans="1:21" s="144" customFormat="1">
      <c r="A13" s="287" t="s">
        <v>902</v>
      </c>
      <c r="B13" s="146">
        <f>SUM(C13+D13)</f>
        <v>0</v>
      </c>
      <c r="C13" s="147"/>
      <c r="D13" s="147"/>
      <c r="E13" s="147">
        <f t="shared" ref="E13:E15" si="5">B13-SUM(F13:Q13)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c r="A24" s="508" t="s">
        <v>1628</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c r="A25" s="1142"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0</v>
      </c>
      <c r="C29" s="147"/>
      <c r="D29" s="147"/>
      <c r="E29" s="147">
        <f t="shared" ref="E29:E37" si="10">B29-SUM(F29:Q29)</f>
        <v>0</v>
      </c>
      <c r="F29" s="147"/>
      <c r="G29" s="147"/>
      <c r="H29" s="147"/>
      <c r="I29" s="147"/>
      <c r="J29" s="147"/>
      <c r="K29" s="147"/>
      <c r="L29" s="147"/>
      <c r="M29" s="147"/>
      <c r="N29" s="147"/>
      <c r="O29" s="147"/>
      <c r="P29" s="147"/>
      <c r="Q29" s="147"/>
      <c r="R29" s="516">
        <f t="shared" ref="R29:R37" si="11">SUM(E29:Q29)</f>
        <v>0</v>
      </c>
      <c r="S29" s="147"/>
      <c r="T29" s="147"/>
      <c r="U29" s="143"/>
    </row>
    <row r="30" spans="1:21" s="144" customFormat="1">
      <c r="A30" s="145" t="s">
        <v>599</v>
      </c>
      <c r="B30" s="146">
        <f t="shared" si="9"/>
        <v>53508646</v>
      </c>
      <c r="C30" s="147">
        <f>'[1]4%'!$E$50+'[1]4%'!$E$55+'[1]4%'!$E$56</f>
        <v>53508646</v>
      </c>
      <c r="D30" s="147"/>
      <c r="E30" s="147">
        <f t="shared" si="10"/>
        <v>3749007</v>
      </c>
      <c r="F30" s="147">
        <f>Application!AO635</f>
        <v>42222000</v>
      </c>
      <c r="G30" s="147">
        <f>Application!AO636</f>
        <v>6178158</v>
      </c>
      <c r="H30" s="147">
        <f>ROUND(Application!AO637-H31,0)</f>
        <v>1359481</v>
      </c>
      <c r="I30" s="147"/>
      <c r="J30" s="147"/>
      <c r="K30" s="147"/>
      <c r="L30" s="147"/>
      <c r="M30" s="147"/>
      <c r="N30" s="147"/>
      <c r="O30" s="147"/>
      <c r="P30" s="147"/>
      <c r="Q30" s="147"/>
      <c r="R30" s="516">
        <f t="shared" si="11"/>
        <v>53508646</v>
      </c>
      <c r="S30" s="147">
        <f>R30</f>
        <v>53508646</v>
      </c>
      <c r="T30" s="147"/>
      <c r="U30" s="143"/>
    </row>
    <row r="31" spans="1:21" s="144" customFormat="1">
      <c r="A31" s="145" t="s">
        <v>600</v>
      </c>
      <c r="B31" s="146">
        <f t="shared" si="9"/>
        <v>4164763</v>
      </c>
      <c r="C31" s="147">
        <f>'[1]4%'!$E$52</f>
        <v>4164763</v>
      </c>
      <c r="D31" s="147"/>
      <c r="E31" s="147">
        <f t="shared" si="10"/>
        <v>0</v>
      </c>
      <c r="F31" s="147"/>
      <c r="G31" s="147"/>
      <c r="H31" s="147">
        <f>C31</f>
        <v>4164763</v>
      </c>
      <c r="I31" s="147"/>
      <c r="J31" s="147"/>
      <c r="K31" s="147"/>
      <c r="L31" s="147"/>
      <c r="M31" s="147"/>
      <c r="N31" s="147"/>
      <c r="O31" s="147"/>
      <c r="P31" s="147"/>
      <c r="Q31" s="147"/>
      <c r="R31" s="516">
        <f t="shared" si="11"/>
        <v>4164763</v>
      </c>
      <c r="S31" s="147">
        <f t="shared" ref="S31:S37" si="12">R31</f>
        <v>4164763</v>
      </c>
      <c r="T31" s="147"/>
      <c r="U31" s="143"/>
    </row>
    <row r="32" spans="1:21" s="144" customFormat="1">
      <c r="A32" s="145" t="s">
        <v>137</v>
      </c>
      <c r="B32" s="146">
        <f t="shared" si="9"/>
        <v>944843</v>
      </c>
      <c r="C32" s="147">
        <f>'[1]4%'!$E$54/2</f>
        <v>944843</v>
      </c>
      <c r="D32" s="147"/>
      <c r="E32" s="147">
        <f t="shared" si="10"/>
        <v>944843</v>
      </c>
      <c r="F32" s="147"/>
      <c r="G32" s="147"/>
      <c r="H32" s="147"/>
      <c r="I32" s="147"/>
      <c r="J32" s="147"/>
      <c r="K32" s="147"/>
      <c r="L32" s="147"/>
      <c r="M32" s="147"/>
      <c r="N32" s="147"/>
      <c r="O32" s="147"/>
      <c r="P32" s="147"/>
      <c r="Q32" s="147"/>
      <c r="R32" s="516">
        <f t="shared" si="11"/>
        <v>944843</v>
      </c>
      <c r="S32" s="147">
        <f t="shared" si="12"/>
        <v>944843</v>
      </c>
      <c r="T32" s="147"/>
      <c r="U32" s="143"/>
    </row>
    <row r="33" spans="1:21" s="144" customFormat="1">
      <c r="A33" s="145" t="s">
        <v>138</v>
      </c>
      <c r="B33" s="146">
        <f t="shared" si="9"/>
        <v>944843</v>
      </c>
      <c r="C33" s="147">
        <f>C32</f>
        <v>944843</v>
      </c>
      <c r="D33" s="147"/>
      <c r="E33" s="147">
        <f t="shared" si="10"/>
        <v>944843</v>
      </c>
      <c r="F33" s="147"/>
      <c r="G33" s="147"/>
      <c r="H33" s="147"/>
      <c r="I33" s="147"/>
      <c r="J33" s="147"/>
      <c r="K33" s="147"/>
      <c r="L33" s="147"/>
      <c r="M33" s="147"/>
      <c r="N33" s="147"/>
      <c r="O33" s="147"/>
      <c r="P33" s="147"/>
      <c r="Q33" s="147"/>
      <c r="R33" s="516">
        <f t="shared" si="11"/>
        <v>944843</v>
      </c>
      <c r="S33" s="147">
        <f t="shared" si="12"/>
        <v>944843</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c r="A35" s="145" t="s">
        <v>140</v>
      </c>
      <c r="B35" s="146">
        <f t="shared" si="9"/>
        <v>1265770</v>
      </c>
      <c r="C35" s="147">
        <f>'[1]4%'!$E$53</f>
        <v>1265770</v>
      </c>
      <c r="D35" s="147"/>
      <c r="E35" s="147">
        <f t="shared" si="10"/>
        <v>1265770</v>
      </c>
      <c r="F35" s="147"/>
      <c r="G35" s="147"/>
      <c r="H35" s="147"/>
      <c r="I35" s="147"/>
      <c r="J35" s="147"/>
      <c r="K35" s="147"/>
      <c r="L35" s="147"/>
      <c r="M35" s="147"/>
      <c r="N35" s="147"/>
      <c r="O35" s="147"/>
      <c r="P35" s="147"/>
      <c r="Q35" s="147"/>
      <c r="R35" s="516">
        <f t="shared" si="11"/>
        <v>1265770</v>
      </c>
      <c r="S35" s="147">
        <f t="shared" si="12"/>
        <v>1265770</v>
      </c>
      <c r="T35" s="147"/>
      <c r="U35" s="143"/>
    </row>
    <row r="36" spans="1:21" s="144" customFormat="1">
      <c r="A36" s="283" t="s">
        <v>1628</v>
      </c>
      <c r="B36" s="146">
        <f t="shared" si="9"/>
        <v>145000</v>
      </c>
      <c r="C36" s="147">
        <f>'[1]4%'!$E$96</f>
        <v>145000</v>
      </c>
      <c r="D36" s="147"/>
      <c r="E36" s="147">
        <f t="shared" si="10"/>
        <v>145000</v>
      </c>
      <c r="F36" s="147"/>
      <c r="G36" s="147"/>
      <c r="H36" s="147"/>
      <c r="I36" s="147"/>
      <c r="J36" s="147"/>
      <c r="K36" s="147"/>
      <c r="L36" s="147"/>
      <c r="M36" s="147"/>
      <c r="N36" s="147"/>
      <c r="O36" s="147"/>
      <c r="P36" s="147"/>
      <c r="Q36" s="147"/>
      <c r="R36" s="516">
        <f t="shared" si="11"/>
        <v>145000</v>
      </c>
      <c r="S36" s="147">
        <f t="shared" si="12"/>
        <v>145000</v>
      </c>
      <c r="T36" s="147"/>
      <c r="U36" s="143"/>
    </row>
    <row r="37" spans="1:21" s="144" customFormat="1">
      <c r="A37" s="1142"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c r="A38" s="149" t="s">
        <v>143</v>
      </c>
      <c r="B38" s="146">
        <f t="shared" si="9"/>
        <v>60973865</v>
      </c>
      <c r="C38" s="146">
        <f>SUM(C29:C37)</f>
        <v>60973865</v>
      </c>
      <c r="D38" s="146">
        <f t="shared" ref="D38:Q38" si="13">SUM(D29:D37)</f>
        <v>0</v>
      </c>
      <c r="E38" s="146">
        <f t="shared" si="13"/>
        <v>7049463</v>
      </c>
      <c r="F38" s="146">
        <f t="shared" si="13"/>
        <v>42222000</v>
      </c>
      <c r="G38" s="146">
        <f t="shared" si="13"/>
        <v>6178158</v>
      </c>
      <c r="H38" s="146">
        <f t="shared" si="13"/>
        <v>5524244</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60973865</v>
      </c>
      <c r="S38" s="150">
        <f>SUM(S29:S37)</f>
        <v>60973865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1693558</v>
      </c>
      <c r="C40" s="147">
        <f>'[1]4%'!$E$59</f>
        <v>1693558</v>
      </c>
      <c r="D40" s="147"/>
      <c r="E40" s="147">
        <f t="shared" ref="E40:E53" si="14">B40-SUM(F40:Q40)</f>
        <v>1693558</v>
      </c>
      <c r="F40" s="147"/>
      <c r="G40" s="147"/>
      <c r="H40" s="147"/>
      <c r="I40" s="147"/>
      <c r="J40" s="147"/>
      <c r="K40" s="147"/>
      <c r="L40" s="147"/>
      <c r="M40" s="147"/>
      <c r="N40" s="147"/>
      <c r="O40" s="147"/>
      <c r="P40" s="147"/>
      <c r="Q40" s="147"/>
      <c r="R40" s="516">
        <f>SUM(E40:Q40)</f>
        <v>1693558</v>
      </c>
      <c r="S40" s="147">
        <f>R40</f>
        <v>1693558</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1693558</v>
      </c>
      <c r="C42" s="146">
        <f>SUM(C39:C41)</f>
        <v>1693558</v>
      </c>
      <c r="D42" s="146">
        <f>SUM(D39:D41)</f>
        <v>0</v>
      </c>
      <c r="E42" s="146">
        <f t="shared" ref="E42:T42" si="15">SUM(E40:E41)</f>
        <v>1693558</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1693558</v>
      </c>
      <c r="S42" s="150">
        <f t="shared" si="15"/>
        <v>1693558</v>
      </c>
      <c r="T42" s="150">
        <f t="shared" si="15"/>
        <v>0</v>
      </c>
      <c r="U42" s="143"/>
    </row>
    <row r="43" spans="1:21" s="144" customFormat="1">
      <c r="A43" s="149" t="s">
        <v>148</v>
      </c>
      <c r="B43" s="146">
        <f>SUM(C43:D43)</f>
        <v>430150</v>
      </c>
      <c r="C43" s="147">
        <f>'[1]4%'!$E$62</f>
        <v>430150</v>
      </c>
      <c r="D43" s="147"/>
      <c r="E43" s="147">
        <f t="shared" si="14"/>
        <v>430150</v>
      </c>
      <c r="F43" s="147"/>
      <c r="G43" s="147"/>
      <c r="H43" s="147"/>
      <c r="I43" s="147"/>
      <c r="J43" s="147"/>
      <c r="K43" s="147"/>
      <c r="L43" s="147"/>
      <c r="M43" s="147"/>
      <c r="N43" s="147"/>
      <c r="O43" s="147"/>
      <c r="P43" s="147"/>
      <c r="Q43" s="147"/>
      <c r="R43" s="516">
        <f>SUM(E43:Q43)</f>
        <v>430150</v>
      </c>
      <c r="S43" s="147">
        <f>R43</f>
        <v>430150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4006772</v>
      </c>
      <c r="C45" s="147">
        <f>ROUND('[1]4%'!$E$64-1,0)</f>
        <v>4006772</v>
      </c>
      <c r="D45" s="147"/>
      <c r="E45" s="147">
        <f t="shared" si="14"/>
        <v>4006772</v>
      </c>
      <c r="F45" s="147"/>
      <c r="G45" s="147"/>
      <c r="H45" s="147"/>
      <c r="I45" s="147"/>
      <c r="J45" s="147"/>
      <c r="K45" s="147"/>
      <c r="L45" s="147"/>
      <c r="M45" s="147"/>
      <c r="N45" s="147"/>
      <c r="O45" s="147"/>
      <c r="P45" s="147"/>
      <c r="Q45" s="147"/>
      <c r="R45" s="516">
        <f t="shared" ref="R45:R53" si="17">SUM(E45:Q45)</f>
        <v>4006772</v>
      </c>
      <c r="S45" s="147">
        <f>ROUND('[1]4%'!$H$64-1,0)</f>
        <v>1717188</v>
      </c>
      <c r="T45" s="147"/>
      <c r="U45" s="143"/>
    </row>
    <row r="46" spans="1:21" s="144" customFormat="1">
      <c r="A46" s="145" t="s">
        <v>151</v>
      </c>
      <c r="B46" s="146">
        <f t="shared" si="16"/>
        <v>182863</v>
      </c>
      <c r="C46" s="147">
        <f>ROUND('[1]4%'!$E$67,0)</f>
        <v>182863</v>
      </c>
      <c r="D46" s="147"/>
      <c r="E46" s="147">
        <f t="shared" si="14"/>
        <v>182863</v>
      </c>
      <c r="F46" s="147"/>
      <c r="G46" s="147"/>
      <c r="H46" s="147"/>
      <c r="I46" s="147"/>
      <c r="J46" s="147"/>
      <c r="K46" s="147"/>
      <c r="L46" s="147"/>
      <c r="M46" s="147"/>
      <c r="N46" s="147"/>
      <c r="O46" s="147"/>
      <c r="P46" s="147"/>
      <c r="Q46" s="147"/>
      <c r="R46" s="516">
        <f t="shared" si="17"/>
        <v>182863</v>
      </c>
      <c r="S46" s="147">
        <f>ROUND('[1]4%'!$H$67,0)</f>
        <v>114289</v>
      </c>
      <c r="T46" s="147"/>
      <c r="U46" s="143"/>
    </row>
    <row r="47" spans="1:21" s="144" customFormat="1">
      <c r="A47" s="186" t="s">
        <v>152</v>
      </c>
      <c r="B47" s="146">
        <f t="shared" si="16"/>
        <v>0</v>
      </c>
      <c r="C47" s="147"/>
      <c r="D47" s="147"/>
      <c r="E47" s="147">
        <f t="shared" si="14"/>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6"/>
        <v>0</v>
      </c>
      <c r="C48" s="147"/>
      <c r="D48" s="147"/>
      <c r="E48" s="147">
        <f t="shared" si="14"/>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6"/>
        <v>278418</v>
      </c>
      <c r="C49" s="147">
        <f>ROUND('[1]4%'!$E$76,0)</f>
        <v>278418</v>
      </c>
      <c r="D49" s="147"/>
      <c r="E49" s="147">
        <f t="shared" si="14"/>
        <v>278418</v>
      </c>
      <c r="F49" s="147"/>
      <c r="G49" s="147"/>
      <c r="H49" s="147"/>
      <c r="I49" s="147"/>
      <c r="J49" s="147"/>
      <c r="K49" s="147"/>
      <c r="L49" s="147"/>
      <c r="M49" s="147"/>
      <c r="N49" s="147"/>
      <c r="O49" s="147"/>
      <c r="P49" s="147"/>
      <c r="Q49" s="147"/>
      <c r="R49" s="516">
        <f t="shared" si="17"/>
        <v>278418</v>
      </c>
      <c r="S49" s="147">
        <f>ROUND('[1]4%'!$H$76,0)</f>
        <v>174011</v>
      </c>
      <c r="T49" s="147"/>
      <c r="U49" s="143"/>
    </row>
    <row r="50" spans="1:21" s="144" customFormat="1">
      <c r="A50" s="145" t="s">
        <v>156</v>
      </c>
      <c r="B50" s="146">
        <f t="shared" si="16"/>
        <v>100000</v>
      </c>
      <c r="C50" s="147">
        <f>'[1]4%'!$E$72</f>
        <v>100000</v>
      </c>
      <c r="D50" s="147"/>
      <c r="E50" s="147">
        <f t="shared" si="14"/>
        <v>100000</v>
      </c>
      <c r="F50" s="147"/>
      <c r="G50" s="147"/>
      <c r="H50" s="147"/>
      <c r="I50" s="147"/>
      <c r="J50" s="147"/>
      <c r="K50" s="147"/>
      <c r="L50" s="147"/>
      <c r="M50" s="147"/>
      <c r="N50" s="147"/>
      <c r="O50" s="147"/>
      <c r="P50" s="147"/>
      <c r="Q50" s="147"/>
      <c r="R50" s="516">
        <f t="shared" si="17"/>
        <v>100000</v>
      </c>
      <c r="S50" s="147">
        <f>R50</f>
        <v>100000</v>
      </c>
      <c r="T50" s="147"/>
      <c r="U50" s="143"/>
    </row>
    <row r="51" spans="1:21" s="144" customFormat="1">
      <c r="A51" s="283" t="s">
        <v>154</v>
      </c>
      <c r="B51" s="146">
        <f t="shared" si="16"/>
        <v>0</v>
      </c>
      <c r="C51" s="147"/>
      <c r="D51" s="147"/>
      <c r="E51" s="147">
        <f t="shared" si="14"/>
        <v>0</v>
      </c>
      <c r="F51" s="147"/>
      <c r="G51" s="147"/>
      <c r="H51" s="147"/>
      <c r="I51" s="147"/>
      <c r="J51" s="147"/>
      <c r="K51" s="147"/>
      <c r="L51" s="147"/>
      <c r="M51" s="147"/>
      <c r="N51" s="147"/>
      <c r="O51" s="147"/>
      <c r="P51" s="147"/>
      <c r="Q51" s="147"/>
      <c r="R51" s="516">
        <f t="shared" si="17"/>
        <v>0</v>
      </c>
      <c r="S51" s="147"/>
      <c r="T51" s="147"/>
      <c r="U51" s="143"/>
    </row>
    <row r="52" spans="1:21" s="144" customFormat="1">
      <c r="A52" s="145" t="s">
        <v>155</v>
      </c>
      <c r="B52" s="146">
        <f t="shared" si="16"/>
        <v>612275</v>
      </c>
      <c r="C52" s="147">
        <f>'[1]4%'!$E$70</f>
        <v>612275</v>
      </c>
      <c r="D52" s="147"/>
      <c r="E52" s="147">
        <f t="shared" si="14"/>
        <v>612275</v>
      </c>
      <c r="F52" s="147"/>
      <c r="G52" s="147"/>
      <c r="H52" s="147"/>
      <c r="I52" s="147"/>
      <c r="J52" s="147"/>
      <c r="K52" s="147"/>
      <c r="L52" s="147"/>
      <c r="M52" s="147"/>
      <c r="N52" s="147"/>
      <c r="O52" s="147"/>
      <c r="P52" s="147"/>
      <c r="Q52" s="147"/>
      <c r="R52" s="516">
        <f t="shared" si="17"/>
        <v>612275</v>
      </c>
      <c r="S52" s="147">
        <f>R52</f>
        <v>612275</v>
      </c>
      <c r="T52" s="147"/>
      <c r="U52" s="143"/>
    </row>
    <row r="53" spans="1:21" s="144" customFormat="1" ht="24">
      <c r="A53" s="1142" t="s">
        <v>2752</v>
      </c>
      <c r="B53" s="146">
        <f t="shared" si="16"/>
        <v>2121100</v>
      </c>
      <c r="C53" s="147">
        <f>'[1]4%'!$E$68+'[1]4%'!$E$17</f>
        <v>2121100</v>
      </c>
      <c r="D53" s="147"/>
      <c r="E53" s="147">
        <f t="shared" si="14"/>
        <v>60000</v>
      </c>
      <c r="F53" s="147"/>
      <c r="G53" s="147"/>
      <c r="H53" s="147"/>
      <c r="I53" s="147">
        <f>Application!AO638</f>
        <v>2061100</v>
      </c>
      <c r="J53" s="147"/>
      <c r="K53" s="147"/>
      <c r="L53" s="147"/>
      <c r="M53" s="147"/>
      <c r="N53" s="147"/>
      <c r="O53" s="147"/>
      <c r="P53" s="147"/>
      <c r="Q53" s="147"/>
      <c r="R53" s="516">
        <f t="shared" si="17"/>
        <v>2121100</v>
      </c>
      <c r="S53" s="147">
        <f>R53</f>
        <v>2121100</v>
      </c>
      <c r="T53" s="147"/>
      <c r="U53" s="143"/>
    </row>
    <row r="54" spans="1:21" s="153" customFormat="1">
      <c r="A54" s="149" t="s">
        <v>157</v>
      </c>
      <c r="B54" s="150">
        <f>SUM(C54:D54)</f>
        <v>7301428</v>
      </c>
      <c r="C54" s="150">
        <f t="shared" ref="C54:T54" si="18">SUM(C45:C53)</f>
        <v>7301428</v>
      </c>
      <c r="D54" s="150">
        <f t="shared" si="18"/>
        <v>0</v>
      </c>
      <c r="E54" s="150">
        <f t="shared" si="18"/>
        <v>5240328</v>
      </c>
      <c r="F54" s="150">
        <f t="shared" si="18"/>
        <v>0</v>
      </c>
      <c r="G54" s="150">
        <f t="shared" si="18"/>
        <v>0</v>
      </c>
      <c r="H54" s="150">
        <f t="shared" si="18"/>
        <v>0</v>
      </c>
      <c r="I54" s="150">
        <f t="shared" si="18"/>
        <v>2061100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7301428</v>
      </c>
      <c r="S54" s="150">
        <f t="shared" si="18"/>
        <v>4838863</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f>'[1]4%'!$E$75</f>
        <v>0</v>
      </c>
      <c r="D56" s="147"/>
      <c r="E56" s="147">
        <f t="shared" ref="E56:E61" si="20">B56-SUM(F56:Q56)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40000</v>
      </c>
      <c r="C58" s="147">
        <f>'[1]4%'!$E$77</f>
        <v>40000</v>
      </c>
      <c r="D58" s="147"/>
      <c r="E58" s="147">
        <f t="shared" si="20"/>
        <v>40000</v>
      </c>
      <c r="F58" s="147"/>
      <c r="G58" s="147"/>
      <c r="H58" s="147"/>
      <c r="I58" s="147"/>
      <c r="J58" s="147"/>
      <c r="K58" s="147"/>
      <c r="L58" s="147"/>
      <c r="M58" s="147"/>
      <c r="N58" s="147"/>
      <c r="O58" s="147"/>
      <c r="P58" s="147"/>
      <c r="Q58" s="147"/>
      <c r="R58" s="516">
        <f t="shared" si="21"/>
        <v>40000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2" t="s">
        <v>2750</v>
      </c>
      <c r="B61" s="146">
        <f t="shared" si="19"/>
        <v>422220</v>
      </c>
      <c r="C61" s="147">
        <f>'[1]4%'!$E$79</f>
        <v>422220</v>
      </c>
      <c r="D61" s="147"/>
      <c r="E61" s="147">
        <f t="shared" si="20"/>
        <v>422220</v>
      </c>
      <c r="F61" s="147"/>
      <c r="G61" s="147"/>
      <c r="H61" s="147"/>
      <c r="I61" s="147"/>
      <c r="J61" s="147"/>
      <c r="K61" s="147"/>
      <c r="L61" s="147"/>
      <c r="M61" s="147"/>
      <c r="N61" s="147"/>
      <c r="O61" s="147"/>
      <c r="P61" s="147"/>
      <c r="Q61" s="147"/>
      <c r="R61" s="516">
        <f t="shared" si="21"/>
        <v>422220</v>
      </c>
      <c r="S61" s="148"/>
      <c r="T61" s="148"/>
      <c r="U61" s="143"/>
    </row>
    <row r="62" spans="1:21" s="144" customFormat="1" ht="13.7" customHeight="1">
      <c r="A62" s="149" t="s">
        <v>301</v>
      </c>
      <c r="B62" s="146">
        <f>SUM(C62:D62)</f>
        <v>462220</v>
      </c>
      <c r="C62" s="146">
        <f t="shared" ref="C62:R62" si="22">SUM(C56:C61)</f>
        <v>462220</v>
      </c>
      <c r="D62" s="146">
        <f t="shared" si="22"/>
        <v>0</v>
      </c>
      <c r="E62" s="146">
        <f t="shared" si="22"/>
        <v>462220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462220</v>
      </c>
      <c r="S62" s="148"/>
      <c r="T62" s="148"/>
      <c r="U62" s="143"/>
    </row>
    <row r="63" spans="1:21" s="144" customFormat="1">
      <c r="A63" s="154" t="s">
        <v>302</v>
      </c>
      <c r="B63" s="146">
        <f t="shared" ref="B63:R63" si="23">SUM(B8+B11+B13+B14+B15+B26+B27+B38+B42+B43+B54+B62)</f>
        <v>70861221</v>
      </c>
      <c r="C63" s="146">
        <f t="shared" si="23"/>
        <v>70861221</v>
      </c>
      <c r="D63" s="146">
        <f t="shared" si="23"/>
        <v>0</v>
      </c>
      <c r="E63" s="146">
        <f t="shared" si="23"/>
        <v>14875719</v>
      </c>
      <c r="F63" s="146">
        <f t="shared" si="23"/>
        <v>42222000</v>
      </c>
      <c r="G63" s="146">
        <f t="shared" si="23"/>
        <v>6178158</v>
      </c>
      <c r="H63" s="146">
        <f t="shared" si="23"/>
        <v>5524244</v>
      </c>
      <c r="I63" s="146">
        <f t="shared" si="23"/>
        <v>2061100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70861221</v>
      </c>
      <c r="S63" s="146">
        <f>SUM(S10+S13+S14+S15+S26+S27+S38+S42+S43+S54)</f>
        <v>67936436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f>'[1]4%'!$E$82</f>
        <v>85000</v>
      </c>
      <c r="D65" s="147"/>
      <c r="E65" s="147">
        <f t="shared" ref="E65:E69" si="24">B65-SUM(F65:Q65)</f>
        <v>85000</v>
      </c>
      <c r="F65" s="147"/>
      <c r="G65" s="147"/>
      <c r="H65" s="147"/>
      <c r="I65" s="147"/>
      <c r="J65" s="147"/>
      <c r="K65" s="147"/>
      <c r="L65" s="147"/>
      <c r="M65" s="147"/>
      <c r="N65" s="147"/>
      <c r="O65" s="147"/>
      <c r="P65" s="147"/>
      <c r="Q65" s="147"/>
      <c r="R65" s="516">
        <f>SUM(E65:Q65)</f>
        <v>85000</v>
      </c>
      <c r="S65" s="147">
        <f>R65</f>
        <v>85000</v>
      </c>
      <c r="T65" s="147"/>
      <c r="U65" s="143"/>
    </row>
    <row r="66" spans="1:21" s="144" customFormat="1" ht="24" customHeight="1">
      <c r="A66" s="283" t="s">
        <v>1629</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2" t="s">
        <v>2753</v>
      </c>
      <c r="B69" s="146">
        <f>SUM(C69+D69)</f>
        <v>200000</v>
      </c>
      <c r="C69" s="147">
        <f>'[1]4%'!$E$83+'[1]4%'!$E$78</f>
        <v>200000</v>
      </c>
      <c r="D69" s="147"/>
      <c r="E69" s="147">
        <f t="shared" si="24"/>
        <v>200000</v>
      </c>
      <c r="F69" s="147"/>
      <c r="G69" s="147"/>
      <c r="H69" s="147"/>
      <c r="I69" s="147"/>
      <c r="J69" s="147"/>
      <c r="K69" s="147"/>
      <c r="L69" s="147"/>
      <c r="M69" s="147"/>
      <c r="N69" s="147"/>
      <c r="O69" s="147"/>
      <c r="P69" s="147"/>
      <c r="Q69" s="147"/>
      <c r="R69" s="516">
        <f>SUM(E69:Q69)</f>
        <v>200000</v>
      </c>
      <c r="S69" s="147">
        <f>'[1]4%'!$H$83</f>
        <v>65000</v>
      </c>
      <c r="T69" s="147"/>
      <c r="U69" s="143"/>
    </row>
    <row r="70" spans="1:21" s="144" customFormat="1">
      <c r="A70" s="149" t="s">
        <v>1633</v>
      </c>
      <c r="B70" s="146">
        <f>SUM(C70:D70)</f>
        <v>285000</v>
      </c>
      <c r="C70" s="146">
        <f>SUM(C65:C69)</f>
        <v>285000</v>
      </c>
      <c r="D70" s="146">
        <f>SUM(D65:D69)</f>
        <v>0</v>
      </c>
      <c r="E70" s="146">
        <f t="shared" ref="E70:T70" si="25">SUM(E65:E69)</f>
        <v>285000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285000</v>
      </c>
      <c r="S70" s="150">
        <f t="shared" si="25"/>
        <v>150000</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6">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934567</v>
      </c>
      <c r="C75" s="147">
        <f>ROUND('[1]4%'!$E$86,0)</f>
        <v>934567</v>
      </c>
      <c r="D75" s="147"/>
      <c r="E75" s="147">
        <f t="shared" si="26"/>
        <v>934567</v>
      </c>
      <c r="F75" s="147"/>
      <c r="G75" s="147"/>
      <c r="H75" s="147"/>
      <c r="I75" s="147"/>
      <c r="J75" s="147"/>
      <c r="K75" s="147"/>
      <c r="L75" s="147"/>
      <c r="M75" s="147"/>
      <c r="N75" s="147"/>
      <c r="O75" s="147"/>
      <c r="P75" s="147"/>
      <c r="Q75" s="147"/>
      <c r="R75" s="516">
        <f>SUM(E75:Q75)</f>
        <v>934567</v>
      </c>
      <c r="S75" s="148"/>
      <c r="T75" s="148"/>
      <c r="U75" s="143"/>
    </row>
    <row r="76" spans="1:21" s="144" customFormat="1">
      <c r="A76" s="1142" t="s">
        <v>2754</v>
      </c>
      <c r="B76" s="146">
        <f>SUM(C76+D76)</f>
        <v>511353</v>
      </c>
      <c r="C76" s="147">
        <f>ROUND('[1]4%'!$E$89+'[1]4%'!$E$90,0)</f>
        <v>511353</v>
      </c>
      <c r="D76" s="147"/>
      <c r="E76" s="147">
        <f t="shared" si="26"/>
        <v>511353</v>
      </c>
      <c r="F76" s="147"/>
      <c r="G76" s="147"/>
      <c r="H76" s="147"/>
      <c r="I76" s="147"/>
      <c r="J76" s="147"/>
      <c r="K76" s="147"/>
      <c r="L76" s="147"/>
      <c r="M76" s="147"/>
      <c r="N76" s="147"/>
      <c r="O76" s="147"/>
      <c r="P76" s="147"/>
      <c r="Q76" s="147"/>
      <c r="R76" s="516">
        <f>SUM(E76:Q76)</f>
        <v>511353</v>
      </c>
      <c r="S76" s="148"/>
      <c r="T76" s="148"/>
      <c r="U76" s="143"/>
    </row>
    <row r="77" spans="1:21" s="144" customFormat="1">
      <c r="A77" s="149" t="s">
        <v>606</v>
      </c>
      <c r="B77" s="146">
        <f>SUM(C77:D77)</f>
        <v>1445920</v>
      </c>
      <c r="C77" s="146">
        <f>SUM(C72:C76)</f>
        <v>1445920</v>
      </c>
      <c r="D77" s="146">
        <f>SUM(D72:D76)</f>
        <v>0</v>
      </c>
      <c r="E77" s="146">
        <f t="shared" ref="E77:Q77" si="27">SUM(E72:E76)</f>
        <v>1445920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1445920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4258021</v>
      </c>
      <c r="C79" s="147">
        <f>ROUND('[1]4%'!$E$93,0)</f>
        <v>4258021</v>
      </c>
      <c r="D79" s="147"/>
      <c r="E79" s="147">
        <f t="shared" ref="E79:E80" si="28">B79-SUM(F79:Q79)</f>
        <v>4258021</v>
      </c>
      <c r="F79" s="147"/>
      <c r="G79" s="147"/>
      <c r="H79" s="147"/>
      <c r="I79" s="147"/>
      <c r="J79" s="147"/>
      <c r="K79" s="147"/>
      <c r="L79" s="147"/>
      <c r="M79" s="147"/>
      <c r="N79" s="147"/>
      <c r="O79" s="147"/>
      <c r="P79" s="147"/>
      <c r="Q79" s="147"/>
      <c r="R79" s="516">
        <f>SUM(E79:Q79)</f>
        <v>4258021</v>
      </c>
      <c r="S79" s="147">
        <f>R79</f>
        <v>4258021</v>
      </c>
      <c r="T79" s="147"/>
      <c r="U79" s="143"/>
    </row>
    <row r="80" spans="1:21" s="144" customFormat="1">
      <c r="A80" s="283" t="s">
        <v>58</v>
      </c>
      <c r="B80" s="146">
        <f>SUM(C80:D80)</f>
        <v>1159855</v>
      </c>
      <c r="C80" s="147">
        <f>ROUND('[1]4%'!$E$106,0)</f>
        <v>1159855</v>
      </c>
      <c r="D80" s="147"/>
      <c r="E80" s="147">
        <f t="shared" si="28"/>
        <v>1159855</v>
      </c>
      <c r="F80" s="147"/>
      <c r="G80" s="147"/>
      <c r="H80" s="147"/>
      <c r="I80" s="147"/>
      <c r="J80" s="147"/>
      <c r="K80" s="147"/>
      <c r="L80" s="147"/>
      <c r="M80" s="147"/>
      <c r="N80" s="147"/>
      <c r="O80" s="147"/>
      <c r="P80" s="147"/>
      <c r="Q80" s="147"/>
      <c r="R80" s="516">
        <f>SUM(E80:Q80)</f>
        <v>1159855</v>
      </c>
      <c r="S80" s="147">
        <f>R80</f>
        <v>1159855</v>
      </c>
      <c r="T80" s="147"/>
      <c r="U80" s="143"/>
    </row>
    <row r="81" spans="1:21" s="144" customFormat="1">
      <c r="A81" s="149" t="s">
        <v>1208</v>
      </c>
      <c r="B81" s="146">
        <f>SUM(C81:D81)</f>
        <v>5417876</v>
      </c>
      <c r="C81" s="509">
        <f>SUM(C79:C80)</f>
        <v>5417876</v>
      </c>
      <c r="D81" s="509">
        <f t="shared" ref="D81:T81" si="29">SUM(D79:D80)</f>
        <v>0</v>
      </c>
      <c r="E81" s="509">
        <f t="shared" si="29"/>
        <v>5417876</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5417876</v>
      </c>
      <c r="S81" s="509">
        <f t="shared" si="29"/>
        <v>5417876</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30">SUM(C83+D83)</f>
        <v>114545</v>
      </c>
      <c r="C83" s="147">
        <f>ROUND('[1]4%'!$E$95,0)</f>
        <v>114545</v>
      </c>
      <c r="D83" s="147"/>
      <c r="E83" s="147">
        <f t="shared" ref="E83:E95" si="31">B83-SUM(F83:Q83)</f>
        <v>114545</v>
      </c>
      <c r="F83" s="147"/>
      <c r="G83" s="147"/>
      <c r="H83" s="147"/>
      <c r="I83" s="147"/>
      <c r="J83" s="147"/>
      <c r="K83" s="147"/>
      <c r="L83" s="147"/>
      <c r="M83" s="147"/>
      <c r="N83" s="147"/>
      <c r="O83" s="147"/>
      <c r="P83" s="147"/>
      <c r="Q83" s="147"/>
      <c r="R83" s="516">
        <f t="shared" ref="R83:R95" si="32">SUM(E83:Q83)</f>
        <v>114545</v>
      </c>
      <c r="S83" s="148"/>
      <c r="T83" s="148"/>
      <c r="U83" s="143"/>
    </row>
    <row r="84" spans="1:21" s="144" customFormat="1">
      <c r="A84" s="145" t="s">
        <v>767</v>
      </c>
      <c r="B84" s="146">
        <f t="shared" si="30"/>
        <v>152049</v>
      </c>
      <c r="C84" s="147">
        <f>'[1]4%'!$E$97</f>
        <v>152049</v>
      </c>
      <c r="D84" s="147"/>
      <c r="E84" s="147">
        <f t="shared" si="31"/>
        <v>152049</v>
      </c>
      <c r="F84" s="147"/>
      <c r="G84" s="147"/>
      <c r="H84" s="147"/>
      <c r="I84" s="147"/>
      <c r="J84" s="147"/>
      <c r="K84" s="147"/>
      <c r="L84" s="147"/>
      <c r="M84" s="147"/>
      <c r="N84" s="147"/>
      <c r="O84" s="147"/>
      <c r="P84" s="147"/>
      <c r="Q84" s="147"/>
      <c r="R84" s="516">
        <f t="shared" si="32"/>
        <v>152049</v>
      </c>
      <c r="S84" s="147">
        <f>R84</f>
        <v>152049</v>
      </c>
      <c r="T84" s="147"/>
      <c r="U84" s="143"/>
    </row>
    <row r="85" spans="1:21" s="144" customFormat="1">
      <c r="A85" s="145" t="s">
        <v>768</v>
      </c>
      <c r="B85" s="146">
        <f t="shared" si="30"/>
        <v>455227</v>
      </c>
      <c r="C85" s="147">
        <f>'[1]4%'!$E$100</f>
        <v>455227</v>
      </c>
      <c r="D85" s="147"/>
      <c r="E85" s="147">
        <f t="shared" si="31"/>
        <v>455227</v>
      </c>
      <c r="F85" s="147"/>
      <c r="G85" s="147"/>
      <c r="H85" s="147"/>
      <c r="I85" s="147"/>
      <c r="J85" s="147"/>
      <c r="K85" s="147"/>
      <c r="L85" s="147"/>
      <c r="M85" s="147"/>
      <c r="N85" s="147"/>
      <c r="O85" s="147"/>
      <c r="P85" s="147"/>
      <c r="Q85" s="147"/>
      <c r="R85" s="516">
        <f t="shared" si="32"/>
        <v>455227</v>
      </c>
      <c r="S85" s="147">
        <f t="shared" ref="S85:S87" si="33">R85</f>
        <v>455227</v>
      </c>
      <c r="T85" s="147"/>
      <c r="U85" s="143"/>
    </row>
    <row r="86" spans="1:21" s="144" customFormat="1">
      <c r="A86" s="145" t="s">
        <v>769</v>
      </c>
      <c r="B86" s="146">
        <f t="shared" si="30"/>
        <v>383122</v>
      </c>
      <c r="C86" s="147">
        <f>'[1]4%'!$E$101</f>
        <v>383122</v>
      </c>
      <c r="D86" s="147"/>
      <c r="E86" s="147">
        <f t="shared" si="31"/>
        <v>383122</v>
      </c>
      <c r="F86" s="147"/>
      <c r="G86" s="147"/>
      <c r="H86" s="147"/>
      <c r="I86" s="147"/>
      <c r="J86" s="147"/>
      <c r="K86" s="147"/>
      <c r="L86" s="147"/>
      <c r="M86" s="147"/>
      <c r="N86" s="147"/>
      <c r="O86" s="147"/>
      <c r="P86" s="147"/>
      <c r="Q86" s="147"/>
      <c r="R86" s="516">
        <f t="shared" si="32"/>
        <v>383122</v>
      </c>
      <c r="S86" s="147">
        <f t="shared" si="33"/>
        <v>383122</v>
      </c>
      <c r="T86" s="147"/>
      <c r="U86" s="143"/>
    </row>
    <row r="87" spans="1:21" s="144" customFormat="1">
      <c r="A87" s="145" t="s">
        <v>770</v>
      </c>
      <c r="B87" s="146">
        <f t="shared" si="30"/>
        <v>450000</v>
      </c>
      <c r="C87" s="147">
        <f>'[1]4%'!$E$104</f>
        <v>450000</v>
      </c>
      <c r="D87" s="147"/>
      <c r="E87" s="147">
        <f t="shared" si="31"/>
        <v>450000</v>
      </c>
      <c r="F87" s="147"/>
      <c r="G87" s="147"/>
      <c r="H87" s="147"/>
      <c r="I87" s="147"/>
      <c r="J87" s="147"/>
      <c r="K87" s="147"/>
      <c r="L87" s="147"/>
      <c r="M87" s="147"/>
      <c r="N87" s="147"/>
      <c r="O87" s="147"/>
      <c r="P87" s="147"/>
      <c r="Q87" s="147"/>
      <c r="R87" s="516">
        <f t="shared" si="32"/>
        <v>450000</v>
      </c>
      <c r="S87" s="147">
        <f t="shared" si="33"/>
        <v>450000</v>
      </c>
      <c r="T87" s="147"/>
      <c r="U87" s="143"/>
    </row>
    <row r="88" spans="1:21" s="144" customFormat="1">
      <c r="A88" s="145" t="s">
        <v>771</v>
      </c>
      <c r="B88" s="146">
        <f t="shared" si="30"/>
        <v>420000</v>
      </c>
      <c r="C88" s="147">
        <f>'[1]4%'!$E$103</f>
        <v>420000</v>
      </c>
      <c r="D88" s="147"/>
      <c r="E88" s="147">
        <f t="shared" si="31"/>
        <v>420000</v>
      </c>
      <c r="F88" s="147"/>
      <c r="G88" s="147"/>
      <c r="H88" s="147"/>
      <c r="I88" s="147"/>
      <c r="J88" s="147"/>
      <c r="K88" s="147"/>
      <c r="L88" s="147"/>
      <c r="M88" s="147"/>
      <c r="N88" s="147"/>
      <c r="O88" s="147"/>
      <c r="P88" s="147"/>
      <c r="Q88" s="147"/>
      <c r="R88" s="516">
        <f t="shared" si="32"/>
        <v>420000</v>
      </c>
      <c r="S88" s="148"/>
      <c r="T88" s="148"/>
      <c r="U88" s="143"/>
    </row>
    <row r="89" spans="1:21" s="144" customFormat="1">
      <c r="A89" s="145" t="s">
        <v>772</v>
      </c>
      <c r="B89" s="146">
        <f t="shared" si="30"/>
        <v>400000</v>
      </c>
      <c r="C89" s="147">
        <f>'[1]4%'!$E$105</f>
        <v>400000</v>
      </c>
      <c r="D89" s="147"/>
      <c r="E89" s="147">
        <f t="shared" si="31"/>
        <v>400000</v>
      </c>
      <c r="F89" s="147"/>
      <c r="G89" s="147"/>
      <c r="H89" s="147"/>
      <c r="I89" s="147"/>
      <c r="J89" s="147"/>
      <c r="K89" s="147"/>
      <c r="L89" s="147"/>
      <c r="M89" s="147"/>
      <c r="N89" s="147"/>
      <c r="O89" s="147"/>
      <c r="P89" s="147"/>
      <c r="Q89" s="147"/>
      <c r="R89" s="516">
        <f t="shared" si="32"/>
        <v>400000</v>
      </c>
      <c r="S89" s="147">
        <f>R89</f>
        <v>400000</v>
      </c>
      <c r="T89" s="147"/>
      <c r="U89" s="143"/>
    </row>
    <row r="90" spans="1:21" s="144" customFormat="1">
      <c r="A90" s="145" t="s">
        <v>773</v>
      </c>
      <c r="B90" s="146">
        <f t="shared" si="30"/>
        <v>15000</v>
      </c>
      <c r="C90" s="147">
        <f>'[1]4%'!$E$102</f>
        <v>15000</v>
      </c>
      <c r="D90" s="147"/>
      <c r="E90" s="147">
        <f t="shared" si="31"/>
        <v>15000</v>
      </c>
      <c r="F90" s="147"/>
      <c r="G90" s="147"/>
      <c r="H90" s="147"/>
      <c r="I90" s="147"/>
      <c r="J90" s="147"/>
      <c r="K90" s="147"/>
      <c r="L90" s="147"/>
      <c r="M90" s="147"/>
      <c r="N90" s="147"/>
      <c r="O90" s="147"/>
      <c r="P90" s="147"/>
      <c r="Q90" s="147"/>
      <c r="R90" s="516">
        <f t="shared" si="32"/>
        <v>15000</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1210</v>
      </c>
      <c r="B92" s="146">
        <f t="shared" si="30"/>
        <v>15000</v>
      </c>
      <c r="C92" s="147">
        <f>'[1]4%'!$E$92</f>
        <v>15000</v>
      </c>
      <c r="D92" s="147"/>
      <c r="E92" s="147">
        <f t="shared" si="31"/>
        <v>15000</v>
      </c>
      <c r="F92" s="147"/>
      <c r="G92" s="147"/>
      <c r="H92" s="147"/>
      <c r="I92" s="147"/>
      <c r="J92" s="147"/>
      <c r="K92" s="147"/>
      <c r="L92" s="147"/>
      <c r="M92" s="147"/>
      <c r="N92" s="147"/>
      <c r="O92" s="147"/>
      <c r="P92" s="147"/>
      <c r="Q92" s="147"/>
      <c r="R92" s="516">
        <f t="shared" si="32"/>
        <v>15000</v>
      </c>
      <c r="S92" s="147">
        <f>R92</f>
        <v>15000</v>
      </c>
      <c r="T92" s="147"/>
      <c r="U92" s="143"/>
    </row>
    <row r="93" spans="1:21" s="144" customFormat="1" ht="24">
      <c r="A93" s="1142" t="s">
        <v>2755</v>
      </c>
      <c r="B93" s="146">
        <f t="shared" si="30"/>
        <v>360000</v>
      </c>
      <c r="C93" s="147">
        <f>'[1]4%'!$E$99</f>
        <v>360000</v>
      </c>
      <c r="D93" s="147"/>
      <c r="E93" s="147">
        <f t="shared" si="31"/>
        <v>360000</v>
      </c>
      <c r="F93" s="147"/>
      <c r="G93" s="147"/>
      <c r="H93" s="147"/>
      <c r="I93" s="147"/>
      <c r="J93" s="147"/>
      <c r="K93" s="147"/>
      <c r="L93" s="147"/>
      <c r="M93" s="147"/>
      <c r="N93" s="147"/>
      <c r="O93" s="147"/>
      <c r="P93" s="147"/>
      <c r="Q93" s="147"/>
      <c r="R93" s="516">
        <f t="shared" si="32"/>
        <v>360000</v>
      </c>
      <c r="S93" s="147">
        <f>R93</f>
        <v>360000</v>
      </c>
      <c r="T93" s="147"/>
      <c r="U93" s="143"/>
    </row>
    <row r="94" spans="1:21" s="144" customFormat="1">
      <c r="A94" s="1142"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c r="T94" s="147"/>
      <c r="U94" s="143"/>
    </row>
    <row r="95" spans="1:21" s="144" customFormat="1">
      <c r="A95" s="1142"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c r="A96" s="149" t="s">
        <v>774</v>
      </c>
      <c r="B96" s="146">
        <f>SUM(C96:D96)</f>
        <v>2764943</v>
      </c>
      <c r="C96" s="146">
        <f t="shared" ref="C96:R96" si="34">SUM(C83:C95)</f>
        <v>2764943</v>
      </c>
      <c r="D96" s="146">
        <f t="shared" si="34"/>
        <v>0</v>
      </c>
      <c r="E96" s="146">
        <f t="shared" si="34"/>
        <v>2764943</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2764943</v>
      </c>
      <c r="S96" s="150">
        <f>SUM(S84:S87,S89:S95)</f>
        <v>2215398</v>
      </c>
      <c r="T96" s="146">
        <f>SUM(T84:T87,T89:T95)</f>
        <v>0</v>
      </c>
      <c r="U96" s="143"/>
    </row>
    <row r="97" spans="1:21" s="144" customFormat="1">
      <c r="A97" s="149" t="s">
        <v>775</v>
      </c>
      <c r="B97" s="146">
        <f>SUM(C97:D97)</f>
        <v>80774960</v>
      </c>
      <c r="C97" s="146">
        <f t="shared" ref="C97:R97" si="35">SUM(C63+C70+C77+C81+C96)</f>
        <v>80774960</v>
      </c>
      <c r="D97" s="146">
        <f t="shared" si="35"/>
        <v>0</v>
      </c>
      <c r="E97" s="146">
        <f t="shared" si="35"/>
        <v>24789458</v>
      </c>
      <c r="F97" s="146">
        <f t="shared" si="35"/>
        <v>42222000</v>
      </c>
      <c r="G97" s="146">
        <f t="shared" si="35"/>
        <v>6178158</v>
      </c>
      <c r="H97" s="146">
        <f t="shared" si="35"/>
        <v>5524244</v>
      </c>
      <c r="I97" s="146">
        <f t="shared" si="35"/>
        <v>2061100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80774960</v>
      </c>
      <c r="S97" s="146">
        <f>SUM(S63+S70+S81+S96)</f>
        <v>75719710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11357957</v>
      </c>
      <c r="C99" s="974">
        <f>ROUND('[1]4%'!$E$110,0)</f>
        <v>11357957</v>
      </c>
      <c r="D99" s="974"/>
      <c r="E99" s="974">
        <f t="shared" ref="E99:E103" si="36">B99-SUM(F99:Q99)</f>
        <v>11357957</v>
      </c>
      <c r="F99" s="147"/>
      <c r="G99" s="147"/>
      <c r="H99" s="147"/>
      <c r="I99" s="147"/>
      <c r="J99" s="147"/>
      <c r="K99" s="147"/>
      <c r="L99" s="147"/>
      <c r="M99" s="147"/>
      <c r="N99" s="147"/>
      <c r="O99" s="147"/>
      <c r="P99" s="147"/>
      <c r="Q99" s="147"/>
      <c r="R99" s="516">
        <f>SUM(E99:Q99)</f>
        <v>11357957</v>
      </c>
      <c r="S99" s="147">
        <f>R99</f>
        <v>11357957</v>
      </c>
      <c r="T99" s="147"/>
      <c r="U99" s="143"/>
    </row>
    <row r="100" spans="1:21" s="144" customFormat="1">
      <c r="A100" s="283" t="s">
        <v>1634</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2"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11357957</v>
      </c>
      <c r="C104" s="146">
        <f>SUM(C99:C103)</f>
        <v>11357957</v>
      </c>
      <c r="D104" s="146">
        <f t="shared" ref="D104:T104" si="37">SUM(D99:D103)</f>
        <v>0</v>
      </c>
      <c r="E104" s="146">
        <f t="shared" si="37"/>
        <v>11357957</v>
      </c>
      <c r="F104" s="146">
        <f t="shared" si="37"/>
        <v>0</v>
      </c>
      <c r="G104" s="146">
        <f t="shared" si="37"/>
        <v>0</v>
      </c>
      <c r="H104" s="146">
        <f t="shared" si="37"/>
        <v>0</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11357957</v>
      </c>
      <c r="S104" s="150">
        <f t="shared" si="37"/>
        <v>11357957</v>
      </c>
      <c r="T104" s="150">
        <f t="shared" si="37"/>
        <v>0</v>
      </c>
      <c r="U104" s="143"/>
    </row>
    <row r="105" spans="1:21" s="144" customFormat="1">
      <c r="A105" s="149" t="s">
        <v>780</v>
      </c>
      <c r="B105" s="150">
        <f>SUM(C105:D105)</f>
        <v>92132917</v>
      </c>
      <c r="C105" s="150">
        <f t="shared" ref="C105:R105" si="38">SUM(C97+C104)</f>
        <v>92132917</v>
      </c>
      <c r="D105" s="150">
        <f t="shared" si="38"/>
        <v>0</v>
      </c>
      <c r="E105" s="150">
        <f t="shared" si="38"/>
        <v>36147415</v>
      </c>
      <c r="F105" s="150">
        <f t="shared" si="38"/>
        <v>42222000</v>
      </c>
      <c r="G105" s="150">
        <f t="shared" si="38"/>
        <v>6178158</v>
      </c>
      <c r="H105" s="150">
        <f t="shared" si="38"/>
        <v>5524244</v>
      </c>
      <c r="I105" s="150">
        <f t="shared" si="38"/>
        <v>2061100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92132917</v>
      </c>
      <c r="S105" s="150">
        <f>S97+S104</f>
        <v>87077667</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87077667</v>
      </c>
      <c r="T107" s="150">
        <f>T105+T106</f>
        <v>0</v>
      </c>
    </row>
    <row r="108" spans="1:21" s="189" customFormat="1">
      <c r="A108" s="162" t="s">
        <v>879</v>
      </c>
      <c r="B108" s="157"/>
      <c r="C108" s="157"/>
      <c r="D108" s="157"/>
      <c r="E108" s="301">
        <f>Application!AO648</f>
        <v>36147415</v>
      </c>
      <c r="F108" s="301">
        <f>Application!AO635</f>
        <v>42222000</v>
      </c>
      <c r="G108" s="301">
        <f>Application!AO636</f>
        <v>6178158</v>
      </c>
      <c r="H108" s="301">
        <f>Application!AO637</f>
        <v>5524244</v>
      </c>
      <c r="I108" s="301">
        <f>Application!AO638</f>
        <v>2061100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5" t="s">
        <v>1223</v>
      </c>
      <c r="E123" s="1475"/>
      <c r="F123" s="1475"/>
      <c r="G123" s="1475"/>
      <c r="H123" s="1475"/>
      <c r="I123" s="1475"/>
      <c r="J123" s="1475"/>
      <c r="K123" s="1475"/>
      <c r="L123" s="1475"/>
      <c r="M123" s="1475"/>
      <c r="N123" s="1475"/>
      <c r="O123" s="1475"/>
      <c r="P123" s="1475"/>
      <c r="Q123" s="1475"/>
      <c r="R123" s="1475"/>
      <c r="S123" s="1475"/>
      <c r="T123" s="324"/>
      <c r="U123" s="326"/>
    </row>
    <row r="124" spans="1:21" ht="12.75">
      <c r="A124" s="117" t="s">
        <v>991</v>
      </c>
      <c r="B124" s="333"/>
      <c r="C124" s="117"/>
      <c r="D124" s="1475"/>
      <c r="E124" s="1475"/>
      <c r="F124" s="1475"/>
      <c r="G124" s="1475"/>
      <c r="H124" s="1475"/>
      <c r="I124" s="1475"/>
      <c r="J124" s="1475"/>
      <c r="K124" s="1475"/>
      <c r="L124" s="1475"/>
      <c r="M124" s="1475"/>
      <c r="N124" s="1475"/>
      <c r="O124" s="1475"/>
      <c r="P124" s="1475"/>
      <c r="Q124" s="1475"/>
      <c r="R124" s="1475"/>
      <c r="S124" s="1475"/>
      <c r="T124" s="324"/>
      <c r="U124" s="326"/>
    </row>
    <row r="125" spans="1:21" ht="12.75">
      <c r="A125" s="117" t="s">
        <v>992</v>
      </c>
      <c r="B125" s="333"/>
      <c r="C125" s="117"/>
      <c r="D125" s="1475"/>
      <c r="E125" s="1475"/>
      <c r="F125" s="1475"/>
      <c r="G125" s="1475"/>
      <c r="H125" s="1475"/>
      <c r="I125" s="1475"/>
      <c r="J125" s="1475"/>
      <c r="K125" s="1475"/>
      <c r="L125" s="1475"/>
      <c r="M125" s="1475"/>
      <c r="N125" s="1475"/>
      <c r="O125" s="1475"/>
      <c r="P125" s="1475"/>
      <c r="Q125" s="1475"/>
      <c r="R125" s="1475"/>
      <c r="S125" s="147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300</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6" t="s">
        <v>999</v>
      </c>
      <c r="E132" s="1866"/>
      <c r="F132" s="1866"/>
      <c r="G132" s="1866"/>
      <c r="H132" s="1866"/>
      <c r="I132" s="117"/>
      <c r="J132" s="1866" t="s">
        <v>1000</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1003</v>
      </c>
      <c r="B139" s="1863"/>
      <c r="C139" s="1863"/>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6"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1226</v>
      </c>
      <c r="B1" s="1877"/>
      <c r="C1" s="1877"/>
      <c r="D1" s="1877"/>
      <c r="E1" s="1877"/>
      <c r="F1" s="1877"/>
      <c r="G1" s="1877"/>
      <c r="H1" s="1877"/>
      <c r="I1" s="1877"/>
      <c r="J1" s="1878"/>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53508646</v>
      </c>
      <c r="C30" s="362"/>
      <c r="D30" s="362"/>
      <c r="E30" s="361">
        <f>'Sources and Uses Budget'!S30</f>
        <v>53508646</v>
      </c>
      <c r="F30" s="362"/>
      <c r="G30" s="362"/>
      <c r="H30" s="361">
        <f>'Sources and Uses Budget'!T30</f>
        <v>0</v>
      </c>
      <c r="I30" s="362"/>
      <c r="J30" s="362"/>
      <c r="K30" s="359"/>
    </row>
    <row r="31" spans="1:11" s="360" customFormat="1">
      <c r="A31" s="145" t="s">
        <v>600</v>
      </c>
      <c r="B31" s="361">
        <f>'Sources and Uses Budget'!C31</f>
        <v>4164763</v>
      </c>
      <c r="C31" s="362"/>
      <c r="D31" s="362"/>
      <c r="E31" s="361">
        <f>'Sources and Uses Budget'!S31</f>
        <v>4164763</v>
      </c>
      <c r="F31" s="362"/>
      <c r="G31" s="362"/>
      <c r="H31" s="361">
        <f>'Sources and Uses Budget'!T31</f>
        <v>0</v>
      </c>
      <c r="I31" s="362"/>
      <c r="J31" s="362"/>
      <c r="K31" s="359"/>
    </row>
    <row r="32" spans="1:11" s="360" customFormat="1">
      <c r="A32" s="145" t="s">
        <v>137</v>
      </c>
      <c r="B32" s="361">
        <f>'Sources and Uses Budget'!C32</f>
        <v>944843</v>
      </c>
      <c r="C32" s="362"/>
      <c r="D32" s="362"/>
      <c r="E32" s="361">
        <f>'Sources and Uses Budget'!S32</f>
        <v>944843</v>
      </c>
      <c r="F32" s="362"/>
      <c r="G32" s="362"/>
      <c r="H32" s="361">
        <f>'Sources and Uses Budget'!T32</f>
        <v>0</v>
      </c>
      <c r="I32" s="362"/>
      <c r="J32" s="362"/>
      <c r="K32" s="359"/>
    </row>
    <row r="33" spans="1:11" s="360" customFormat="1">
      <c r="A33" s="145" t="s">
        <v>138</v>
      </c>
      <c r="B33" s="361">
        <f>'Sources and Uses Budget'!C33</f>
        <v>944843</v>
      </c>
      <c r="C33" s="362"/>
      <c r="D33" s="362"/>
      <c r="E33" s="361">
        <f>'Sources and Uses Budget'!S33</f>
        <v>944843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1265770</v>
      </c>
      <c r="C35" s="362"/>
      <c r="D35" s="362"/>
      <c r="E35" s="361">
        <f>'Sources and Uses Budget'!S35</f>
        <v>1265770</v>
      </c>
      <c r="F35" s="362"/>
      <c r="G35" s="362"/>
      <c r="H35" s="361">
        <f>'Sources and Uses Budget'!T35</f>
        <v>0</v>
      </c>
      <c r="I35" s="362"/>
      <c r="J35" s="362"/>
      <c r="K35" s="359"/>
    </row>
    <row r="36" spans="1:11" s="360" customFormat="1">
      <c r="A36" s="508" t="s">
        <v>1628</v>
      </c>
      <c r="B36" s="361">
        <f>'Sources and Uses Budget'!C36</f>
        <v>145000</v>
      </c>
      <c r="C36" s="362"/>
      <c r="D36" s="362"/>
      <c r="E36" s="361">
        <f>'Sources and Uses Budget'!S36</f>
        <v>145000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60973865</v>
      </c>
      <c r="C38" s="361">
        <f>SUM(C29:C37)</f>
        <v>0</v>
      </c>
      <c r="D38" s="361">
        <f>SUM(D29:D37)</f>
        <v>0</v>
      </c>
      <c r="E38" s="361">
        <f>'Sources and Uses Budget'!S38</f>
        <v>60973865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1693558</v>
      </c>
      <c r="C40" s="362"/>
      <c r="D40" s="362"/>
      <c r="E40" s="361">
        <f>'Sources and Uses Budget'!S40</f>
        <v>1693558</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1693558</v>
      </c>
      <c r="C42" s="361">
        <f>SUM(C39:C41)</f>
        <v>0</v>
      </c>
      <c r="D42" s="361">
        <f>SUM(D39:D41)</f>
        <v>0</v>
      </c>
      <c r="E42" s="361">
        <f>'Sources and Uses Budget'!S42</f>
        <v>1693558</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430150</v>
      </c>
      <c r="C43" s="362"/>
      <c r="D43" s="362"/>
      <c r="E43" s="361">
        <f>'Sources and Uses Budget'!S43</f>
        <v>430150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4006772</v>
      </c>
      <c r="C45" s="362"/>
      <c r="D45" s="362"/>
      <c r="E45" s="361">
        <f>'Sources and Uses Budget'!S45</f>
        <v>1717188</v>
      </c>
      <c r="F45" s="362"/>
      <c r="G45" s="362"/>
      <c r="H45" s="361">
        <f>'Sources and Uses Budget'!T45</f>
        <v>0</v>
      </c>
      <c r="I45" s="362"/>
      <c r="J45" s="362"/>
      <c r="K45" s="359"/>
    </row>
    <row r="46" spans="1:11" s="360" customFormat="1">
      <c r="A46" s="364" t="s">
        <v>151</v>
      </c>
      <c r="B46" s="361">
        <f>'Sources and Uses Budget'!C46</f>
        <v>182863</v>
      </c>
      <c r="C46" s="362"/>
      <c r="D46" s="362"/>
      <c r="E46" s="361">
        <f>'Sources and Uses Budget'!S46</f>
        <v>114289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278418</v>
      </c>
      <c r="C49" s="362"/>
      <c r="D49" s="362"/>
      <c r="E49" s="361">
        <f>'Sources and Uses Budget'!S49</f>
        <v>174011</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612275</v>
      </c>
      <c r="C52" s="362"/>
      <c r="D52" s="362"/>
      <c r="E52" s="361">
        <f>'Sources and Uses Budget'!S52</f>
        <v>612275</v>
      </c>
      <c r="F52" s="362"/>
      <c r="G52" s="362"/>
      <c r="H52" s="361">
        <f>'Sources and Uses Budget'!T52</f>
        <v>0</v>
      </c>
      <c r="I52" s="362"/>
      <c r="J52" s="362"/>
      <c r="K52" s="359"/>
    </row>
    <row r="53" spans="1:11" s="360" customFormat="1" ht="24">
      <c r="A53" s="364" t="str">
        <f>'Sources and Uses Budget'!$A53</f>
        <v>Other: Lender expenses; Accrued deferred soft loan interest</v>
      </c>
      <c r="B53" s="361">
        <f>'Sources and Uses Budget'!C53</f>
        <v>2121100</v>
      </c>
      <c r="C53" s="362"/>
      <c r="D53" s="362"/>
      <c r="E53" s="361">
        <f>'Sources and Uses Budget'!S53</f>
        <v>2121100</v>
      </c>
      <c r="F53" s="362"/>
      <c r="G53" s="362"/>
      <c r="H53" s="361">
        <f>'Sources and Uses Budget'!T53</f>
        <v>0</v>
      </c>
      <c r="I53" s="362"/>
      <c r="J53" s="362"/>
      <c r="K53" s="359"/>
    </row>
    <row r="54" spans="1:11" s="369" customFormat="1">
      <c r="A54" s="365" t="s">
        <v>157</v>
      </c>
      <c r="B54" s="361">
        <f>'Sources and Uses Budget'!C54</f>
        <v>7301428</v>
      </c>
      <c r="C54" s="367">
        <f>SUM(C45:C53)</f>
        <v>0</v>
      </c>
      <c r="D54" s="367">
        <f>SUM(D45:D53)</f>
        <v>0</v>
      </c>
      <c r="E54" s="361">
        <f>'Sources and Uses Budget'!S54</f>
        <v>4838863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40000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Soft Lender Loan Fee</v>
      </c>
      <c r="B61" s="361">
        <f>'Sources and Uses Budget'!C61</f>
        <v>422220</v>
      </c>
      <c r="C61" s="362"/>
      <c r="D61" s="362"/>
      <c r="E61" s="363"/>
      <c r="F61" s="363"/>
      <c r="G61" s="363"/>
      <c r="H61" s="363"/>
      <c r="I61" s="363"/>
      <c r="J61" s="363"/>
      <c r="K61" s="359"/>
    </row>
    <row r="62" spans="1:11" s="360" customFormat="1" ht="13.7" customHeight="1">
      <c r="A62" s="365" t="s">
        <v>301</v>
      </c>
      <c r="B62" s="361">
        <f>'Sources and Uses Budget'!C62</f>
        <v>462220</v>
      </c>
      <c r="C62" s="361">
        <f>SUM(C56:C61)</f>
        <v>0</v>
      </c>
      <c r="D62" s="361">
        <f>SUM(D56:D61)</f>
        <v>0</v>
      </c>
      <c r="E62" s="363"/>
      <c r="F62" s="363"/>
      <c r="G62" s="363"/>
      <c r="H62" s="363"/>
      <c r="I62" s="363"/>
      <c r="J62" s="363"/>
      <c r="K62" s="359"/>
    </row>
    <row r="63" spans="1:11" s="360" customFormat="1">
      <c r="A63" s="370" t="s">
        <v>302</v>
      </c>
      <c r="B63" s="361">
        <f>'Sources and Uses Budget'!C63</f>
        <v>70861221</v>
      </c>
      <c r="C63" s="361">
        <f>SUM(C8+C11+C13+C14+C15+C26+C27+C38+C42+C43+C54+C62)</f>
        <v>0</v>
      </c>
      <c r="D63" s="361">
        <f>SUM(D8+D11+D13+D14+D15+D26+D27+D38+D42+D43+D54+D62)</f>
        <v>0</v>
      </c>
      <c r="E63" s="361">
        <f>'Sources and Uses Budget'!S63</f>
        <v>67936436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85000</v>
      </c>
      <c r="C65" s="362"/>
      <c r="D65" s="362"/>
      <c r="E65" s="361">
        <f>'Sources and Uses Budget'!S65</f>
        <v>85000</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200000</v>
      </c>
      <c r="C69" s="362"/>
      <c r="D69" s="362"/>
      <c r="E69" s="361">
        <f>'Sources and Uses Budget'!S69</f>
        <v>65000</v>
      </c>
      <c r="F69" s="362"/>
      <c r="G69" s="362"/>
      <c r="H69" s="361">
        <f>'Sources and Uses Budget'!T69</f>
        <v>0</v>
      </c>
      <c r="I69" s="362"/>
      <c r="J69" s="362"/>
      <c r="K69" s="359"/>
    </row>
    <row r="70" spans="1:11" s="360" customFormat="1">
      <c r="A70" s="365" t="s">
        <v>601</v>
      </c>
      <c r="B70" s="361">
        <f>'Sources and Uses Budget'!C70</f>
        <v>285000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934567</v>
      </c>
      <c r="C75" s="362"/>
      <c r="D75" s="362"/>
      <c r="E75" s="363"/>
      <c r="F75" s="363"/>
      <c r="G75" s="363"/>
      <c r="H75" s="363"/>
      <c r="I75" s="363"/>
      <c r="J75" s="363"/>
      <c r="K75" s="359"/>
    </row>
    <row r="76" spans="1:11" s="360" customFormat="1">
      <c r="A76" s="364" t="str">
        <f>'Sources and Uses Budget'!$A76</f>
        <v>Other: PRAC Bridge HUD Reserve</v>
      </c>
      <c r="B76" s="361">
        <f>'Sources and Uses Budget'!C76</f>
        <v>511353</v>
      </c>
      <c r="C76" s="362"/>
      <c r="D76" s="362"/>
      <c r="E76" s="363"/>
      <c r="F76" s="363"/>
      <c r="G76" s="363"/>
      <c r="H76" s="363"/>
      <c r="I76" s="363"/>
      <c r="J76" s="363"/>
      <c r="K76" s="359"/>
    </row>
    <row r="77" spans="1:11" s="360" customFormat="1">
      <c r="A77" s="365" t="s">
        <v>606</v>
      </c>
      <c r="B77" s="361">
        <f>'Sources and Uses Budget'!C77</f>
        <v>1445920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4258021</v>
      </c>
      <c r="C79" s="362"/>
      <c r="D79" s="362"/>
      <c r="E79" s="361">
        <f>'Sources and Uses Budget'!S79</f>
        <v>4258021</v>
      </c>
      <c r="F79" s="362"/>
      <c r="G79" s="362"/>
      <c r="H79" s="361">
        <f>'Sources and Uses Budget'!T79</f>
        <v>0</v>
      </c>
      <c r="I79" s="362"/>
      <c r="J79" s="362"/>
      <c r="K79" s="359"/>
    </row>
    <row r="80" spans="1:11" s="360" customFormat="1">
      <c r="A80" s="364" t="s">
        <v>58</v>
      </c>
      <c r="B80" s="361">
        <f>'Sources and Uses Budget'!C80</f>
        <v>1159855</v>
      </c>
      <c r="C80" s="362"/>
      <c r="D80" s="362"/>
      <c r="E80" s="361">
        <f>'Sources and Uses Budget'!S80</f>
        <v>1159855</v>
      </c>
      <c r="F80" s="362"/>
      <c r="G80" s="362"/>
      <c r="H80" s="361">
        <f>'Sources and Uses Budget'!T80</f>
        <v>0</v>
      </c>
      <c r="I80" s="362"/>
      <c r="J80" s="362"/>
      <c r="K80" s="359"/>
    </row>
    <row r="81" spans="1:11" s="360" customFormat="1">
      <c r="A81" s="365" t="s">
        <v>1208</v>
      </c>
      <c r="B81" s="361">
        <f>'Sources and Uses Budget'!C81</f>
        <v>5417876</v>
      </c>
      <c r="C81" s="361">
        <f>SUM(C79:C80)</f>
        <v>0</v>
      </c>
      <c r="D81" s="361">
        <f>SUM(D79:D80)</f>
        <v>0</v>
      </c>
      <c r="E81" s="361">
        <f>'Sources and Uses Budget'!S81</f>
        <v>5417876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2048</v>
      </c>
      <c r="B83" s="361">
        <f>'Sources and Uses Budget'!C83</f>
        <v>114545</v>
      </c>
      <c r="C83" s="362"/>
      <c r="D83" s="362"/>
      <c r="E83" s="363"/>
      <c r="F83" s="363"/>
      <c r="G83" s="363"/>
      <c r="H83" s="363"/>
      <c r="I83" s="363"/>
      <c r="J83" s="363"/>
      <c r="K83" s="359"/>
    </row>
    <row r="84" spans="1:11" s="360" customFormat="1">
      <c r="A84" s="145" t="s">
        <v>767</v>
      </c>
      <c r="B84" s="361">
        <f>'Sources and Uses Budget'!C84</f>
        <v>152049</v>
      </c>
      <c r="C84" s="362"/>
      <c r="D84" s="362"/>
      <c r="E84" s="361">
        <f>'Sources and Uses Budget'!S84</f>
        <v>152049</v>
      </c>
      <c r="F84" s="362"/>
      <c r="G84" s="362"/>
      <c r="H84" s="361">
        <f>'Sources and Uses Budget'!T84</f>
        <v>0</v>
      </c>
      <c r="I84" s="362"/>
      <c r="J84" s="362"/>
      <c r="K84" s="359"/>
    </row>
    <row r="85" spans="1:11" s="360" customFormat="1">
      <c r="A85" s="145" t="s">
        <v>768</v>
      </c>
      <c r="B85" s="361">
        <f>'Sources and Uses Budget'!C85</f>
        <v>455227</v>
      </c>
      <c r="C85" s="362"/>
      <c r="D85" s="362"/>
      <c r="E85" s="361">
        <f>'Sources and Uses Budget'!S85</f>
        <v>455227</v>
      </c>
      <c r="F85" s="362"/>
      <c r="G85" s="362"/>
      <c r="H85" s="361">
        <f>'Sources and Uses Budget'!T85</f>
        <v>0</v>
      </c>
      <c r="I85" s="362"/>
      <c r="J85" s="362"/>
      <c r="K85" s="359"/>
    </row>
    <row r="86" spans="1:11" s="360" customFormat="1">
      <c r="A86" s="145" t="s">
        <v>769</v>
      </c>
      <c r="B86" s="361">
        <f>'Sources and Uses Budget'!C86</f>
        <v>383122</v>
      </c>
      <c r="C86" s="362"/>
      <c r="D86" s="362"/>
      <c r="E86" s="361">
        <f>'Sources and Uses Budget'!S86</f>
        <v>383122</v>
      </c>
      <c r="F86" s="362"/>
      <c r="G86" s="362"/>
      <c r="H86" s="361">
        <f>'Sources and Uses Budget'!T86</f>
        <v>0</v>
      </c>
      <c r="I86" s="362"/>
      <c r="J86" s="362"/>
      <c r="K86" s="359"/>
    </row>
    <row r="87" spans="1:11" s="360" customFormat="1">
      <c r="A87" s="145" t="s">
        <v>770</v>
      </c>
      <c r="B87" s="361">
        <f>'Sources and Uses Budget'!C87</f>
        <v>450000</v>
      </c>
      <c r="C87" s="362"/>
      <c r="D87" s="362"/>
      <c r="E87" s="361">
        <f>'Sources and Uses Budget'!S87</f>
        <v>450000</v>
      </c>
      <c r="F87" s="362"/>
      <c r="G87" s="362"/>
      <c r="H87" s="361">
        <f>'Sources and Uses Budget'!T87</f>
        <v>0</v>
      </c>
      <c r="I87" s="362"/>
      <c r="J87" s="362"/>
      <c r="K87" s="359"/>
    </row>
    <row r="88" spans="1:11" s="360" customFormat="1">
      <c r="A88" s="145" t="s">
        <v>771</v>
      </c>
      <c r="B88" s="361">
        <f>'Sources and Uses Budget'!C88</f>
        <v>420000</v>
      </c>
      <c r="C88" s="362"/>
      <c r="D88" s="362"/>
      <c r="E88" s="363"/>
      <c r="F88" s="363"/>
      <c r="G88" s="363"/>
      <c r="H88" s="363"/>
      <c r="I88" s="363"/>
      <c r="J88" s="363"/>
      <c r="K88" s="359"/>
    </row>
    <row r="89" spans="1:11" s="360" customFormat="1">
      <c r="A89" s="145" t="s">
        <v>772</v>
      </c>
      <c r="B89" s="361">
        <f>'Sources and Uses Budget'!C89</f>
        <v>400000</v>
      </c>
      <c r="C89" s="362"/>
      <c r="D89" s="362"/>
      <c r="E89" s="361">
        <f>'Sources and Uses Budget'!S89</f>
        <v>400000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ht="24">
      <c r="A93" s="364" t="str">
        <f>'Sources and Uses Budget'!$A93</f>
        <v>Other: Special Inspections, other consultant</v>
      </c>
      <c r="B93" s="361">
        <f>'Sources and Uses Budget'!C93</f>
        <v>360000</v>
      </c>
      <c r="C93" s="362"/>
      <c r="D93" s="362"/>
      <c r="E93" s="361">
        <f>'Sources and Uses Budget'!S93</f>
        <v>360000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2764943</v>
      </c>
      <c r="C96" s="361">
        <f>SUM(C83:C95)</f>
        <v>0</v>
      </c>
      <c r="D96" s="361">
        <f>SUM(D83:D95)</f>
        <v>0</v>
      </c>
      <c r="E96" s="361">
        <f>'Sources and Uses Budget'!S96</f>
        <v>2215398</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80774960</v>
      </c>
      <c r="C97" s="361">
        <f>SUM(C63+C70+C77+C81+C96)</f>
        <v>0</v>
      </c>
      <c r="D97" s="361">
        <f>SUM(D63+D70+D77+D81+D96)</f>
        <v>0</v>
      </c>
      <c r="E97" s="361">
        <f>'Sources and Uses Budget'!S97</f>
        <v>75719710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11357957</v>
      </c>
      <c r="C99" s="362"/>
      <c r="D99" s="362"/>
      <c r="E99" s="361">
        <f>'Sources and Uses Budget'!S99</f>
        <v>11357957</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11357957</v>
      </c>
      <c r="C104" s="361">
        <f>SUM(C99:C103)</f>
        <v>0</v>
      </c>
      <c r="D104" s="361">
        <f>SUM(D99:D103)</f>
        <v>0</v>
      </c>
      <c r="E104" s="361">
        <f>'Sources and Uses Budget'!S104</f>
        <v>11357957</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92132917</v>
      </c>
      <c r="C105" s="367">
        <f>SUM(C97+C104)</f>
        <v>0</v>
      </c>
      <c r="D105" s="367">
        <f>SUM(D97+D104)</f>
        <v>0</v>
      </c>
      <c r="E105" s="361">
        <f>'Sources and Uses Budget'!S105</f>
        <v>87077667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87077667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843"/>
      <c r="F124" s="1843"/>
      <c r="G124" s="1843"/>
      <c r="H124" s="1843"/>
      <c r="I124" s="1843"/>
      <c r="J124" s="376"/>
      <c r="K124" s="359"/>
    </row>
    <row r="125" spans="1:11" s="360" customFormat="1" ht="12.75">
      <c r="A125" s="385"/>
      <c r="B125" s="384"/>
      <c r="C125" s="385"/>
      <c r="D125" s="1843"/>
      <c r="E125" s="1843"/>
      <c r="F125" s="1843"/>
      <c r="G125" s="1843"/>
      <c r="H125" s="1843"/>
      <c r="I125" s="1843"/>
      <c r="J125" s="376"/>
      <c r="K125" s="359"/>
    </row>
    <row r="126" spans="1:11" s="360" customFormat="1" ht="12.75">
      <c r="A126" s="385"/>
      <c r="B126" s="384"/>
      <c r="C126" s="385"/>
      <c r="D126" s="1843"/>
      <c r="E126" s="1843"/>
      <c r="F126" s="1843"/>
      <c r="G126" s="1843"/>
      <c r="H126" s="1843"/>
      <c r="I126" s="184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843"/>
      <c r="C139" s="1843"/>
      <c r="D139" s="356"/>
      <c r="E139" s="385"/>
      <c r="F139" s="385"/>
      <c r="G139" s="385"/>
    </row>
    <row r="140" spans="1:11" ht="12" customHeight="1">
      <c r="A140" s="1816"/>
      <c r="B140" s="1816"/>
      <c r="C140" s="181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3"/>
    <col min="9" max="9" width="7.7109375" style="1203" customWidth="1"/>
    <col min="10" max="13" width="2.7109375" style="1203"/>
    <col min="14" max="14" width="4.7109375" style="1203" customWidth="1"/>
    <col min="15" max="19" width="2.7109375" style="1203"/>
    <col min="20" max="20" width="3.7109375" style="1203" customWidth="1"/>
    <col min="21" max="37" width="2.7109375" style="1203"/>
    <col min="38" max="38" width="3" style="1203" customWidth="1"/>
    <col min="39" max="45" width="2.7109375" style="1203"/>
    <col min="46" max="46" width="4.7109375" style="1203" customWidth="1"/>
    <col min="47" max="51" width="2.7109375" style="1203"/>
    <col min="52" max="52" width="3.5703125" style="1203" customWidth="1"/>
    <col min="53" max="53" width="2.7109375" style="1203"/>
    <col min="54" max="54" width="4.42578125" style="1203" customWidth="1"/>
    <col min="55" max="64" width="2.7109375" style="1203"/>
    <col min="65" max="65" width="10.42578125" style="1203" hidden="1" customWidth="1"/>
    <col min="66" max="66" width="5.5703125" style="1204" bestFit="1" customWidth="1"/>
    <col min="67" max="68" width="5.5703125" style="1204" customWidth="1"/>
    <col min="69" max="69" width="8" style="1204" customWidth="1"/>
    <col min="70" max="70" width="6" style="1204" customWidth="1"/>
    <col min="71" max="71" width="6.140625" style="1204" customWidth="1"/>
    <col min="72" max="76" width="5.5703125" style="1204" customWidth="1"/>
    <col min="77" max="77" width="6.140625" style="1204" bestFit="1" customWidth="1"/>
    <col min="78" max="78" width="5.5703125" style="1203" bestFit="1" customWidth="1"/>
    <col min="79" max="16384" width="2.7109375" style="1203"/>
  </cols>
  <sheetData>
    <row r="1" spans="1:65" ht="15.75" customHeight="1">
      <c r="A1" s="2315" t="s">
        <v>2386</v>
      </c>
      <c r="B1" s="2316"/>
      <c r="C1" s="2316"/>
      <c r="D1" s="2316"/>
      <c r="E1" s="2316"/>
      <c r="F1" s="2316"/>
      <c r="G1" s="2316"/>
      <c r="H1" s="2316"/>
      <c r="I1" s="2316"/>
      <c r="J1" s="2316"/>
      <c r="K1" s="2316"/>
      <c r="L1" s="2316"/>
      <c r="M1" s="2316"/>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c r="AL1" s="2316"/>
      <c r="AM1" s="2316"/>
      <c r="AN1" s="2316"/>
      <c r="AO1" s="2316"/>
      <c r="AP1" s="2316"/>
      <c r="AQ1" s="2316"/>
      <c r="AR1" s="2316"/>
      <c r="AS1" s="2316"/>
      <c r="AT1" s="2316"/>
      <c r="AU1" s="2316"/>
      <c r="AV1" s="2316"/>
      <c r="AW1" s="2316"/>
      <c r="AX1" s="2316"/>
      <c r="AY1" s="2316"/>
      <c r="AZ1" s="2316"/>
      <c r="BA1" s="2316"/>
      <c r="BB1" s="2316"/>
      <c r="BC1" s="2316"/>
      <c r="BD1" s="2316"/>
      <c r="BE1" s="2317"/>
    </row>
    <row r="2" spans="1:65" ht="15.75" customHeight="1">
      <c r="A2" s="2318" t="s">
        <v>2385</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2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2169" t="s">
        <v>2586</v>
      </c>
      <c r="AY3" s="2170"/>
      <c r="AZ3" s="2170"/>
      <c r="BA3" s="2321"/>
      <c r="BB3" s="2169" t="s">
        <v>2587</v>
      </c>
      <c r="BC3" s="2170"/>
      <c r="BD3" s="2170"/>
      <c r="BE3" s="2321"/>
    </row>
    <row r="4" spans="1:65" ht="15.75" customHeight="1" thickBot="1">
      <c r="A4" s="1206"/>
      <c r="B4" s="1208" t="s">
        <v>656</v>
      </c>
      <c r="C4" s="1208"/>
      <c r="D4" s="1208"/>
      <c r="E4" s="1208"/>
      <c r="F4" s="1208"/>
      <c r="G4" s="1207"/>
      <c r="H4" s="1207"/>
      <c r="I4" s="1207"/>
      <c r="J4" s="1207"/>
      <c r="K4" s="1207"/>
      <c r="L4" s="2312" t="str">
        <f>IF(Application!H18="","",Application!H18)</f>
        <v>Treasure Island E1.2 Senior</v>
      </c>
      <c r="M4" s="2313"/>
      <c r="N4" s="2313"/>
      <c r="O4" s="2313"/>
      <c r="P4" s="2313"/>
      <c r="Q4" s="2313"/>
      <c r="R4" s="2313"/>
      <c r="S4" s="2313"/>
      <c r="T4" s="2313"/>
      <c r="U4" s="2313"/>
      <c r="V4" s="2313"/>
      <c r="W4" s="2313"/>
      <c r="X4" s="2313"/>
      <c r="Y4" s="2313"/>
      <c r="Z4" s="2313"/>
      <c r="AA4" s="2313"/>
      <c r="AB4" s="2313"/>
      <c r="AC4" s="2314"/>
      <c r="AD4" s="1207"/>
      <c r="AE4" s="1207"/>
      <c r="AF4" s="2301" t="s">
        <v>2384</v>
      </c>
      <c r="AG4" s="2301"/>
      <c r="AH4" s="2301"/>
      <c r="AI4" s="2301"/>
      <c r="AJ4" s="2301"/>
      <c r="AK4" s="2301"/>
      <c r="AL4" s="2301"/>
      <c r="AM4" s="2301"/>
      <c r="AN4" s="2301"/>
      <c r="AO4" s="2301"/>
      <c r="AP4" s="2302"/>
      <c r="AQ4" s="2303"/>
      <c r="AR4" s="2303"/>
      <c r="AS4" s="2303"/>
      <c r="AT4" s="2303"/>
      <c r="AU4" s="2303"/>
      <c r="AV4" s="1207"/>
      <c r="AW4" s="1207"/>
      <c r="AX4" s="2309" t="s">
        <v>2588</v>
      </c>
      <c r="AY4" s="2310"/>
      <c r="AZ4" s="2310"/>
      <c r="BA4" s="2311"/>
      <c r="BB4" s="1209">
        <f t="array" ref="BB4">ROUNDDOWN(SUM(IF((B19:I27&gt;0)*(B19:I27&lt;=30%),J19:O27,0))/J29,2)</f>
        <v>0.35</v>
      </c>
      <c r="BC4" s="1210"/>
      <c r="BD4" s="1210"/>
      <c r="BE4" s="1211"/>
    </row>
    <row r="5" spans="1:6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301" t="s">
        <v>2383</v>
      </c>
      <c r="AG5" s="2301"/>
      <c r="AH5" s="2301"/>
      <c r="AI5" s="2301"/>
      <c r="AJ5" s="2301"/>
      <c r="AK5" s="2301"/>
      <c r="AL5" s="2301"/>
      <c r="AM5" s="2301"/>
      <c r="AN5" s="2301"/>
      <c r="AO5" s="2301"/>
      <c r="AP5" s="2302"/>
      <c r="AQ5" s="2303"/>
      <c r="AR5" s="2303"/>
      <c r="AS5" s="2303"/>
      <c r="AT5" s="2303"/>
      <c r="AU5" s="2303"/>
      <c r="AV5" s="1207"/>
      <c r="AW5" s="1207"/>
      <c r="AX5" s="2309" t="s">
        <v>2589</v>
      </c>
      <c r="AY5" s="2310"/>
      <c r="AZ5" s="2310"/>
      <c r="BA5" s="2311"/>
      <c r="BB5" s="1209">
        <f t="array" ref="BB5">ROUNDDOWN(SUM(IF((B19:I27&gt;0%)*(B19:I27&lt;=50%),J19:O27,0))/J29,2)</f>
        <v>0.98</v>
      </c>
      <c r="BC5" s="1210"/>
      <c r="BD5" s="1210"/>
      <c r="BE5" s="1211"/>
    </row>
    <row r="6" spans="1:65" ht="15.75" customHeight="1" thickBot="1">
      <c r="A6" s="1206"/>
      <c r="B6" s="1208" t="s">
        <v>2382</v>
      </c>
      <c r="C6" s="1207"/>
      <c r="D6" s="1207"/>
      <c r="E6" s="1207"/>
      <c r="F6" s="1207"/>
      <c r="G6" s="1207"/>
      <c r="H6" s="1207"/>
      <c r="I6" s="1207"/>
      <c r="J6" s="1207"/>
      <c r="K6" s="1207"/>
      <c r="L6" s="2312" t="str">
        <f>IF(Application!H16="","",Application!H16)</f>
        <v>Mercy Housing California 111, L.P.</v>
      </c>
      <c r="M6" s="2313"/>
      <c r="N6" s="2313"/>
      <c r="O6" s="2313"/>
      <c r="P6" s="2313"/>
      <c r="Q6" s="2313"/>
      <c r="R6" s="2313"/>
      <c r="S6" s="2313"/>
      <c r="T6" s="2313"/>
      <c r="U6" s="2313"/>
      <c r="V6" s="2313"/>
      <c r="W6" s="2313"/>
      <c r="X6" s="2313"/>
      <c r="Y6" s="2313"/>
      <c r="Z6" s="2313"/>
      <c r="AA6" s="2313"/>
      <c r="AB6" s="2313"/>
      <c r="AC6" s="2314"/>
      <c r="AD6" s="1207"/>
      <c r="AE6" s="1207"/>
      <c r="AF6" s="2304" t="s">
        <v>2381</v>
      </c>
      <c r="AG6" s="2304"/>
      <c r="AH6" s="2304"/>
      <c r="AI6" s="2304"/>
      <c r="AJ6" s="2304"/>
      <c r="AK6" s="2304"/>
      <c r="AL6" s="2304"/>
      <c r="AM6" s="2304"/>
      <c r="AN6" s="2304"/>
      <c r="AO6" s="2304"/>
      <c r="AP6" s="2305"/>
      <c r="AQ6" s="2305"/>
      <c r="AR6" s="2305"/>
      <c r="AS6" s="2305"/>
      <c r="AT6" s="2305"/>
      <c r="AU6" s="2305"/>
      <c r="AV6" s="1207"/>
      <c r="AW6" s="1207"/>
      <c r="AX6" s="2309" t="s">
        <v>2590</v>
      </c>
      <c r="AY6" s="2310"/>
      <c r="AZ6" s="2310"/>
      <c r="BA6" s="2311"/>
      <c r="BB6" s="1209">
        <f t="array" ref="BB6">ROUNDDOWN(SUM(IF((B19:I27&gt;60%)*(B19:I27&lt;=80%),J19:O27,0))/J29,2)</f>
        <v>0</v>
      </c>
      <c r="BC6" s="1210"/>
      <c r="BD6" s="1210"/>
      <c r="BE6" s="1211"/>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304" t="s">
        <v>2380</v>
      </c>
      <c r="AG7" s="2304"/>
      <c r="AH7" s="2304"/>
      <c r="AI7" s="2304"/>
      <c r="AJ7" s="2304"/>
      <c r="AK7" s="2304"/>
      <c r="AL7" s="2304"/>
      <c r="AM7" s="2304"/>
      <c r="AN7" s="2304"/>
      <c r="AO7" s="2304"/>
      <c r="AP7" s="2305"/>
      <c r="AQ7" s="2305"/>
      <c r="AR7" s="2305"/>
      <c r="AS7" s="2305"/>
      <c r="AT7" s="2305"/>
      <c r="AU7" s="2305"/>
      <c r="AV7" s="1207"/>
      <c r="AW7" s="1207"/>
      <c r="AX7" s="1207"/>
      <c r="AY7" s="1207"/>
      <c r="AZ7" s="1207"/>
      <c r="BA7" s="1207"/>
      <c r="BB7" s="1207"/>
      <c r="BC7" s="1207"/>
      <c r="BD7" s="1207"/>
      <c r="BE7" s="1212"/>
    </row>
    <row r="8" spans="1:65" thickBot="1">
      <c r="A8" s="1206"/>
      <c r="B8" s="1208" t="s">
        <v>2627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306" t="str">
        <f>Application!T197</f>
        <v>No</v>
      </c>
      <c r="AC8" s="2307"/>
      <c r="AD8" s="2308"/>
      <c r="AE8" s="1207"/>
      <c r="AF8" s="2304" t="s">
        <v>2379</v>
      </c>
      <c r="AG8" s="2304"/>
      <c r="AH8" s="2304"/>
      <c r="AI8" s="2304"/>
      <c r="AJ8" s="2304"/>
      <c r="AK8" s="2304"/>
      <c r="AL8" s="2304"/>
      <c r="AM8" s="2304"/>
      <c r="AN8" s="2304"/>
      <c r="AO8" s="2304"/>
      <c r="AP8" s="2305" t="s">
        <v>2052</v>
      </c>
      <c r="AQ8" s="2305"/>
      <c r="AR8" s="2305"/>
      <c r="AS8" s="2305"/>
      <c r="AT8" s="2305"/>
      <c r="AU8" s="2305"/>
      <c r="AV8" s="1207"/>
      <c r="AW8" s="1207"/>
      <c r="AX8" s="1207"/>
      <c r="AY8" s="1207"/>
      <c r="AZ8" s="1207"/>
      <c r="BA8" s="1207"/>
      <c r="BB8" s="1207"/>
      <c r="BC8" s="1207"/>
      <c r="BD8" s="1207"/>
      <c r="BE8" s="1212"/>
      <c r="BM8" s="1203" t="s">
        <v>1955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2301" t="s">
        <v>2378</v>
      </c>
      <c r="AG9" s="2301"/>
      <c r="AH9" s="2301"/>
      <c r="AI9" s="2301"/>
      <c r="AJ9" s="2301"/>
      <c r="AK9" s="2301"/>
      <c r="AL9" s="2301"/>
      <c r="AM9" s="2301"/>
      <c r="AN9" s="2301"/>
      <c r="AO9" s="2301"/>
      <c r="AP9" s="2302"/>
      <c r="AQ9" s="2303"/>
      <c r="AR9" s="2303"/>
      <c r="AS9" s="2303"/>
      <c r="AT9" s="2303"/>
      <c r="AU9" s="2303"/>
      <c r="AV9" s="1207"/>
      <c r="AW9" s="1207"/>
      <c r="AX9" s="1207"/>
      <c r="AY9" s="1207"/>
      <c r="AZ9" s="1207"/>
      <c r="BA9" s="1207"/>
      <c r="BB9" s="1207"/>
      <c r="BC9" s="1207"/>
      <c r="BD9" s="1207"/>
      <c r="BE9" s="1212"/>
      <c r="BM9" s="1203" t="s">
        <v>2377</v>
      </c>
    </row>
    <row r="10" spans="1:65" ht="15">
      <c r="A10" s="1206"/>
      <c r="B10" s="1208" t="s">
        <v>2376</v>
      </c>
      <c r="C10" s="1208"/>
      <c r="D10" s="1208"/>
      <c r="E10" s="1208"/>
      <c r="F10" s="1208"/>
      <c r="G10" s="1208"/>
      <c r="H10" s="1208"/>
      <c r="I10" s="1208"/>
      <c r="J10" s="1208"/>
      <c r="K10" s="1208"/>
      <c r="L10" s="1208"/>
      <c r="M10" s="1207"/>
      <c r="N10" s="2300">
        <f>Application!AO635</f>
        <v>42222000</v>
      </c>
      <c r="O10" s="2300"/>
      <c r="P10" s="2300"/>
      <c r="Q10" s="2300"/>
      <c r="R10" s="2300"/>
      <c r="S10" s="2300"/>
      <c r="T10" s="2300"/>
      <c r="U10" s="1207"/>
      <c r="V10" s="1207"/>
      <c r="W10" s="1207"/>
      <c r="X10" s="1213"/>
      <c r="Y10" s="1213"/>
      <c r="Z10" s="1213"/>
      <c r="AA10" s="1213"/>
      <c r="AB10" s="1213"/>
      <c r="AC10" s="1213"/>
      <c r="AD10" s="1213"/>
      <c r="AE10" s="1213"/>
      <c r="AF10" s="2301" t="s">
        <v>2375</v>
      </c>
      <c r="AG10" s="2301"/>
      <c r="AH10" s="2301"/>
      <c r="AI10" s="2301"/>
      <c r="AJ10" s="2301"/>
      <c r="AK10" s="2301"/>
      <c r="AL10" s="2301"/>
      <c r="AM10" s="2301"/>
      <c r="AN10" s="2301"/>
      <c r="AO10" s="2301"/>
      <c r="AP10" s="2302"/>
      <c r="AQ10" s="2303"/>
      <c r="AR10" s="2303"/>
      <c r="AS10" s="2303"/>
      <c r="AT10" s="2303"/>
      <c r="AU10" s="2303"/>
      <c r="AV10" s="1213"/>
      <c r="AW10" s="1213"/>
      <c r="AX10" s="1207"/>
      <c r="AY10" s="1207"/>
      <c r="AZ10" s="1207"/>
      <c r="BA10" s="1207"/>
      <c r="BB10" s="1207"/>
      <c r="BC10" s="1207"/>
      <c r="BD10" s="1207"/>
      <c r="BE10" s="1212"/>
      <c r="BM10" s="1203" t="s">
        <v>2374</v>
      </c>
    </row>
    <row r="11" spans="1:65" ht="15">
      <c r="A11" s="1206"/>
      <c r="B11" s="1208" t="s">
        <v>2373</v>
      </c>
      <c r="C11" s="1208"/>
      <c r="D11" s="1208"/>
      <c r="E11" s="1208"/>
      <c r="F11" s="1208"/>
      <c r="G11" s="1208"/>
      <c r="H11" s="1208"/>
      <c r="I11" s="1208"/>
      <c r="J11" s="1208"/>
      <c r="K11" s="1208"/>
      <c r="L11" s="1208"/>
      <c r="M11" s="1207"/>
      <c r="N11" s="2300">
        <f>Application!AA943</f>
        <v>0</v>
      </c>
      <c r="O11" s="2300"/>
      <c r="P11" s="2300"/>
      <c r="Q11" s="2300"/>
      <c r="R11" s="2300"/>
      <c r="S11" s="2300"/>
      <c r="T11" s="2300"/>
      <c r="U11" s="1207"/>
      <c r="V11" s="1207"/>
      <c r="W11" s="1207"/>
      <c r="X11" s="1213"/>
      <c r="Y11" s="1213"/>
      <c r="Z11" s="1213"/>
      <c r="AA11" s="1213"/>
      <c r="AB11" s="1213"/>
      <c r="AC11" s="1213"/>
      <c r="AD11" s="1213"/>
      <c r="AE11" s="1213"/>
      <c r="AF11" s="2301" t="s">
        <v>2372</v>
      </c>
      <c r="AG11" s="2301"/>
      <c r="AH11" s="2301"/>
      <c r="AI11" s="2301"/>
      <c r="AJ11" s="2301"/>
      <c r="AK11" s="2301"/>
      <c r="AL11" s="2301"/>
      <c r="AM11" s="2301"/>
      <c r="AN11" s="2301"/>
      <c r="AO11" s="2301"/>
      <c r="AP11" s="2302"/>
      <c r="AQ11" s="2303"/>
      <c r="AR11" s="2303"/>
      <c r="AS11" s="2303"/>
      <c r="AT11" s="2303"/>
      <c r="AU11" s="2303"/>
      <c r="AV11" s="1213"/>
      <c r="AW11" s="1213"/>
      <c r="AX11" s="1207"/>
      <c r="AY11" s="1207"/>
      <c r="AZ11" s="1207"/>
      <c r="BA11" s="1207"/>
      <c r="BB11" s="1207"/>
      <c r="BC11" s="1207"/>
      <c r="BD11" s="1207"/>
      <c r="BE11" s="1212"/>
      <c r="BM11" s="1203" t="s">
        <v>2052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2371</v>
      </c>
    </row>
    <row r="13" spans="1:65" thickBot="1">
      <c r="A13" s="1207"/>
      <c r="B13" s="2291" t="s">
        <v>2370</v>
      </c>
      <c r="C13" s="2292"/>
      <c r="D13" s="2292"/>
      <c r="E13" s="2292"/>
      <c r="F13" s="2292"/>
      <c r="G13" s="2292"/>
      <c r="H13" s="2292"/>
      <c r="I13" s="2292"/>
      <c r="J13" s="2292"/>
      <c r="K13" s="2292"/>
      <c r="L13" s="2292"/>
      <c r="M13" s="2292"/>
      <c r="N13" s="2292"/>
      <c r="O13" s="2292"/>
      <c r="P13" s="2293"/>
      <c r="Q13" s="2294" t="s">
        <v>669</v>
      </c>
      <c r="R13" s="2295"/>
      <c r="S13" s="2295"/>
      <c r="T13" s="2296"/>
      <c r="U13" s="1213"/>
      <c r="V13" s="1207"/>
      <c r="W13" s="1207"/>
      <c r="X13" s="1207"/>
      <c r="Y13" s="1207"/>
      <c r="Z13" s="1207"/>
      <c r="AA13" s="2281" t="s">
        <v>2369</v>
      </c>
      <c r="AB13" s="2281"/>
      <c r="AC13" s="2281"/>
      <c r="AD13" s="2281"/>
      <c r="AE13" s="2281"/>
      <c r="AF13" s="2281"/>
      <c r="AG13" s="2281"/>
      <c r="AH13" s="2281"/>
      <c r="AI13" s="2281"/>
      <c r="AJ13" s="2281"/>
      <c r="AK13" s="2281"/>
      <c r="AL13" s="2281"/>
      <c r="AM13" s="2281"/>
      <c r="AN13" s="2281"/>
      <c r="AO13" s="2297">
        <f>Application!W481</f>
        <v>0</v>
      </c>
      <c r="AP13" s="2298"/>
      <c r="AQ13" s="2298"/>
      <c r="AR13" s="2298"/>
      <c r="AS13" s="2298"/>
      <c r="AT13" s="1213"/>
      <c r="AU13" s="1213"/>
      <c r="AV13" s="1213"/>
      <c r="AW13" s="1213"/>
      <c r="AX13" s="1213"/>
      <c r="AY13" s="1213"/>
      <c r="AZ13" s="1213"/>
      <c r="BA13" s="1213"/>
      <c r="BB13" s="1213"/>
      <c r="BC13" s="1213"/>
      <c r="BD13" s="1213"/>
      <c r="BE13" s="1214"/>
      <c r="BM13" s="1203" t="s">
        <v>2368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2299" t="s">
        <v>2367</v>
      </c>
      <c r="AB14" s="2299"/>
      <c r="AC14" s="2299"/>
      <c r="AD14" s="2299"/>
      <c r="AE14" s="2299"/>
      <c r="AF14" s="2299"/>
      <c r="AG14" s="2299"/>
      <c r="AH14" s="2299"/>
      <c r="AI14" s="2299"/>
      <c r="AJ14" s="2299"/>
      <c r="AK14" s="2299"/>
      <c r="AL14" s="2299"/>
      <c r="AM14" s="2299"/>
      <c r="AN14" s="2299"/>
      <c r="AO14" s="2282"/>
      <c r="AP14" s="2283"/>
      <c r="AQ14" s="2283"/>
      <c r="AR14" s="2283"/>
      <c r="AS14" s="2283"/>
      <c r="AT14" s="1213"/>
      <c r="AU14" s="1213"/>
      <c r="AV14" s="1213"/>
      <c r="AW14" s="1213"/>
      <c r="AX14" s="1213"/>
      <c r="AY14" s="1213"/>
      <c r="AZ14" s="1213"/>
      <c r="BA14" s="1213"/>
      <c r="BB14" s="1213"/>
      <c r="BC14" s="1213"/>
      <c r="BD14" s="1213"/>
      <c r="BE14" s="1214"/>
    </row>
    <row r="15" spans="1:65" thickBot="1">
      <c r="A15" s="1207"/>
      <c r="B15" s="2276" t="s">
        <v>2366</v>
      </c>
      <c r="C15" s="2277"/>
      <c r="D15" s="2277"/>
      <c r="E15" s="2277"/>
      <c r="F15" s="2277"/>
      <c r="G15" s="2277"/>
      <c r="H15" s="2277"/>
      <c r="I15" s="2277"/>
      <c r="J15" s="2277"/>
      <c r="K15" s="2277"/>
      <c r="L15" s="2277"/>
      <c r="M15" s="2277"/>
      <c r="N15" s="2277"/>
      <c r="O15" s="2277"/>
      <c r="P15" s="2277"/>
      <c r="Q15" s="2277"/>
      <c r="R15" s="2278"/>
      <c r="S15" s="2279">
        <f>IF(Application!AB215="","",Application!AB215)</f>
        <v>62</v>
      </c>
      <c r="T15" s="2279"/>
      <c r="U15" s="2279"/>
      <c r="V15" s="2279"/>
      <c r="W15" s="2280"/>
      <c r="X15" s="1213"/>
      <c r="Y15" s="1207"/>
      <c r="Z15" s="1207"/>
      <c r="AA15" s="2281" t="s">
        <v>2365</v>
      </c>
      <c r="AB15" s="2281"/>
      <c r="AC15" s="2281"/>
      <c r="AD15" s="2281"/>
      <c r="AE15" s="2281"/>
      <c r="AF15" s="2281"/>
      <c r="AG15" s="2281"/>
      <c r="AH15" s="2281"/>
      <c r="AI15" s="2281"/>
      <c r="AJ15" s="2281"/>
      <c r="AK15" s="2281"/>
      <c r="AL15" s="2281"/>
      <c r="AM15" s="2281"/>
      <c r="AN15" s="2281"/>
      <c r="AO15" s="2282">
        <v>46161</v>
      </c>
      <c r="AP15" s="2283"/>
      <c r="AQ15" s="2283"/>
      <c r="AR15" s="2283"/>
      <c r="AS15" s="2283"/>
      <c r="AT15" s="1213"/>
      <c r="AU15" s="1213"/>
      <c r="AV15" s="1213"/>
      <c r="AW15" s="1213"/>
      <c r="AX15" s="1213"/>
      <c r="AY15" s="1213"/>
      <c r="AZ15" s="1213"/>
      <c r="BA15" s="1213"/>
      <c r="BB15" s="1213"/>
      <c r="BC15" s="1213"/>
      <c r="BD15" s="1213"/>
      <c r="BE15" s="1214"/>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5">
      <c r="A17" s="1207"/>
      <c r="B17" s="2104" t="s">
        <v>2364</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207"/>
      <c r="BA17" s="1207"/>
      <c r="BB17" s="1207"/>
      <c r="BC17" s="1207"/>
      <c r="BD17" s="1207"/>
      <c r="BE17" s="1214"/>
      <c r="BF17" s="1205"/>
    </row>
    <row r="18" spans="1:58" ht="15.75" customHeight="1">
      <c r="A18" s="1207"/>
      <c r="B18" s="2284" t="s">
        <v>2363</v>
      </c>
      <c r="C18" s="2285"/>
      <c r="D18" s="2285"/>
      <c r="E18" s="2285"/>
      <c r="F18" s="2285"/>
      <c r="G18" s="2285"/>
      <c r="H18" s="2285"/>
      <c r="I18" s="2286"/>
      <c r="J18" s="2287" t="s">
        <v>1574</v>
      </c>
      <c r="K18" s="2288"/>
      <c r="L18" s="2288"/>
      <c r="M18" s="2288"/>
      <c r="N18" s="2288"/>
      <c r="O18" s="2289"/>
      <c r="P18" s="2287" t="s">
        <v>324</v>
      </c>
      <c r="Q18" s="2288"/>
      <c r="R18" s="2288"/>
      <c r="S18" s="2288"/>
      <c r="T18" s="2288"/>
      <c r="U18" s="2289"/>
      <c r="V18" s="2287" t="s">
        <v>325</v>
      </c>
      <c r="W18" s="2288"/>
      <c r="X18" s="2288"/>
      <c r="Y18" s="2288"/>
      <c r="Z18" s="2288"/>
      <c r="AA18" s="2289"/>
      <c r="AB18" s="2287" t="s">
        <v>163</v>
      </c>
      <c r="AC18" s="2288"/>
      <c r="AD18" s="2288"/>
      <c r="AE18" s="2288"/>
      <c r="AF18" s="2288"/>
      <c r="AG18" s="2289"/>
      <c r="AH18" s="2287" t="s">
        <v>164</v>
      </c>
      <c r="AI18" s="2288"/>
      <c r="AJ18" s="2288"/>
      <c r="AK18" s="2288"/>
      <c r="AL18" s="2288"/>
      <c r="AM18" s="2289"/>
      <c r="AN18" s="2287" t="s">
        <v>165</v>
      </c>
      <c r="AO18" s="2288"/>
      <c r="AP18" s="2288"/>
      <c r="AQ18" s="2288"/>
      <c r="AR18" s="2288"/>
      <c r="AS18" s="2289"/>
      <c r="AT18" s="2287" t="s">
        <v>2362</v>
      </c>
      <c r="AU18" s="2288"/>
      <c r="AV18" s="2288"/>
      <c r="AW18" s="2288"/>
      <c r="AX18" s="2288"/>
      <c r="AY18" s="2290"/>
      <c r="AZ18" s="1207"/>
      <c r="BA18" s="1207"/>
      <c r="BB18" s="1207"/>
      <c r="BC18" s="1207"/>
      <c r="BD18" s="1207"/>
      <c r="BE18" s="1214"/>
    </row>
    <row r="19" spans="1:58" ht="15">
      <c r="A19" s="1207"/>
      <c r="B19" s="2270">
        <v>0.3</v>
      </c>
      <c r="C19" s="2271"/>
      <c r="D19" s="2271"/>
      <c r="E19" s="2271"/>
      <c r="F19" s="2271"/>
      <c r="G19" s="2271"/>
      <c r="H19" s="2271"/>
      <c r="I19" s="2272"/>
      <c r="J19" s="2273">
        <f t="shared" ref="J19:J24" si="0">SUM(P19:AS19)</f>
        <v>33</v>
      </c>
      <c r="K19" s="2274"/>
      <c r="L19" s="2274"/>
      <c r="M19" s="2274"/>
      <c r="N19" s="2274"/>
      <c r="O19" s="2275"/>
      <c r="P19" s="2273" cm="1">
        <f t="array" ref="P19">SUMPRODUCT((Application!$B$726:$B$760 = 'CalHFA Addendum'!P$18)*(Application!$AC$726:$AC$760 = 'CalHFA Addendum'!$B19),Application!$G$726:$G$760)</f>
        <v>0</v>
      </c>
      <c r="Q19" s="2274"/>
      <c r="R19" s="2274"/>
      <c r="S19" s="2274"/>
      <c r="T19" s="2274"/>
      <c r="U19" s="2275"/>
      <c r="V19" s="2273" cm="1">
        <f t="array" ref="V19">SUMPRODUCT((Application!$B$726:$B$760 = 'CalHFA Addendum'!V$18)*(Application!$AC$726:$AC$760 = 'CalHFA Addendum'!$B19),Application!$G$726:$G$760)</f>
        <v>31</v>
      </c>
      <c r="W19" s="2274"/>
      <c r="X19" s="2274"/>
      <c r="Y19" s="2274"/>
      <c r="Z19" s="2274"/>
      <c r="AA19" s="2275"/>
      <c r="AB19" s="2273" cm="1">
        <f t="array" ref="AB19">SUMPRODUCT((Application!$B$726:$B$760 = 'CalHFA Addendum'!AB$18)*(Application!$AC$726:$AC$760 = 'CalHFA Addendum'!$B19),Application!$G$726:$G$760)</f>
        <v>2</v>
      </c>
      <c r="AC19" s="2274"/>
      <c r="AD19" s="2274"/>
      <c r="AE19" s="2274"/>
      <c r="AF19" s="2274"/>
      <c r="AG19" s="2275"/>
      <c r="AH19" s="2273" cm="1">
        <f t="array" ref="AH19">SUMPRODUCT((Application!$B$726:$B$760 = 'CalHFA Addendum'!AH$18)*(Application!$AC$726:$AC$760 = 'CalHFA Addendum'!$B19),Application!$G$726:$G$760)</f>
        <v>0</v>
      </c>
      <c r="AI19" s="2274"/>
      <c r="AJ19" s="2274"/>
      <c r="AK19" s="2274"/>
      <c r="AL19" s="2274"/>
      <c r="AM19" s="2275"/>
      <c r="AN19" s="2273" cm="1">
        <f t="array" ref="AN19">SUMPRODUCT((Application!$B$726:$B$760 = 'CalHFA Addendum'!AN$18)*(Application!$AC$726:$AC$760 = 'CalHFA Addendum'!$B19),Application!$G$726:$G$760)</f>
        <v>0</v>
      </c>
      <c r="AO19" s="2274"/>
      <c r="AP19" s="2274"/>
      <c r="AQ19" s="2274"/>
      <c r="AR19" s="2274"/>
      <c r="AS19" s="2275"/>
      <c r="AT19" s="2258">
        <f>J19/$J$29</f>
        <v>0.35106382978723405</v>
      </c>
      <c r="AU19" s="2259"/>
      <c r="AV19" s="2259"/>
      <c r="AW19" s="2259"/>
      <c r="AX19" s="2259"/>
      <c r="AY19" s="2260"/>
      <c r="AZ19" s="1215"/>
      <c r="BA19" s="1207"/>
      <c r="BB19" s="1207"/>
      <c r="BC19" s="1207"/>
      <c r="BD19" s="1207"/>
      <c r="BE19" s="1214"/>
    </row>
    <row r="20" spans="1:58" ht="15" customHeight="1">
      <c r="A20" s="1207"/>
      <c r="B20" s="2270">
        <v>0.4</v>
      </c>
      <c r="C20" s="2271"/>
      <c r="D20" s="2271"/>
      <c r="E20" s="2271"/>
      <c r="F20" s="2271"/>
      <c r="G20" s="2271"/>
      <c r="H20" s="2271"/>
      <c r="I20" s="2272"/>
      <c r="J20" s="2273">
        <f t="shared" si="0"/>
        <v>0</v>
      </c>
      <c r="K20" s="2274"/>
      <c r="L20" s="2274"/>
      <c r="M20" s="2274"/>
      <c r="N20" s="2274"/>
      <c r="O20" s="2275"/>
      <c r="P20" s="2273" cm="1">
        <f t="array" ref="P20">SUMPRODUCT((Application!$B$726:$B$760 = 'CalHFA Addendum'!P$18)*(Application!$AC$726:$AC$760 = 'CalHFA Addendum'!$B20),Application!$G$726:$G$760)</f>
        <v>0</v>
      </c>
      <c r="Q20" s="2274"/>
      <c r="R20" s="2274"/>
      <c r="S20" s="2274"/>
      <c r="T20" s="2274"/>
      <c r="U20" s="2275"/>
      <c r="V20" s="2273" cm="1">
        <f t="array" ref="V20">SUMPRODUCT((Application!$B$726:$B$760 = 'CalHFA Addendum'!V$18)*(Application!$AC$726:$AC$760 = 'CalHFA Addendum'!$B20),Application!$G$726:$G$760)</f>
        <v>0</v>
      </c>
      <c r="W20" s="2274"/>
      <c r="X20" s="2274"/>
      <c r="Y20" s="2274"/>
      <c r="Z20" s="2274"/>
      <c r="AA20" s="2275"/>
      <c r="AB20" s="2273" cm="1">
        <f t="array" ref="AB20">SUMPRODUCT((Application!$B$726:$B$760 = 'CalHFA Addendum'!AB$18)*(Application!$AC$726:$AC$760 = 'CalHFA Addendum'!$B20),Application!$G$726:$G$760)</f>
        <v>0</v>
      </c>
      <c r="AC20" s="2274"/>
      <c r="AD20" s="2274"/>
      <c r="AE20" s="2274"/>
      <c r="AF20" s="2274"/>
      <c r="AG20" s="2275"/>
      <c r="AH20" s="2273" cm="1">
        <f t="array" ref="AH20">SUMPRODUCT((Application!$B$726:$B$760 = 'CalHFA Addendum'!AH$18)*(Application!$AC$726:$AC$760 = 'CalHFA Addendum'!$B20),Application!$G$726:$G$760)</f>
        <v>0</v>
      </c>
      <c r="AI20" s="2274"/>
      <c r="AJ20" s="2274"/>
      <c r="AK20" s="2274"/>
      <c r="AL20" s="2274"/>
      <c r="AM20" s="2275"/>
      <c r="AN20" s="2273" cm="1">
        <f t="array" ref="AN20">SUMPRODUCT((Application!$B$726:$B$760 = 'CalHFA Addendum'!AN$18)*(Application!$AC$726:$AC$760 = 'CalHFA Addendum'!$B20),Application!$G$726:$G$760)</f>
        <v>0</v>
      </c>
      <c r="AO20" s="2274"/>
      <c r="AP20" s="2274"/>
      <c r="AQ20" s="2274"/>
      <c r="AR20" s="2274"/>
      <c r="AS20" s="2275"/>
      <c r="AT20" s="2258">
        <f t="shared" ref="AT20:AT29" si="1">J20/$J$29</f>
        <v>0</v>
      </c>
      <c r="AU20" s="2259"/>
      <c r="AV20" s="2259"/>
      <c r="AW20" s="2259"/>
      <c r="AX20" s="2259"/>
      <c r="AY20" s="2260"/>
      <c r="AZ20" s="1207"/>
      <c r="BA20" s="1207"/>
      <c r="BB20" s="1207"/>
      <c r="BC20" s="1207"/>
      <c r="BD20" s="1207"/>
      <c r="BE20" s="1214"/>
    </row>
    <row r="21" spans="1:58" ht="15">
      <c r="A21" s="1207"/>
      <c r="B21" s="2270">
        <v>0.5</v>
      </c>
      <c r="C21" s="2271"/>
      <c r="D21" s="2271"/>
      <c r="E21" s="2271"/>
      <c r="F21" s="2271"/>
      <c r="G21" s="2271"/>
      <c r="H21" s="2271"/>
      <c r="I21" s="2272"/>
      <c r="J21" s="2273">
        <f t="shared" si="0"/>
        <v>60</v>
      </c>
      <c r="K21" s="2274"/>
      <c r="L21" s="2274"/>
      <c r="M21" s="2274"/>
      <c r="N21" s="2274"/>
      <c r="O21" s="2275"/>
      <c r="P21" s="2273" cm="1">
        <f t="array" ref="P21">SUMPRODUCT((Application!$B$726:$B$760 = 'CalHFA Addendum'!P$18)*(Application!$AC$726:$AC$760 = 'CalHFA Addendum'!$B21),Application!$G$726:$G$760)</f>
        <v>0</v>
      </c>
      <c r="Q21" s="2274"/>
      <c r="R21" s="2274"/>
      <c r="S21" s="2274"/>
      <c r="T21" s="2274"/>
      <c r="U21" s="2275"/>
      <c r="V21" s="2273" cm="1">
        <f t="array" ref="V21">SUMPRODUCT((Application!$B$726:$B$760 = 'CalHFA Addendum'!V$18)*(Application!$AC$726:$AC$760 = 'CalHFA Addendum'!$B21),Application!$G$726:$G$760)</f>
        <v>60</v>
      </c>
      <c r="W21" s="2274"/>
      <c r="X21" s="2274"/>
      <c r="Y21" s="2274"/>
      <c r="Z21" s="2274"/>
      <c r="AA21" s="2275"/>
      <c r="AB21" s="2273" cm="1">
        <f t="array" ref="AB21">SUMPRODUCT((Application!$B$726:$B$760 = 'CalHFA Addendum'!AB$18)*(Application!$AC$726:$AC$760 = 'CalHFA Addendum'!$B21),Application!$G$726:$G$760)</f>
        <v>0</v>
      </c>
      <c r="AC21" s="2274"/>
      <c r="AD21" s="2274"/>
      <c r="AE21" s="2274"/>
      <c r="AF21" s="2274"/>
      <c r="AG21" s="2275"/>
      <c r="AH21" s="2273" cm="1">
        <f t="array" ref="AH21">SUMPRODUCT((Application!$B$726:$B$760 = 'CalHFA Addendum'!AH$18)*(Application!$AC$726:$AC$760 = 'CalHFA Addendum'!$B21),Application!$G$726:$G$760)</f>
        <v>0</v>
      </c>
      <c r="AI21" s="2274"/>
      <c r="AJ21" s="2274"/>
      <c r="AK21" s="2274"/>
      <c r="AL21" s="2274"/>
      <c r="AM21" s="2275"/>
      <c r="AN21" s="2273" cm="1">
        <f t="array" ref="AN21">SUMPRODUCT((Application!$B$726:$B$760 = 'CalHFA Addendum'!AN$18)*(Application!$AC$726:$AC$760 = 'CalHFA Addendum'!$B21),Application!$G$726:$G$760)</f>
        <v>0</v>
      </c>
      <c r="AO21" s="2274"/>
      <c r="AP21" s="2274"/>
      <c r="AQ21" s="2274"/>
      <c r="AR21" s="2274"/>
      <c r="AS21" s="2275"/>
      <c r="AT21" s="2258">
        <f t="shared" si="1"/>
        <v>0.63829787234042556</v>
      </c>
      <c r="AU21" s="2259"/>
      <c r="AV21" s="2259"/>
      <c r="AW21" s="2259"/>
      <c r="AX21" s="2259"/>
      <c r="AY21" s="2260"/>
      <c r="AZ21" s="1207"/>
      <c r="BA21" s="1207"/>
      <c r="BB21" s="1207"/>
      <c r="BC21" s="1207"/>
      <c r="BD21" s="1207"/>
      <c r="BE21" s="1214"/>
    </row>
    <row r="22" spans="1:58" ht="15">
      <c r="A22" s="1207"/>
      <c r="B22" s="2270">
        <v>0.6</v>
      </c>
      <c r="C22" s="2271"/>
      <c r="D22" s="2271"/>
      <c r="E22" s="2271"/>
      <c r="F22" s="2271"/>
      <c r="G22" s="2271"/>
      <c r="H22" s="2271"/>
      <c r="I22" s="2272"/>
      <c r="J22" s="2273">
        <f t="shared" si="0"/>
        <v>0</v>
      </c>
      <c r="K22" s="2274"/>
      <c r="L22" s="2274"/>
      <c r="M22" s="2274"/>
      <c r="N22" s="2274"/>
      <c r="O22" s="2275"/>
      <c r="P22" s="2273" cm="1">
        <f t="array" ref="P22">SUMPRODUCT((Application!$B$726:$B$760 = 'CalHFA Addendum'!P$18)*(Application!$AC$726:$AC$760 = 'CalHFA Addendum'!$B22),Application!$G$726:$G$760)</f>
        <v>0</v>
      </c>
      <c r="Q22" s="2274"/>
      <c r="R22" s="2274"/>
      <c r="S22" s="2274"/>
      <c r="T22" s="2274"/>
      <c r="U22" s="2275"/>
      <c r="V22" s="2273" cm="1">
        <f t="array" ref="V22">SUMPRODUCT((Application!$B$726:$B$760 = 'CalHFA Addendum'!V$18)*(Application!$AC$726:$AC$760 = 'CalHFA Addendum'!$B22),Application!$G$726:$G$760)</f>
        <v>0</v>
      </c>
      <c r="W22" s="2274"/>
      <c r="X22" s="2274"/>
      <c r="Y22" s="2274"/>
      <c r="Z22" s="2274"/>
      <c r="AA22" s="2275"/>
      <c r="AB22" s="2273" cm="1">
        <f t="array" ref="AB22">SUMPRODUCT((Application!$B$726:$B$760 = 'CalHFA Addendum'!AB$18)*(Application!$AC$726:$AC$760 = 'CalHFA Addendum'!$B22),Application!$G$726:$G$760)</f>
        <v>0</v>
      </c>
      <c r="AC22" s="2274"/>
      <c r="AD22" s="2274"/>
      <c r="AE22" s="2274"/>
      <c r="AF22" s="2274"/>
      <c r="AG22" s="2275"/>
      <c r="AH22" s="2273" cm="1">
        <f t="array" ref="AH22">SUMPRODUCT((Application!$B$726:$B$760 = 'CalHFA Addendum'!AH$18)*(Application!$AC$726:$AC$760 = 'CalHFA Addendum'!$B22),Application!$G$726:$G$760)</f>
        <v>0</v>
      </c>
      <c r="AI22" s="2274"/>
      <c r="AJ22" s="2274"/>
      <c r="AK22" s="2274"/>
      <c r="AL22" s="2274"/>
      <c r="AM22" s="2275"/>
      <c r="AN22" s="2273" cm="1">
        <f t="array" ref="AN22">SUMPRODUCT((Application!$B$726:$B$760 = 'CalHFA Addendum'!AN$18)*(Application!$AC$726:$AC$760 = 'CalHFA Addendum'!$B22),Application!$G$726:$G$760)</f>
        <v>0</v>
      </c>
      <c r="AO22" s="2274"/>
      <c r="AP22" s="2274"/>
      <c r="AQ22" s="2274"/>
      <c r="AR22" s="2274"/>
      <c r="AS22" s="2275"/>
      <c r="AT22" s="2258">
        <f t="shared" si="1"/>
        <v>0</v>
      </c>
      <c r="AU22" s="2259"/>
      <c r="AV22" s="2259"/>
      <c r="AW22" s="2259"/>
      <c r="AX22" s="2259"/>
      <c r="AY22" s="2260"/>
      <c r="AZ22" s="1207"/>
      <c r="BA22" s="1207"/>
      <c r="BB22" s="1207"/>
      <c r="BC22" s="1207"/>
      <c r="BD22" s="1207"/>
      <c r="BE22" s="1214"/>
    </row>
    <row r="23" spans="1:58" ht="15">
      <c r="A23" s="1207"/>
      <c r="B23" s="2270">
        <v>0.7</v>
      </c>
      <c r="C23" s="2271"/>
      <c r="D23" s="2271"/>
      <c r="E23" s="2271"/>
      <c r="F23" s="2271"/>
      <c r="G23" s="2271"/>
      <c r="H23" s="2271"/>
      <c r="I23" s="2272"/>
      <c r="J23" s="2273">
        <f t="shared" si="0"/>
        <v>0</v>
      </c>
      <c r="K23" s="2274"/>
      <c r="L23" s="2274"/>
      <c r="M23" s="2274"/>
      <c r="N23" s="2274"/>
      <c r="O23" s="2275"/>
      <c r="P23" s="2273" cm="1">
        <f t="array" ref="P23">SUMPRODUCT((Application!$B$726:$B$760 = 'CalHFA Addendum'!P$18)*(Application!$AC$726:$AC$760 = 'CalHFA Addendum'!$B23),Application!$G$726:$G$760)</f>
        <v>0</v>
      </c>
      <c r="Q23" s="2274"/>
      <c r="R23" s="2274"/>
      <c r="S23" s="2274"/>
      <c r="T23" s="2274"/>
      <c r="U23" s="2275"/>
      <c r="V23" s="2273" cm="1">
        <f t="array" ref="V23">SUMPRODUCT((Application!$B$726:$B$760 = 'CalHFA Addendum'!V$18)*(Application!$AC$726:$AC$760 = 'CalHFA Addendum'!$B23),Application!$G$726:$G$760)</f>
        <v>0</v>
      </c>
      <c r="W23" s="2274"/>
      <c r="X23" s="2274"/>
      <c r="Y23" s="2274"/>
      <c r="Z23" s="2274"/>
      <c r="AA23" s="2275"/>
      <c r="AB23" s="2273" cm="1">
        <f t="array" ref="AB23">SUMPRODUCT((Application!$B$726:$B$760 = 'CalHFA Addendum'!AB$18)*(Application!$AC$726:$AC$760 = 'CalHFA Addendum'!$B23),Application!$G$726:$G$760)</f>
        <v>0</v>
      </c>
      <c r="AC23" s="2274"/>
      <c r="AD23" s="2274"/>
      <c r="AE23" s="2274"/>
      <c r="AF23" s="2274"/>
      <c r="AG23" s="2275"/>
      <c r="AH23" s="2273" cm="1">
        <f t="array" ref="AH23">SUMPRODUCT((Application!$B$726:$B$760 = 'CalHFA Addendum'!AH$18)*(Application!$AC$726:$AC$760 = 'CalHFA Addendum'!$B23),Application!$G$726:$G$760)</f>
        <v>0</v>
      </c>
      <c r="AI23" s="2274"/>
      <c r="AJ23" s="2274"/>
      <c r="AK23" s="2274"/>
      <c r="AL23" s="2274"/>
      <c r="AM23" s="2275"/>
      <c r="AN23" s="2273" cm="1">
        <f t="array" ref="AN23">SUMPRODUCT((Application!$B$726:$B$760 = 'CalHFA Addendum'!AN$18)*(Application!$AC$726:$AC$760 = 'CalHFA Addendum'!$B23),Application!$G$726:$G$760)</f>
        <v>0</v>
      </c>
      <c r="AO23" s="2274"/>
      <c r="AP23" s="2274"/>
      <c r="AQ23" s="2274"/>
      <c r="AR23" s="2274"/>
      <c r="AS23" s="2275"/>
      <c r="AT23" s="2258">
        <f t="shared" si="1"/>
        <v>0</v>
      </c>
      <c r="AU23" s="2259"/>
      <c r="AV23" s="2259"/>
      <c r="AW23" s="2259"/>
      <c r="AX23" s="2259"/>
      <c r="AY23" s="2260"/>
      <c r="AZ23" s="1207"/>
      <c r="BA23" s="1207"/>
      <c r="BB23" s="1207"/>
      <c r="BC23" s="1207"/>
      <c r="BD23" s="1207"/>
      <c r="BE23" s="1214"/>
    </row>
    <row r="24" spans="1:58" ht="15">
      <c r="A24" s="1207"/>
      <c r="B24" s="2270">
        <v>0.8</v>
      </c>
      <c r="C24" s="2271"/>
      <c r="D24" s="2271"/>
      <c r="E24" s="2271"/>
      <c r="F24" s="2271"/>
      <c r="G24" s="2271"/>
      <c r="H24" s="2271"/>
      <c r="I24" s="2272"/>
      <c r="J24" s="2273">
        <f t="shared" si="0"/>
        <v>0</v>
      </c>
      <c r="K24" s="2274"/>
      <c r="L24" s="2274"/>
      <c r="M24" s="2274"/>
      <c r="N24" s="2274"/>
      <c r="O24" s="2275"/>
      <c r="P24" s="2273" cm="1">
        <f t="array" ref="P24">SUMPRODUCT((Application!$B$726:$B$760 = 'CalHFA Addendum'!P$18)*(Application!$AC$726:$AC$760 = 'CalHFA Addendum'!$B24),Application!$G$726:$G$760)</f>
        <v>0</v>
      </c>
      <c r="Q24" s="2274"/>
      <c r="R24" s="2274"/>
      <c r="S24" s="2274"/>
      <c r="T24" s="2274"/>
      <c r="U24" s="2275"/>
      <c r="V24" s="2273" cm="1">
        <f t="array" ref="V24">SUMPRODUCT((Application!$B$726:$B$760 = 'CalHFA Addendum'!V$18)*(Application!$AC$726:$AC$760 = 'CalHFA Addendum'!$B24),Application!$G$726:$G$760)</f>
        <v>0</v>
      </c>
      <c r="W24" s="2274"/>
      <c r="X24" s="2274"/>
      <c r="Y24" s="2274"/>
      <c r="Z24" s="2274"/>
      <c r="AA24" s="2275"/>
      <c r="AB24" s="2273" cm="1">
        <f t="array" ref="AB24">SUMPRODUCT((Application!$B$726:$B$760 = 'CalHFA Addendum'!AB$18)*(Application!$AC$726:$AC$760 = 'CalHFA Addendum'!$B24),Application!$G$726:$G$760)</f>
        <v>0</v>
      </c>
      <c r="AC24" s="2274"/>
      <c r="AD24" s="2274"/>
      <c r="AE24" s="2274"/>
      <c r="AF24" s="2274"/>
      <c r="AG24" s="2275"/>
      <c r="AH24" s="2273" cm="1">
        <f t="array" ref="AH24">SUMPRODUCT((Application!$B$726:$B$760 = 'CalHFA Addendum'!AH$18)*(Application!$AC$726:$AC$760 = 'CalHFA Addendum'!$B24),Application!$G$726:$G$760)</f>
        <v>0</v>
      </c>
      <c r="AI24" s="2274"/>
      <c r="AJ24" s="2274"/>
      <c r="AK24" s="2274"/>
      <c r="AL24" s="2274"/>
      <c r="AM24" s="2275"/>
      <c r="AN24" s="2273" cm="1">
        <f t="array" ref="AN24">SUMPRODUCT((Application!$B$726:$B$760 = 'CalHFA Addendum'!AN$18)*(Application!$AC$726:$AC$760 = 'CalHFA Addendum'!$B24),Application!$G$726:$G$760)</f>
        <v>0</v>
      </c>
      <c r="AO24" s="2274"/>
      <c r="AP24" s="2274"/>
      <c r="AQ24" s="2274"/>
      <c r="AR24" s="2274"/>
      <c r="AS24" s="2275"/>
      <c r="AT24" s="2258">
        <f t="shared" si="1"/>
        <v>0</v>
      </c>
      <c r="AU24" s="2259"/>
      <c r="AV24" s="2259"/>
      <c r="AW24" s="2259"/>
      <c r="AX24" s="2259"/>
      <c r="AY24" s="2260"/>
      <c r="AZ24" s="1207"/>
      <c r="BA24" s="1207"/>
      <c r="BB24" s="1207"/>
      <c r="BC24" s="1207"/>
      <c r="BD24" s="1207"/>
      <c r="BE24" s="1214"/>
    </row>
    <row r="25" spans="1:58" ht="15">
      <c r="A25" s="1207"/>
      <c r="B25" s="2270">
        <v>0.9</v>
      </c>
      <c r="C25" s="2271"/>
      <c r="D25" s="2271"/>
      <c r="E25" s="2271"/>
      <c r="F25" s="2271"/>
      <c r="G25" s="2271"/>
      <c r="H25" s="2271"/>
      <c r="I25" s="2272"/>
      <c r="J25" s="2255"/>
      <c r="K25" s="2256"/>
      <c r="L25" s="2256"/>
      <c r="M25" s="2256"/>
      <c r="N25" s="2256"/>
      <c r="O25" s="2257"/>
      <c r="P25" s="2255"/>
      <c r="Q25" s="2256"/>
      <c r="R25" s="2256"/>
      <c r="S25" s="2256"/>
      <c r="T25" s="2256"/>
      <c r="U25" s="2257"/>
      <c r="V25" s="2255"/>
      <c r="W25" s="2256"/>
      <c r="X25" s="2256"/>
      <c r="Y25" s="2256"/>
      <c r="Z25" s="2256"/>
      <c r="AA25" s="2257"/>
      <c r="AB25" s="2255"/>
      <c r="AC25" s="2256"/>
      <c r="AD25" s="2256"/>
      <c r="AE25" s="2256"/>
      <c r="AF25" s="2256"/>
      <c r="AG25" s="2257"/>
      <c r="AH25" s="2255"/>
      <c r="AI25" s="2256"/>
      <c r="AJ25" s="2256"/>
      <c r="AK25" s="2256"/>
      <c r="AL25" s="2256"/>
      <c r="AM25" s="2257"/>
      <c r="AN25" s="2255"/>
      <c r="AO25" s="2256"/>
      <c r="AP25" s="2256"/>
      <c r="AQ25" s="2256"/>
      <c r="AR25" s="2256"/>
      <c r="AS25" s="2257"/>
      <c r="AT25" s="2258">
        <f t="shared" si="1"/>
        <v>0</v>
      </c>
      <c r="AU25" s="2259"/>
      <c r="AV25" s="2259"/>
      <c r="AW25" s="2259"/>
      <c r="AX25" s="2259"/>
      <c r="AY25" s="2260"/>
      <c r="AZ25" s="1207"/>
      <c r="BA25" s="1207"/>
      <c r="BB25" s="1207"/>
      <c r="BC25" s="1207"/>
      <c r="BD25" s="1207"/>
      <c r="BE25" s="1214"/>
    </row>
    <row r="26" spans="1:58" ht="15">
      <c r="A26" s="1207"/>
      <c r="B26" s="2270">
        <v>1</v>
      </c>
      <c r="C26" s="2271"/>
      <c r="D26" s="2271"/>
      <c r="E26" s="2271"/>
      <c r="F26" s="2271"/>
      <c r="G26" s="2271"/>
      <c r="H26" s="2271"/>
      <c r="I26" s="2272"/>
      <c r="J26" s="2255"/>
      <c r="K26" s="2256"/>
      <c r="L26" s="2256"/>
      <c r="M26" s="2256"/>
      <c r="N26" s="2256"/>
      <c r="O26" s="2257"/>
      <c r="P26" s="2255"/>
      <c r="Q26" s="2256"/>
      <c r="R26" s="2256"/>
      <c r="S26" s="2256"/>
      <c r="T26" s="2256"/>
      <c r="U26" s="2257"/>
      <c r="V26" s="2255"/>
      <c r="W26" s="2256"/>
      <c r="X26" s="2256"/>
      <c r="Y26" s="2256"/>
      <c r="Z26" s="2256"/>
      <c r="AA26" s="2257"/>
      <c r="AB26" s="2255"/>
      <c r="AC26" s="2256"/>
      <c r="AD26" s="2256"/>
      <c r="AE26" s="2256"/>
      <c r="AF26" s="2256"/>
      <c r="AG26" s="2257"/>
      <c r="AH26" s="2255"/>
      <c r="AI26" s="2256"/>
      <c r="AJ26" s="2256"/>
      <c r="AK26" s="2256"/>
      <c r="AL26" s="2256"/>
      <c r="AM26" s="2257"/>
      <c r="AN26" s="2255"/>
      <c r="AO26" s="2256"/>
      <c r="AP26" s="2256"/>
      <c r="AQ26" s="2256"/>
      <c r="AR26" s="2256"/>
      <c r="AS26" s="2257"/>
      <c r="AT26" s="2258">
        <f t="shared" si="1"/>
        <v>0</v>
      </c>
      <c r="AU26" s="2259"/>
      <c r="AV26" s="2259"/>
      <c r="AW26" s="2259"/>
      <c r="AX26" s="2259"/>
      <c r="AY26" s="2260"/>
      <c r="AZ26" s="1207"/>
      <c r="BA26" s="1207"/>
      <c r="BB26" s="1207"/>
      <c r="BC26" s="1207"/>
      <c r="BD26" s="1207"/>
      <c r="BE26" s="1214"/>
    </row>
    <row r="27" spans="1:58" ht="15">
      <c r="A27" s="1207"/>
      <c r="B27" s="2270">
        <v>1.2</v>
      </c>
      <c r="C27" s="2271"/>
      <c r="D27" s="2271"/>
      <c r="E27" s="2271"/>
      <c r="F27" s="2271"/>
      <c r="G27" s="2271"/>
      <c r="H27" s="2271"/>
      <c r="I27" s="2272"/>
      <c r="J27" s="2255"/>
      <c r="K27" s="2256"/>
      <c r="L27" s="2256"/>
      <c r="M27" s="2256"/>
      <c r="N27" s="2256"/>
      <c r="O27" s="2257"/>
      <c r="P27" s="2255"/>
      <c r="Q27" s="2256"/>
      <c r="R27" s="2256"/>
      <c r="S27" s="2256"/>
      <c r="T27" s="2256"/>
      <c r="U27" s="2257"/>
      <c r="V27" s="2255"/>
      <c r="W27" s="2256"/>
      <c r="X27" s="2256"/>
      <c r="Y27" s="2256"/>
      <c r="Z27" s="2256"/>
      <c r="AA27" s="2257"/>
      <c r="AB27" s="2255"/>
      <c r="AC27" s="2256"/>
      <c r="AD27" s="2256"/>
      <c r="AE27" s="2256"/>
      <c r="AF27" s="2256"/>
      <c r="AG27" s="2257"/>
      <c r="AH27" s="2255"/>
      <c r="AI27" s="2256"/>
      <c r="AJ27" s="2256"/>
      <c r="AK27" s="2256"/>
      <c r="AL27" s="2256"/>
      <c r="AM27" s="2257"/>
      <c r="AN27" s="2255"/>
      <c r="AO27" s="2256"/>
      <c r="AP27" s="2256"/>
      <c r="AQ27" s="2256"/>
      <c r="AR27" s="2256"/>
      <c r="AS27" s="2257"/>
      <c r="AT27" s="2258">
        <f t="shared" si="1"/>
        <v>0</v>
      </c>
      <c r="AU27" s="2259"/>
      <c r="AV27" s="2259"/>
      <c r="AW27" s="2259"/>
      <c r="AX27" s="2259"/>
      <c r="AY27" s="2260"/>
      <c r="AZ27" s="1207"/>
      <c r="BA27" s="1207"/>
      <c r="BB27" s="1207"/>
      <c r="BC27" s="1207"/>
      <c r="BD27" s="1207"/>
      <c r="BE27" s="1214"/>
    </row>
    <row r="28" spans="1:58" thickBot="1">
      <c r="A28" s="1207"/>
      <c r="B28" s="2261" t="s">
        <v>2361</v>
      </c>
      <c r="C28" s="2262"/>
      <c r="D28" s="2262"/>
      <c r="E28" s="2262"/>
      <c r="F28" s="2262"/>
      <c r="G28" s="2262"/>
      <c r="H28" s="2262"/>
      <c r="I28" s="2263"/>
      <c r="J28" s="2264">
        <f>SUM(P28:AS28)</f>
        <v>1</v>
      </c>
      <c r="K28" s="2265"/>
      <c r="L28" s="2265"/>
      <c r="M28" s="2265"/>
      <c r="N28" s="2265"/>
      <c r="O28" s="2266"/>
      <c r="P28" s="2264">
        <f>_xlfn.IFNA(VLOOKUP(P$18,Application!$J$781:$S$784,6,FALSE), 0)</f>
        <v>0</v>
      </c>
      <c r="Q28" s="2265"/>
      <c r="R28" s="2265"/>
      <c r="S28" s="2265"/>
      <c r="T28" s="2265"/>
      <c r="U28" s="2266"/>
      <c r="V28" s="2264">
        <f>_xlfn.IFNA(VLOOKUP(V$18,Application!$J$781:$S$784,6,FALSE), 0)</f>
        <v>0</v>
      </c>
      <c r="W28" s="2265"/>
      <c r="X28" s="2265"/>
      <c r="Y28" s="2265"/>
      <c r="Z28" s="2265"/>
      <c r="AA28" s="2266"/>
      <c r="AB28" s="2264">
        <f>_xlfn.IFNA(VLOOKUP(AB$18,Application!$J$781:$S$784,6,FALSE), 0)</f>
        <v>1</v>
      </c>
      <c r="AC28" s="2265"/>
      <c r="AD28" s="2265"/>
      <c r="AE28" s="2265"/>
      <c r="AF28" s="2265"/>
      <c r="AG28" s="2266"/>
      <c r="AH28" s="2264">
        <f>_xlfn.IFNA(VLOOKUP(AH$18,Application!$J$781:$S$784,6,FALSE), 0)</f>
        <v>0</v>
      </c>
      <c r="AI28" s="2265"/>
      <c r="AJ28" s="2265"/>
      <c r="AK28" s="2265"/>
      <c r="AL28" s="2265"/>
      <c r="AM28" s="2266"/>
      <c r="AN28" s="2264">
        <f>_xlfn.IFNA(VLOOKUP(AN$18,Application!$J$781:$S$784,6,FALSE), 0)</f>
        <v>0</v>
      </c>
      <c r="AO28" s="2265"/>
      <c r="AP28" s="2265"/>
      <c r="AQ28" s="2265"/>
      <c r="AR28" s="2265"/>
      <c r="AS28" s="2266"/>
      <c r="AT28" s="2267">
        <f t="shared" si="1"/>
        <v>1.0638297872340425E-2</v>
      </c>
      <c r="AU28" s="2268"/>
      <c r="AV28" s="2268"/>
      <c r="AW28" s="2268"/>
      <c r="AX28" s="2268"/>
      <c r="AY28" s="2269"/>
      <c r="AZ28" s="1207"/>
      <c r="BA28" s="1207"/>
      <c r="BB28" s="1207"/>
      <c r="BC28" s="1207"/>
      <c r="BD28" s="1207"/>
      <c r="BE28" s="1214"/>
    </row>
    <row r="29" spans="1:58" thickBot="1">
      <c r="A29" s="1207"/>
      <c r="B29" s="2244" t="s">
        <v>1574</v>
      </c>
      <c r="C29" s="2217"/>
      <c r="D29" s="2217"/>
      <c r="E29" s="2217"/>
      <c r="F29" s="2217"/>
      <c r="G29" s="2217"/>
      <c r="H29" s="2217"/>
      <c r="I29" s="2218"/>
      <c r="J29" s="2216">
        <f>SUM(J19:O28)</f>
        <v>94</v>
      </c>
      <c r="K29" s="2217"/>
      <c r="L29" s="2217"/>
      <c r="M29" s="2217"/>
      <c r="N29" s="2217"/>
      <c r="O29" s="2218"/>
      <c r="P29" s="2216">
        <f>SUM(P19:U28)</f>
        <v>0</v>
      </c>
      <c r="Q29" s="2217"/>
      <c r="R29" s="2217"/>
      <c r="S29" s="2217"/>
      <c r="T29" s="2217"/>
      <c r="U29" s="2218"/>
      <c r="V29" s="2216">
        <f>SUM(V19:AA28)</f>
        <v>91</v>
      </c>
      <c r="W29" s="2217"/>
      <c r="X29" s="2217"/>
      <c r="Y29" s="2217"/>
      <c r="Z29" s="2217"/>
      <c r="AA29" s="2218"/>
      <c r="AB29" s="2216">
        <f>SUM(AB19:AG28)</f>
        <v>3</v>
      </c>
      <c r="AC29" s="2217"/>
      <c r="AD29" s="2217"/>
      <c r="AE29" s="2217"/>
      <c r="AF29" s="2217"/>
      <c r="AG29" s="2218"/>
      <c r="AH29" s="2216">
        <f>SUM(AH19:AM28)</f>
        <v>0</v>
      </c>
      <c r="AI29" s="2217"/>
      <c r="AJ29" s="2217"/>
      <c r="AK29" s="2217"/>
      <c r="AL29" s="2217"/>
      <c r="AM29" s="2218"/>
      <c r="AN29" s="2216">
        <f>SUM(AN19:AS28)</f>
        <v>0</v>
      </c>
      <c r="AO29" s="2217"/>
      <c r="AP29" s="2217"/>
      <c r="AQ29" s="2217"/>
      <c r="AR29" s="2217"/>
      <c r="AS29" s="2218"/>
      <c r="AT29" s="2219">
        <f t="shared" si="1"/>
        <v>1</v>
      </c>
      <c r="AU29" s="2220"/>
      <c r="AV29" s="2220"/>
      <c r="AW29" s="2220"/>
      <c r="AX29" s="2220"/>
      <c r="AY29" s="2221"/>
      <c r="AZ29" s="1207"/>
      <c r="BA29" s="1207"/>
      <c r="BB29" s="1207"/>
      <c r="BC29" s="1207"/>
      <c r="BD29" s="1207"/>
      <c r="BE29" s="1214"/>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thickBot="1">
      <c r="A31" s="1207"/>
      <c r="B31" s="2222" t="s">
        <v>2360</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223"/>
      <c r="BB31" s="2223"/>
      <c r="BC31" s="2223"/>
      <c r="BD31" s="2224"/>
      <c r="BE31" s="1214"/>
    </row>
    <row r="32" spans="1:58" thickBot="1">
      <c r="A32" s="1207"/>
      <c r="B32" s="2225" t="s">
        <v>2359</v>
      </c>
      <c r="C32" s="2226"/>
      <c r="D32" s="2226"/>
      <c r="E32" s="2226"/>
      <c r="F32" s="2226"/>
      <c r="G32" s="2226"/>
      <c r="H32" s="2226"/>
      <c r="I32" s="2226"/>
      <c r="J32" s="2229" t="s">
        <v>2358</v>
      </c>
      <c r="K32" s="2230"/>
      <c r="L32" s="2230"/>
      <c r="M32" s="2230"/>
      <c r="N32" s="2229" t="s">
        <v>2357</v>
      </c>
      <c r="O32" s="2230"/>
      <c r="P32" s="2230"/>
      <c r="Q32" s="2232"/>
      <c r="R32" s="2234" t="s">
        <v>2356</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5"/>
      <c r="BA32" s="2235"/>
      <c r="BB32" s="2235"/>
      <c r="BC32" s="2235"/>
      <c r="BD32" s="2236"/>
      <c r="BE32" s="1214"/>
    </row>
    <row r="33" spans="1:58" ht="15" customHeight="1">
      <c r="A33" s="1207"/>
      <c r="B33" s="2227"/>
      <c r="C33" s="2228"/>
      <c r="D33" s="2228"/>
      <c r="E33" s="2228"/>
      <c r="F33" s="2228"/>
      <c r="G33" s="2228"/>
      <c r="H33" s="2228"/>
      <c r="I33" s="2228"/>
      <c r="J33" s="2231"/>
      <c r="K33" s="2231"/>
      <c r="L33" s="2231"/>
      <c r="M33" s="2231"/>
      <c r="N33" s="2231"/>
      <c r="O33" s="2231"/>
      <c r="P33" s="2231"/>
      <c r="Q33" s="2233"/>
      <c r="R33" s="2237" t="s">
        <v>2355</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38"/>
      <c r="BA33" s="2238"/>
      <c r="BB33" s="2238"/>
      <c r="BC33" s="2238"/>
      <c r="BD33" s="2239"/>
      <c r="BE33" s="1214"/>
    </row>
    <row r="34" spans="1:58" ht="15.75" customHeight="1" thickBot="1">
      <c r="A34" s="1207"/>
      <c r="B34" s="2227"/>
      <c r="C34" s="2228"/>
      <c r="D34" s="2228"/>
      <c r="E34" s="2228"/>
      <c r="F34" s="2228"/>
      <c r="G34" s="2228"/>
      <c r="H34" s="2228"/>
      <c r="I34" s="2228"/>
      <c r="J34" s="2231"/>
      <c r="K34" s="2231"/>
      <c r="L34" s="2231"/>
      <c r="M34" s="2231"/>
      <c r="N34" s="2231"/>
      <c r="O34" s="2231"/>
      <c r="P34" s="2231"/>
      <c r="Q34" s="2233"/>
      <c r="R34" s="2240"/>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42"/>
      <c r="BE34" s="1214"/>
    </row>
    <row r="35" spans="1:58" ht="15.75" customHeight="1">
      <c r="A35" s="1207"/>
      <c r="B35" s="2227"/>
      <c r="C35" s="2228"/>
      <c r="D35" s="2228"/>
      <c r="E35" s="2228"/>
      <c r="F35" s="2228"/>
      <c r="G35" s="2228"/>
      <c r="H35" s="2228"/>
      <c r="I35" s="2228"/>
      <c r="J35" s="2231"/>
      <c r="K35" s="2231"/>
      <c r="L35" s="2231"/>
      <c r="M35" s="2231"/>
      <c r="N35" s="2231"/>
      <c r="O35" s="2231"/>
      <c r="P35" s="2231"/>
      <c r="Q35" s="2231"/>
      <c r="R35" s="2243">
        <v>0.3</v>
      </c>
      <c r="S35" s="2243"/>
      <c r="T35" s="2243"/>
      <c r="U35" s="2243"/>
      <c r="V35" s="2243">
        <v>0.4</v>
      </c>
      <c r="W35" s="2243"/>
      <c r="X35" s="2243"/>
      <c r="Y35" s="2243"/>
      <c r="Z35" s="2243">
        <v>0.5</v>
      </c>
      <c r="AA35" s="2243"/>
      <c r="AB35" s="2243"/>
      <c r="AC35" s="2243"/>
      <c r="AD35" s="2243">
        <v>0.6</v>
      </c>
      <c r="AE35" s="2243"/>
      <c r="AF35" s="2243"/>
      <c r="AG35" s="2243"/>
      <c r="AH35" s="2243">
        <v>0.7</v>
      </c>
      <c r="AI35" s="2243"/>
      <c r="AJ35" s="2243"/>
      <c r="AK35" s="2243"/>
      <c r="AL35" s="2248">
        <v>0.8</v>
      </c>
      <c r="AM35" s="2249"/>
      <c r="AN35" s="2249"/>
      <c r="AO35" s="2250"/>
      <c r="AP35" s="2251">
        <v>1.2</v>
      </c>
      <c r="AQ35" s="2252"/>
      <c r="AR35" s="2253"/>
      <c r="AS35" s="2245" t="s">
        <v>2354</v>
      </c>
      <c r="AT35" s="2246"/>
      <c r="AU35" s="2246"/>
      <c r="AV35" s="2246"/>
      <c r="AW35" s="2246"/>
      <c r="AX35" s="2254"/>
      <c r="AY35" s="2245" t="s">
        <v>2353</v>
      </c>
      <c r="AZ35" s="2246"/>
      <c r="BA35" s="2246"/>
      <c r="BB35" s="2246"/>
      <c r="BC35" s="2246"/>
      <c r="BD35" s="2247"/>
      <c r="BE35" s="1214"/>
    </row>
    <row r="36" spans="1:58" ht="15.75" customHeight="1">
      <c r="A36" s="1207"/>
      <c r="B36" s="2149" t="s">
        <v>2352</v>
      </c>
      <c r="C36" s="2150"/>
      <c r="D36" s="2150"/>
      <c r="E36" s="2150"/>
      <c r="F36" s="2150"/>
      <c r="G36" s="2150"/>
      <c r="H36" s="2150"/>
      <c r="I36" s="2150"/>
      <c r="J36" s="2214" t="s">
        <v>2351</v>
      </c>
      <c r="K36" s="2214"/>
      <c r="L36" s="2214"/>
      <c r="M36" s="2214"/>
      <c r="N36" s="2214">
        <v>55</v>
      </c>
      <c r="O36" s="2214"/>
      <c r="P36" s="2214"/>
      <c r="Q36" s="2214"/>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199"/>
      <c r="AM36" s="2200"/>
      <c r="AN36" s="2200"/>
      <c r="AO36" s="2201"/>
      <c r="AP36" s="2199"/>
      <c r="AQ36" s="2200"/>
      <c r="AR36" s="2201"/>
      <c r="AS36" s="2202">
        <f t="shared" ref="AS36:AS47" si="2">SUM(R36:AR36)</f>
        <v>0</v>
      </c>
      <c r="AT36" s="2203"/>
      <c r="AU36" s="2203"/>
      <c r="AV36" s="2203"/>
      <c r="AW36" s="2203"/>
      <c r="AX36" s="2204"/>
      <c r="AY36" s="2205">
        <f t="shared" ref="AY36:AY47" si="3">AS36/$J$29</f>
        <v>0</v>
      </c>
      <c r="AZ36" s="2206"/>
      <c r="BA36" s="2206"/>
      <c r="BB36" s="2206"/>
      <c r="BC36" s="2206"/>
      <c r="BD36" s="2207"/>
      <c r="BE36" s="1214"/>
    </row>
    <row r="37" spans="1:58" ht="15.75" customHeight="1">
      <c r="A37" s="1207"/>
      <c r="B37" s="2149" t="s">
        <v>2350</v>
      </c>
      <c r="C37" s="2150"/>
      <c r="D37" s="2150"/>
      <c r="E37" s="2150"/>
      <c r="F37" s="2150"/>
      <c r="G37" s="2150"/>
      <c r="H37" s="2150"/>
      <c r="I37" s="2150"/>
      <c r="J37" s="2214" t="s">
        <v>2349</v>
      </c>
      <c r="K37" s="2214"/>
      <c r="L37" s="2214"/>
      <c r="M37" s="2214"/>
      <c r="N37" s="2214">
        <v>55</v>
      </c>
      <c r="O37" s="2214"/>
      <c r="P37" s="2214"/>
      <c r="Q37" s="2214"/>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199"/>
      <c r="AM37" s="2200"/>
      <c r="AN37" s="2200"/>
      <c r="AO37" s="2201"/>
      <c r="AP37" s="2199"/>
      <c r="AQ37" s="2200"/>
      <c r="AR37" s="2201"/>
      <c r="AS37" s="2202">
        <f t="shared" si="2"/>
        <v>0</v>
      </c>
      <c r="AT37" s="2203"/>
      <c r="AU37" s="2203"/>
      <c r="AV37" s="2203"/>
      <c r="AW37" s="2203"/>
      <c r="AX37" s="2204"/>
      <c r="AY37" s="2205">
        <f t="shared" si="3"/>
        <v>0</v>
      </c>
      <c r="AZ37" s="2206"/>
      <c r="BA37" s="2206"/>
      <c r="BB37" s="2206"/>
      <c r="BC37" s="2206"/>
      <c r="BD37" s="2207"/>
      <c r="BE37" s="1214"/>
    </row>
    <row r="38" spans="1:58" ht="15.75" customHeight="1">
      <c r="A38" s="1207"/>
      <c r="B38" s="2149" t="s">
        <v>2348</v>
      </c>
      <c r="C38" s="2150"/>
      <c r="D38" s="2150"/>
      <c r="E38" s="2150"/>
      <c r="F38" s="2150"/>
      <c r="G38" s="2150"/>
      <c r="H38" s="2150"/>
      <c r="I38" s="2150"/>
      <c r="J38" s="2214" t="s">
        <v>2347</v>
      </c>
      <c r="K38" s="2214"/>
      <c r="L38" s="2214"/>
      <c r="M38" s="2214"/>
      <c r="N38" s="2214">
        <v>55</v>
      </c>
      <c r="O38" s="2214"/>
      <c r="P38" s="2214"/>
      <c r="Q38" s="2214"/>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199"/>
      <c r="AM38" s="2200"/>
      <c r="AN38" s="2200"/>
      <c r="AO38" s="2201"/>
      <c r="AP38" s="2199"/>
      <c r="AQ38" s="2200"/>
      <c r="AR38" s="2201"/>
      <c r="AS38" s="2202">
        <f t="shared" si="2"/>
        <v>0</v>
      </c>
      <c r="AT38" s="2203"/>
      <c r="AU38" s="2203"/>
      <c r="AV38" s="2203"/>
      <c r="AW38" s="2203"/>
      <c r="AX38" s="2204"/>
      <c r="AY38" s="2205">
        <f t="shared" si="3"/>
        <v>0</v>
      </c>
      <c r="AZ38" s="2206"/>
      <c r="BA38" s="2206"/>
      <c r="BB38" s="2206"/>
      <c r="BC38" s="2206"/>
      <c r="BD38" s="2207"/>
      <c r="BE38" s="1214"/>
    </row>
    <row r="39" spans="1:58" ht="15.75" customHeight="1">
      <c r="A39" s="1207"/>
      <c r="B39" s="2149" t="s">
        <v>2346</v>
      </c>
      <c r="C39" s="2150"/>
      <c r="D39" s="2150"/>
      <c r="E39" s="2150"/>
      <c r="F39" s="2150"/>
      <c r="G39" s="2150"/>
      <c r="H39" s="2150"/>
      <c r="I39" s="2150"/>
      <c r="J39" s="2214"/>
      <c r="K39" s="2214"/>
      <c r="L39" s="2214"/>
      <c r="M39" s="2214"/>
      <c r="N39" s="2214"/>
      <c r="O39" s="2214"/>
      <c r="P39" s="2214"/>
      <c r="Q39" s="2214"/>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199"/>
      <c r="AM39" s="2200"/>
      <c r="AN39" s="2200"/>
      <c r="AO39" s="2201"/>
      <c r="AP39" s="2199"/>
      <c r="AQ39" s="2200"/>
      <c r="AR39" s="2201"/>
      <c r="AS39" s="2202">
        <f t="shared" si="2"/>
        <v>0</v>
      </c>
      <c r="AT39" s="2203"/>
      <c r="AU39" s="2203"/>
      <c r="AV39" s="2203"/>
      <c r="AW39" s="2203"/>
      <c r="AX39" s="2204"/>
      <c r="AY39" s="2205">
        <f t="shared" si="3"/>
        <v>0</v>
      </c>
      <c r="AZ39" s="2206"/>
      <c r="BA39" s="2206"/>
      <c r="BB39" s="2206"/>
      <c r="BC39" s="2206"/>
      <c r="BD39" s="2207"/>
      <c r="BE39" s="1214"/>
    </row>
    <row r="40" spans="1:58" ht="15.75" customHeight="1">
      <c r="A40" s="1207"/>
      <c r="B40" s="2149" t="s">
        <v>2346</v>
      </c>
      <c r="C40" s="2150"/>
      <c r="D40" s="2150"/>
      <c r="E40" s="2150"/>
      <c r="F40" s="2150"/>
      <c r="G40" s="2150"/>
      <c r="H40" s="2150"/>
      <c r="I40" s="2150"/>
      <c r="J40" s="2214"/>
      <c r="K40" s="2214"/>
      <c r="L40" s="2214"/>
      <c r="M40" s="2214"/>
      <c r="N40" s="2214"/>
      <c r="O40" s="2214"/>
      <c r="P40" s="2214"/>
      <c r="Q40" s="2214"/>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199"/>
      <c r="AM40" s="2200"/>
      <c r="AN40" s="2200"/>
      <c r="AO40" s="2201"/>
      <c r="AP40" s="2199"/>
      <c r="AQ40" s="2200"/>
      <c r="AR40" s="2201"/>
      <c r="AS40" s="2202">
        <f t="shared" si="2"/>
        <v>0</v>
      </c>
      <c r="AT40" s="2203"/>
      <c r="AU40" s="2203"/>
      <c r="AV40" s="2203"/>
      <c r="AW40" s="2203"/>
      <c r="AX40" s="2204"/>
      <c r="AY40" s="2205">
        <f t="shared" si="3"/>
        <v>0</v>
      </c>
      <c r="AZ40" s="2206"/>
      <c r="BA40" s="2206"/>
      <c r="BB40" s="2206"/>
      <c r="BC40" s="2206"/>
      <c r="BD40" s="2207"/>
      <c r="BE40" s="1214"/>
    </row>
    <row r="41" spans="1:58" ht="15.75" customHeight="1">
      <c r="A41" s="1207"/>
      <c r="B41" s="2149" t="s">
        <v>2345</v>
      </c>
      <c r="C41" s="2150"/>
      <c r="D41" s="2150"/>
      <c r="E41" s="2150"/>
      <c r="F41" s="2150"/>
      <c r="G41" s="2150"/>
      <c r="H41" s="2150"/>
      <c r="I41" s="2150"/>
      <c r="J41" s="2214"/>
      <c r="K41" s="2214"/>
      <c r="L41" s="2214"/>
      <c r="M41" s="2214"/>
      <c r="N41" s="2214"/>
      <c r="O41" s="2214"/>
      <c r="P41" s="2214"/>
      <c r="Q41" s="2214"/>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199"/>
      <c r="AM41" s="2200"/>
      <c r="AN41" s="2200"/>
      <c r="AO41" s="2201"/>
      <c r="AP41" s="2199"/>
      <c r="AQ41" s="2200"/>
      <c r="AR41" s="2201"/>
      <c r="AS41" s="2202">
        <f t="shared" si="2"/>
        <v>0</v>
      </c>
      <c r="AT41" s="2203"/>
      <c r="AU41" s="2203"/>
      <c r="AV41" s="2203"/>
      <c r="AW41" s="2203"/>
      <c r="AX41" s="2204"/>
      <c r="AY41" s="2205">
        <f t="shared" si="3"/>
        <v>0</v>
      </c>
      <c r="AZ41" s="2206"/>
      <c r="BA41" s="2206"/>
      <c r="BB41" s="2206"/>
      <c r="BC41" s="2206"/>
      <c r="BD41" s="2207"/>
      <c r="BE41" s="1214"/>
    </row>
    <row r="42" spans="1:58" ht="15.75" customHeight="1">
      <c r="A42" s="1207"/>
      <c r="B42" s="2149" t="s">
        <v>2345</v>
      </c>
      <c r="C42" s="2150"/>
      <c r="D42" s="2150"/>
      <c r="E42" s="2150"/>
      <c r="F42" s="2150"/>
      <c r="G42" s="2150"/>
      <c r="H42" s="2150"/>
      <c r="I42" s="2150"/>
      <c r="J42" s="2214"/>
      <c r="K42" s="2214"/>
      <c r="L42" s="2214"/>
      <c r="M42" s="2214"/>
      <c r="N42" s="2214"/>
      <c r="O42" s="2214"/>
      <c r="P42" s="2214"/>
      <c r="Q42" s="2214"/>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199"/>
      <c r="AM42" s="2200"/>
      <c r="AN42" s="2200"/>
      <c r="AO42" s="2201"/>
      <c r="AP42" s="2199"/>
      <c r="AQ42" s="2200"/>
      <c r="AR42" s="2201"/>
      <c r="AS42" s="2202">
        <f t="shared" si="2"/>
        <v>0</v>
      </c>
      <c r="AT42" s="2203"/>
      <c r="AU42" s="2203"/>
      <c r="AV42" s="2203"/>
      <c r="AW42" s="2203"/>
      <c r="AX42" s="2204"/>
      <c r="AY42" s="2205">
        <f t="shared" si="3"/>
        <v>0</v>
      </c>
      <c r="AZ42" s="2206"/>
      <c r="BA42" s="2206"/>
      <c r="BB42" s="2206"/>
      <c r="BC42" s="2206"/>
      <c r="BD42" s="2207"/>
      <c r="BE42" s="1214"/>
    </row>
    <row r="43" spans="1:58" ht="15.75" customHeight="1">
      <c r="A43" s="1207"/>
      <c r="B43" s="2154" t="s">
        <v>2344</v>
      </c>
      <c r="C43" s="2155"/>
      <c r="D43" s="2155"/>
      <c r="E43" s="2155"/>
      <c r="F43" s="2155"/>
      <c r="G43" s="2155"/>
      <c r="H43" s="2155"/>
      <c r="I43" s="2155"/>
      <c r="J43" s="2214"/>
      <c r="K43" s="2214"/>
      <c r="L43" s="2214"/>
      <c r="M43" s="2214"/>
      <c r="N43" s="2214"/>
      <c r="O43" s="2214"/>
      <c r="P43" s="2214"/>
      <c r="Q43" s="2214"/>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199"/>
      <c r="AM43" s="2200"/>
      <c r="AN43" s="2200"/>
      <c r="AO43" s="2201"/>
      <c r="AP43" s="2199"/>
      <c r="AQ43" s="2200"/>
      <c r="AR43" s="2201"/>
      <c r="AS43" s="2202">
        <f t="shared" si="2"/>
        <v>0</v>
      </c>
      <c r="AT43" s="2203"/>
      <c r="AU43" s="2203"/>
      <c r="AV43" s="2203"/>
      <c r="AW43" s="2203"/>
      <c r="AX43" s="2204"/>
      <c r="AY43" s="2205">
        <f t="shared" si="3"/>
        <v>0</v>
      </c>
      <c r="AZ43" s="2206"/>
      <c r="BA43" s="2206"/>
      <c r="BB43" s="2206"/>
      <c r="BC43" s="2206"/>
      <c r="BD43" s="2207"/>
      <c r="BE43" s="1214"/>
    </row>
    <row r="44" spans="1:58" ht="15.75" customHeight="1">
      <c r="A44" s="1207"/>
      <c r="B44" s="2154" t="s">
        <v>2343</v>
      </c>
      <c r="C44" s="2155"/>
      <c r="D44" s="2155"/>
      <c r="E44" s="2155"/>
      <c r="F44" s="2155"/>
      <c r="G44" s="2155"/>
      <c r="H44" s="2155"/>
      <c r="I44" s="2155"/>
      <c r="J44" s="2214"/>
      <c r="K44" s="2214"/>
      <c r="L44" s="2214"/>
      <c r="M44" s="2214"/>
      <c r="N44" s="2214"/>
      <c r="O44" s="2214"/>
      <c r="P44" s="2214"/>
      <c r="Q44" s="2214"/>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199"/>
      <c r="AM44" s="2200"/>
      <c r="AN44" s="2200"/>
      <c r="AO44" s="2201"/>
      <c r="AP44" s="2199"/>
      <c r="AQ44" s="2200"/>
      <c r="AR44" s="2201"/>
      <c r="AS44" s="2202">
        <f t="shared" si="2"/>
        <v>0</v>
      </c>
      <c r="AT44" s="2203"/>
      <c r="AU44" s="2203"/>
      <c r="AV44" s="2203"/>
      <c r="AW44" s="2203"/>
      <c r="AX44" s="2204"/>
      <c r="AY44" s="2205">
        <f t="shared" si="3"/>
        <v>0</v>
      </c>
      <c r="AZ44" s="2206"/>
      <c r="BA44" s="2206"/>
      <c r="BB44" s="2206"/>
      <c r="BC44" s="2206"/>
      <c r="BD44" s="2207"/>
      <c r="BE44" s="1214"/>
    </row>
    <row r="45" spans="1:58" ht="15.75" customHeight="1">
      <c r="A45" s="1207"/>
      <c r="B45" s="2154" t="s">
        <v>2342</v>
      </c>
      <c r="C45" s="2155"/>
      <c r="D45" s="2155"/>
      <c r="E45" s="2155"/>
      <c r="F45" s="2155"/>
      <c r="G45" s="2155"/>
      <c r="H45" s="2155"/>
      <c r="I45" s="2155"/>
      <c r="J45" s="2214"/>
      <c r="K45" s="2214"/>
      <c r="L45" s="2214"/>
      <c r="M45" s="2214"/>
      <c r="N45" s="2214"/>
      <c r="O45" s="2214"/>
      <c r="P45" s="2214"/>
      <c r="Q45" s="2214"/>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199"/>
      <c r="AM45" s="2200"/>
      <c r="AN45" s="2200"/>
      <c r="AO45" s="2201"/>
      <c r="AP45" s="2199"/>
      <c r="AQ45" s="2200"/>
      <c r="AR45" s="2201"/>
      <c r="AS45" s="2202">
        <f t="shared" si="2"/>
        <v>0</v>
      </c>
      <c r="AT45" s="2203"/>
      <c r="AU45" s="2203"/>
      <c r="AV45" s="2203"/>
      <c r="AW45" s="2203"/>
      <c r="AX45" s="2204"/>
      <c r="AY45" s="2205">
        <f t="shared" si="3"/>
        <v>0</v>
      </c>
      <c r="AZ45" s="2206"/>
      <c r="BA45" s="2206"/>
      <c r="BB45" s="2206"/>
      <c r="BC45" s="2206"/>
      <c r="BD45" s="2207"/>
      <c r="BE45" s="1214"/>
    </row>
    <row r="46" spans="1:58" ht="15.75" customHeight="1">
      <c r="A46" s="1207"/>
      <c r="B46" s="2154" t="s">
        <v>2274</v>
      </c>
      <c r="C46" s="2155"/>
      <c r="D46" s="2155"/>
      <c r="E46" s="2155"/>
      <c r="F46" s="2155"/>
      <c r="G46" s="2155"/>
      <c r="H46" s="2155"/>
      <c r="I46" s="2155"/>
      <c r="J46" s="2214"/>
      <c r="K46" s="2214"/>
      <c r="L46" s="2214"/>
      <c r="M46" s="2214"/>
      <c r="N46" s="2214">
        <v>99</v>
      </c>
      <c r="O46" s="2214"/>
      <c r="P46" s="2214"/>
      <c r="Q46" s="2214"/>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199"/>
      <c r="AM46" s="2200"/>
      <c r="AN46" s="2200"/>
      <c r="AO46" s="2201"/>
      <c r="AP46" s="2199"/>
      <c r="AQ46" s="2200"/>
      <c r="AR46" s="2201"/>
      <c r="AS46" s="2202">
        <f t="shared" si="2"/>
        <v>0</v>
      </c>
      <c r="AT46" s="2203"/>
      <c r="AU46" s="2203"/>
      <c r="AV46" s="2203"/>
      <c r="AW46" s="2203"/>
      <c r="AX46" s="2204"/>
      <c r="AY46" s="2205">
        <f t="shared" si="3"/>
        <v>0</v>
      </c>
      <c r="AZ46" s="2206"/>
      <c r="BA46" s="2206"/>
      <c r="BB46" s="2206"/>
      <c r="BC46" s="2206"/>
      <c r="BD46" s="2207"/>
      <c r="BE46" s="1214"/>
    </row>
    <row r="47" spans="1:58" ht="15.75" customHeight="1" thickBot="1">
      <c r="A47" s="1207"/>
      <c r="B47" s="2208" t="s">
        <v>300</v>
      </c>
      <c r="C47" s="2209"/>
      <c r="D47" s="2209"/>
      <c r="E47" s="2209"/>
      <c r="F47" s="2209"/>
      <c r="G47" s="2209"/>
      <c r="H47" s="2209"/>
      <c r="I47" s="2209"/>
      <c r="J47" s="2210"/>
      <c r="K47" s="2210"/>
      <c r="L47" s="2210"/>
      <c r="M47" s="2210"/>
      <c r="N47" s="2210"/>
      <c r="O47" s="2210"/>
      <c r="P47" s="2210"/>
      <c r="Q47" s="2210"/>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6"/>
      <c r="AM47" s="2197"/>
      <c r="AN47" s="2197"/>
      <c r="AO47" s="2198"/>
      <c r="AP47" s="2196"/>
      <c r="AQ47" s="2197"/>
      <c r="AR47" s="2198"/>
      <c r="AS47" s="2202">
        <f t="shared" si="2"/>
        <v>0</v>
      </c>
      <c r="AT47" s="2203"/>
      <c r="AU47" s="2203"/>
      <c r="AV47" s="2203"/>
      <c r="AW47" s="2203"/>
      <c r="AX47" s="2204"/>
      <c r="AY47" s="2211">
        <f t="shared" si="3"/>
        <v>0</v>
      </c>
      <c r="AZ47" s="2212"/>
      <c r="BA47" s="2212"/>
      <c r="BB47" s="2212"/>
      <c r="BC47" s="2212"/>
      <c r="BD47" s="2213"/>
      <c r="BE47" s="1214"/>
    </row>
    <row r="48" spans="1:58" ht="15.75" customHeight="1">
      <c r="A48" s="1207"/>
      <c r="B48" s="1216" t="s">
        <v>2341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2340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2073" t="s">
        <v>2339</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2107" t="s">
        <v>2332</v>
      </c>
      <c r="C51" s="2101"/>
      <c r="D51" s="2101"/>
      <c r="E51" s="2101"/>
      <c r="F51" s="2101"/>
      <c r="G51" s="2101"/>
      <c r="H51" s="2101"/>
      <c r="I51" s="2101"/>
      <c r="J51" s="2101" t="s">
        <v>2338</v>
      </c>
      <c r="K51" s="2101"/>
      <c r="L51" s="2101"/>
      <c r="M51" s="2101"/>
      <c r="N51" s="2101"/>
      <c r="O51" s="2101"/>
      <c r="P51" s="2101"/>
      <c r="Q51" s="2101"/>
      <c r="R51" s="2193" t="s">
        <v>2337</v>
      </c>
      <c r="S51" s="2193"/>
      <c r="T51" s="2193"/>
      <c r="U51" s="2193"/>
      <c r="V51" s="2193"/>
      <c r="W51" s="2193"/>
      <c r="X51" s="2193"/>
      <c r="Y51" s="2193"/>
      <c r="Z51" s="2193" t="s">
        <v>2336</v>
      </c>
      <c r="AA51" s="2193"/>
      <c r="AB51" s="2193"/>
      <c r="AC51" s="2193"/>
      <c r="AD51" s="2193"/>
      <c r="AE51" s="2193"/>
      <c r="AF51" s="2193"/>
      <c r="AG51" s="2193"/>
      <c r="AH51" s="2193" t="s">
        <v>2335</v>
      </c>
      <c r="AI51" s="2193"/>
      <c r="AJ51" s="2193"/>
      <c r="AK51" s="2193"/>
      <c r="AL51" s="2193"/>
      <c r="AM51" s="2193"/>
      <c r="AN51" s="2193"/>
      <c r="AO51" s="2194"/>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2154" t="s">
        <v>2334</v>
      </c>
      <c r="C52" s="2155"/>
      <c r="D52" s="2155"/>
      <c r="E52" s="2155"/>
      <c r="F52" s="2155"/>
      <c r="G52" s="2155"/>
      <c r="H52" s="2155"/>
      <c r="I52" s="2155"/>
      <c r="J52" s="1990">
        <v>0</v>
      </c>
      <c r="K52" s="1990"/>
      <c r="L52" s="1990"/>
      <c r="M52" s="1990"/>
      <c r="N52" s="1990"/>
      <c r="O52" s="1990"/>
      <c r="P52" s="1990"/>
      <c r="Q52" s="1990"/>
      <c r="R52" s="2185">
        <v>0</v>
      </c>
      <c r="S52" s="2185"/>
      <c r="T52" s="2185"/>
      <c r="U52" s="2185"/>
      <c r="V52" s="2185"/>
      <c r="W52" s="2185"/>
      <c r="X52" s="2185"/>
      <c r="Y52" s="2185"/>
      <c r="Z52" s="2186">
        <v>0</v>
      </c>
      <c r="AA52" s="2186"/>
      <c r="AB52" s="2186"/>
      <c r="AC52" s="2186"/>
      <c r="AD52" s="2186"/>
      <c r="AE52" s="2186"/>
      <c r="AF52" s="2186"/>
      <c r="AG52" s="2186"/>
      <c r="AH52" s="2187"/>
      <c r="AI52" s="2187"/>
      <c r="AJ52" s="2187"/>
      <c r="AK52" s="2187"/>
      <c r="AL52" s="2187"/>
      <c r="AM52" s="2187"/>
      <c r="AN52" s="2187"/>
      <c r="AO52" s="2188"/>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2154" t="s">
        <v>2333</v>
      </c>
      <c r="C53" s="2155"/>
      <c r="D53" s="2155"/>
      <c r="E53" s="2155"/>
      <c r="F53" s="2155"/>
      <c r="G53" s="2155"/>
      <c r="H53" s="2155"/>
      <c r="I53" s="2155"/>
      <c r="J53" s="1990">
        <v>0</v>
      </c>
      <c r="K53" s="1990"/>
      <c r="L53" s="1990"/>
      <c r="M53" s="1990"/>
      <c r="N53" s="1990"/>
      <c r="O53" s="1990"/>
      <c r="P53" s="1990"/>
      <c r="Q53" s="1990"/>
      <c r="R53" s="2185">
        <v>0</v>
      </c>
      <c r="S53" s="2185"/>
      <c r="T53" s="2185"/>
      <c r="U53" s="2185"/>
      <c r="V53" s="2185"/>
      <c r="W53" s="2185"/>
      <c r="X53" s="2185"/>
      <c r="Y53" s="2185"/>
      <c r="Z53" s="2186">
        <v>0</v>
      </c>
      <c r="AA53" s="2186"/>
      <c r="AB53" s="2186"/>
      <c r="AC53" s="2186"/>
      <c r="AD53" s="2186"/>
      <c r="AE53" s="2186"/>
      <c r="AF53" s="2186"/>
      <c r="AG53" s="2186"/>
      <c r="AH53" s="2187"/>
      <c r="AI53" s="2187"/>
      <c r="AJ53" s="2187"/>
      <c r="AK53" s="2187"/>
      <c r="AL53" s="2187"/>
      <c r="AM53" s="2187"/>
      <c r="AN53" s="2187"/>
      <c r="AO53" s="2188"/>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2154"/>
      <c r="C54" s="2155"/>
      <c r="D54" s="2155"/>
      <c r="E54" s="2155"/>
      <c r="F54" s="2155"/>
      <c r="G54" s="2155"/>
      <c r="H54" s="2155"/>
      <c r="I54" s="2155"/>
      <c r="J54" s="1990"/>
      <c r="K54" s="1990"/>
      <c r="L54" s="1990"/>
      <c r="M54" s="1990"/>
      <c r="N54" s="1990"/>
      <c r="O54" s="1990"/>
      <c r="P54" s="1990"/>
      <c r="Q54" s="1990"/>
      <c r="R54" s="2185"/>
      <c r="S54" s="2185"/>
      <c r="T54" s="2185"/>
      <c r="U54" s="2185"/>
      <c r="V54" s="2185"/>
      <c r="W54" s="2185"/>
      <c r="X54" s="2185"/>
      <c r="Y54" s="2185"/>
      <c r="Z54" s="2186"/>
      <c r="AA54" s="2186"/>
      <c r="AB54" s="2186"/>
      <c r="AC54" s="2186"/>
      <c r="AD54" s="2186"/>
      <c r="AE54" s="2186"/>
      <c r="AF54" s="2186"/>
      <c r="AG54" s="2186"/>
      <c r="AH54" s="2187"/>
      <c r="AI54" s="2187"/>
      <c r="AJ54" s="2187"/>
      <c r="AK54" s="2187"/>
      <c r="AL54" s="2187"/>
      <c r="AM54" s="2187"/>
      <c r="AN54" s="2187"/>
      <c r="AO54" s="2188"/>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2154"/>
      <c r="C55" s="2155"/>
      <c r="D55" s="2155"/>
      <c r="E55" s="2155"/>
      <c r="F55" s="2155"/>
      <c r="G55" s="2155"/>
      <c r="H55" s="2155"/>
      <c r="I55" s="2155"/>
      <c r="J55" s="1990"/>
      <c r="K55" s="1990"/>
      <c r="L55" s="1990"/>
      <c r="M55" s="1990"/>
      <c r="N55" s="1990"/>
      <c r="O55" s="1990"/>
      <c r="P55" s="1990"/>
      <c r="Q55" s="1990"/>
      <c r="R55" s="2185"/>
      <c r="S55" s="2185"/>
      <c r="T55" s="2185"/>
      <c r="U55" s="2185"/>
      <c r="V55" s="2185"/>
      <c r="W55" s="2185"/>
      <c r="X55" s="2185"/>
      <c r="Y55" s="2185"/>
      <c r="Z55" s="2186"/>
      <c r="AA55" s="2186"/>
      <c r="AB55" s="2186"/>
      <c r="AC55" s="2186"/>
      <c r="AD55" s="2186"/>
      <c r="AE55" s="2186"/>
      <c r="AF55" s="2186"/>
      <c r="AG55" s="2186"/>
      <c r="AH55" s="2187"/>
      <c r="AI55" s="2187"/>
      <c r="AJ55" s="2187"/>
      <c r="AK55" s="2187"/>
      <c r="AL55" s="2187"/>
      <c r="AM55" s="2187"/>
      <c r="AN55" s="2187"/>
      <c r="AO55" s="2188"/>
      <c r="AP55" s="1208"/>
      <c r="AQ55" s="1208"/>
      <c r="AR55" s="1208"/>
      <c r="AS55" s="1208"/>
      <c r="AT55" s="1208" t="s">
        <v>250</v>
      </c>
      <c r="AU55" s="1208"/>
      <c r="AV55" s="1208"/>
      <c r="AW55" s="1208"/>
      <c r="AX55" s="1207"/>
      <c r="AY55" s="1207"/>
      <c r="AZ55" s="1207"/>
      <c r="BA55" s="1207"/>
      <c r="BB55" s="1207"/>
      <c r="BC55" s="1207"/>
      <c r="BD55" s="1207"/>
      <c r="BE55" s="1214"/>
    </row>
    <row r="56" spans="1:77" ht="15.75" customHeight="1">
      <c r="A56" s="1207"/>
      <c r="B56" s="2154"/>
      <c r="C56" s="2155"/>
      <c r="D56" s="2155"/>
      <c r="E56" s="2155"/>
      <c r="F56" s="2155"/>
      <c r="G56" s="2155"/>
      <c r="H56" s="2155"/>
      <c r="I56" s="2155"/>
      <c r="J56" s="1990"/>
      <c r="K56" s="1990"/>
      <c r="L56" s="1990"/>
      <c r="M56" s="1990"/>
      <c r="N56" s="1990"/>
      <c r="O56" s="1990"/>
      <c r="P56" s="1990"/>
      <c r="Q56" s="1990"/>
      <c r="R56" s="2185"/>
      <c r="S56" s="2185"/>
      <c r="T56" s="2185"/>
      <c r="U56" s="2185"/>
      <c r="V56" s="2185"/>
      <c r="W56" s="2185"/>
      <c r="X56" s="2185"/>
      <c r="Y56" s="2185"/>
      <c r="Z56" s="2186"/>
      <c r="AA56" s="2186"/>
      <c r="AB56" s="2186"/>
      <c r="AC56" s="2186"/>
      <c r="AD56" s="2186"/>
      <c r="AE56" s="2186"/>
      <c r="AF56" s="2186"/>
      <c r="AG56" s="2186"/>
      <c r="AH56" s="2187"/>
      <c r="AI56" s="2187"/>
      <c r="AJ56" s="2187"/>
      <c r="AK56" s="2187"/>
      <c r="AL56" s="2187"/>
      <c r="AM56" s="2187"/>
      <c r="AN56" s="2187"/>
      <c r="AO56" s="2188"/>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2135" t="s">
        <v>1574</v>
      </c>
      <c r="C57" s="2136"/>
      <c r="D57" s="2136"/>
      <c r="E57" s="2136"/>
      <c r="F57" s="2136"/>
      <c r="G57" s="2136"/>
      <c r="H57" s="2136"/>
      <c r="I57" s="2136"/>
      <c r="J57" s="2136"/>
      <c r="K57" s="2136"/>
      <c r="L57" s="2136"/>
      <c r="M57" s="2136"/>
      <c r="N57" s="2136"/>
      <c r="O57" s="2136"/>
      <c r="P57" s="2136"/>
      <c r="Q57" s="2136"/>
      <c r="R57" s="2189">
        <f>SUM(R52:Y56)</f>
        <v>0</v>
      </c>
      <c r="S57" s="2189"/>
      <c r="T57" s="2189"/>
      <c r="U57" s="2189"/>
      <c r="V57" s="2189"/>
      <c r="W57" s="2189"/>
      <c r="X57" s="2189"/>
      <c r="Y57" s="2189"/>
      <c r="Z57" s="2190">
        <f>SUM(Z52:AG56)</f>
        <v>0</v>
      </c>
      <c r="AA57" s="2190"/>
      <c r="AB57" s="2190"/>
      <c r="AC57" s="2190"/>
      <c r="AD57" s="2190"/>
      <c r="AE57" s="2190"/>
      <c r="AF57" s="2190"/>
      <c r="AG57" s="2190"/>
      <c r="AH57" s="2191"/>
      <c r="AI57" s="2191"/>
      <c r="AJ57" s="2191"/>
      <c r="AK57" s="2191"/>
      <c r="AL57" s="2191"/>
      <c r="AM57" s="2191"/>
      <c r="AN57" s="2191"/>
      <c r="AO57" s="2192"/>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2182" t="s">
        <v>2332</v>
      </c>
      <c r="C59" s="2183"/>
      <c r="D59" s="2183"/>
      <c r="E59" s="2183"/>
      <c r="F59" s="2183"/>
      <c r="G59" s="2183"/>
      <c r="H59" s="2183"/>
      <c r="I59" s="2184"/>
      <c r="J59" s="2105" t="s">
        <v>2331</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207"/>
      <c r="AY59" s="1207"/>
      <c r="AZ59" s="1207"/>
      <c r="BA59" s="1207"/>
      <c r="BB59" s="1207"/>
      <c r="BC59" s="1207"/>
      <c r="BD59" s="1207"/>
      <c r="BE59" s="1214"/>
    </row>
    <row r="60" spans="1:77" ht="15.75" customHeight="1">
      <c r="A60" s="1207"/>
      <c r="B60" s="2174" t="str">
        <f>IF(B52="", "", B52)</f>
        <v>Services Company 1</v>
      </c>
      <c r="C60" s="2175"/>
      <c r="D60" s="2175"/>
      <c r="E60" s="2175"/>
      <c r="F60" s="2175"/>
      <c r="G60" s="2175"/>
      <c r="H60" s="2175"/>
      <c r="I60" s="2176"/>
      <c r="J60" s="2177"/>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207"/>
      <c r="AY60" s="1207"/>
      <c r="AZ60" s="1207"/>
      <c r="BA60" s="1207"/>
      <c r="BB60" s="1207"/>
      <c r="BC60" s="1207"/>
      <c r="BD60" s="1207"/>
      <c r="BE60" s="1214"/>
    </row>
    <row r="61" spans="1:77" ht="15.75" customHeight="1">
      <c r="A61" s="1207"/>
      <c r="B61" s="2174" t="str">
        <f>IF(B53="", "", B53)</f>
        <v>Services Company 2</v>
      </c>
      <c r="C61" s="2175"/>
      <c r="D61" s="2175"/>
      <c r="E61" s="2175"/>
      <c r="F61" s="2175"/>
      <c r="G61" s="2175"/>
      <c r="H61" s="2175"/>
      <c r="I61" s="2176"/>
      <c r="J61" s="2177"/>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207"/>
      <c r="AY61" s="1207"/>
      <c r="AZ61" s="1207"/>
      <c r="BA61" s="1207"/>
      <c r="BB61" s="1207"/>
      <c r="BC61" s="1207"/>
      <c r="BD61" s="1207"/>
      <c r="BE61" s="1214"/>
    </row>
    <row r="62" spans="1:77" ht="15.75" customHeight="1">
      <c r="A62" s="1207"/>
      <c r="B62" s="2174" t="str">
        <f>IF(B54="", "", B54)</f>
        <v/>
      </c>
      <c r="C62" s="2175"/>
      <c r="D62" s="2175"/>
      <c r="E62" s="2175"/>
      <c r="F62" s="2175"/>
      <c r="G62" s="2175"/>
      <c r="H62" s="2175"/>
      <c r="I62" s="2176"/>
      <c r="J62" s="2177"/>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207"/>
      <c r="AY62" s="1207"/>
      <c r="AZ62" s="1207"/>
      <c r="BA62" s="1207"/>
      <c r="BB62" s="1207"/>
      <c r="BC62" s="1207"/>
      <c r="BD62" s="1207"/>
      <c r="BE62" s="1214"/>
    </row>
    <row r="63" spans="1:77" ht="15.75" customHeight="1">
      <c r="A63" s="1207"/>
      <c r="B63" s="2174" t="str">
        <f>IF(B55="", "", B55)</f>
        <v/>
      </c>
      <c r="C63" s="2175"/>
      <c r="D63" s="2175"/>
      <c r="E63" s="2175"/>
      <c r="F63" s="2175"/>
      <c r="G63" s="2175"/>
      <c r="H63" s="2175"/>
      <c r="I63" s="2176"/>
      <c r="J63" s="2177"/>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207"/>
      <c r="AY63" s="1207"/>
      <c r="AZ63" s="1207"/>
      <c r="BA63" s="1207"/>
      <c r="BB63" s="1207"/>
      <c r="BC63" s="1207"/>
      <c r="BD63" s="1207"/>
      <c r="BE63" s="1214"/>
    </row>
    <row r="64" spans="1:77" ht="15.75" customHeight="1" thickBot="1">
      <c r="A64" s="1207"/>
      <c r="B64" s="2178" t="str">
        <f>IF(B56="", "", B56)</f>
        <v/>
      </c>
      <c r="C64" s="2179"/>
      <c r="D64" s="2179"/>
      <c r="E64" s="2179"/>
      <c r="F64" s="2179"/>
      <c r="G64" s="2179"/>
      <c r="H64" s="2179"/>
      <c r="I64" s="2180"/>
      <c r="J64" s="2181"/>
      <c r="K64" s="2164"/>
      <c r="L64" s="2164"/>
      <c r="M64" s="2164"/>
      <c r="N64" s="2164"/>
      <c r="O64" s="2164"/>
      <c r="P64" s="2164"/>
      <c r="Q64" s="2164"/>
      <c r="R64" s="2164"/>
      <c r="S64" s="2164"/>
      <c r="T64" s="2164"/>
      <c r="U64" s="2164"/>
      <c r="V64" s="2164"/>
      <c r="W64" s="2164"/>
      <c r="X64" s="2164"/>
      <c r="Y64" s="2164"/>
      <c r="Z64" s="2164"/>
      <c r="AA64" s="2164"/>
      <c r="AB64" s="2164"/>
      <c r="AC64" s="2164"/>
      <c r="AD64" s="2164"/>
      <c r="AE64" s="2164"/>
      <c r="AF64" s="2164"/>
      <c r="AG64" s="2164"/>
      <c r="AH64" s="2164"/>
      <c r="AI64" s="2164"/>
      <c r="AJ64" s="2164"/>
      <c r="AK64" s="2164"/>
      <c r="AL64" s="2164"/>
      <c r="AM64" s="2164"/>
      <c r="AN64" s="2164"/>
      <c r="AO64" s="2164"/>
      <c r="AP64" s="2164"/>
      <c r="AQ64" s="2164"/>
      <c r="AR64" s="2164"/>
      <c r="AS64" s="2164"/>
      <c r="AT64" s="2164"/>
      <c r="AU64" s="2164"/>
      <c r="AV64" s="2164"/>
      <c r="AW64" s="2165"/>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2330</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2104" t="s">
        <v>2329</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207"/>
      <c r="AC68" s="2027" t="s">
        <v>2328</v>
      </c>
      <c r="AD68" s="2028"/>
      <c r="AE68" s="2028"/>
      <c r="AF68" s="2028"/>
      <c r="AG68" s="2028"/>
      <c r="AH68" s="2028"/>
      <c r="AI68" s="2028"/>
      <c r="AJ68" s="2028"/>
      <c r="AK68" s="2028"/>
      <c r="AL68" s="2028"/>
      <c r="AM68" s="2028"/>
      <c r="AN68" s="2028"/>
      <c r="AO68" s="2028"/>
      <c r="AP68" s="2028"/>
      <c r="AQ68" s="2028"/>
      <c r="AR68" s="2028"/>
      <c r="AS68" s="2028"/>
      <c r="AT68" s="2028"/>
      <c r="AU68" s="2028"/>
      <c r="AV68" s="2166" t="s">
        <v>669</v>
      </c>
      <c r="AW68" s="2084"/>
      <c r="AX68" s="2084"/>
      <c r="AY68" s="2084"/>
      <c r="AZ68" s="2084"/>
      <c r="BA68" s="2084"/>
      <c r="BB68" s="2084"/>
      <c r="BC68" s="2085"/>
      <c r="BD68" s="1207"/>
      <c r="BE68" s="1214"/>
      <c r="BM68" s="1220" t="s">
        <v>2327</v>
      </c>
    </row>
    <row r="69" spans="1:94" ht="15.75" customHeight="1" thickTop="1" thickBot="1">
      <c r="A69" s="1207"/>
      <c r="B69" s="2167" t="s">
        <v>2326</v>
      </c>
      <c r="C69" s="2168"/>
      <c r="D69" s="2168"/>
      <c r="E69" s="2168"/>
      <c r="F69" s="2168"/>
      <c r="G69" s="2168"/>
      <c r="H69" s="2168"/>
      <c r="I69" s="2168"/>
      <c r="J69" s="2168"/>
      <c r="K69" s="2168"/>
      <c r="L69" s="2168"/>
      <c r="M69" s="2168"/>
      <c r="N69" s="2168"/>
      <c r="O69" s="2169" t="s">
        <v>2325</v>
      </c>
      <c r="P69" s="2170"/>
      <c r="Q69" s="2170"/>
      <c r="R69" s="2170"/>
      <c r="S69" s="2170"/>
      <c r="T69" s="2170"/>
      <c r="U69" s="2170"/>
      <c r="V69" s="2170"/>
      <c r="W69" s="2170"/>
      <c r="X69" s="2170"/>
      <c r="Y69" s="2170"/>
      <c r="Z69" s="2170"/>
      <c r="AA69" s="2171"/>
      <c r="AB69" s="1207"/>
      <c r="AC69" s="2172" t="s">
        <v>2324</v>
      </c>
      <c r="AD69" s="2173"/>
      <c r="AE69" s="2173"/>
      <c r="AF69" s="2173"/>
      <c r="AG69" s="2173"/>
      <c r="AH69" s="2173"/>
      <c r="AI69" s="2173"/>
      <c r="AJ69" s="2173"/>
      <c r="AK69" s="2173"/>
      <c r="AL69" s="2173"/>
      <c r="AM69" s="2173"/>
      <c r="AN69" s="2173"/>
      <c r="AO69" s="2173"/>
      <c r="AP69" s="2173"/>
      <c r="AQ69" s="2173"/>
      <c r="AR69" s="2173"/>
      <c r="AS69" s="2173"/>
      <c r="AT69" s="2173"/>
      <c r="AU69" s="2173"/>
      <c r="AV69" s="2166" t="s">
        <v>669</v>
      </c>
      <c r="AW69" s="2084"/>
      <c r="AX69" s="2084"/>
      <c r="AY69" s="2084"/>
      <c r="AZ69" s="2084"/>
      <c r="BA69" s="2084"/>
      <c r="BB69" s="2084"/>
      <c r="BC69" s="2085"/>
      <c r="BD69" s="1207"/>
      <c r="BE69" s="1214"/>
      <c r="BM69" s="1221" t="s">
        <v>545</v>
      </c>
    </row>
    <row r="70" spans="1:94" ht="15.75" customHeight="1">
      <c r="A70" s="1207"/>
      <c r="B70" s="2149" t="s">
        <v>2323</v>
      </c>
      <c r="C70" s="2150"/>
      <c r="D70" s="2150"/>
      <c r="E70" s="2150"/>
      <c r="F70" s="2150"/>
      <c r="G70" s="2150"/>
      <c r="H70" s="2150"/>
      <c r="I70" s="2150"/>
      <c r="J70" s="2150"/>
      <c r="K70" s="2150"/>
      <c r="L70" s="2150"/>
      <c r="M70" s="2150"/>
      <c r="N70" s="2150"/>
      <c r="O70" s="2035">
        <v>0</v>
      </c>
      <c r="P70" s="2035"/>
      <c r="Q70" s="2035"/>
      <c r="R70" s="2035"/>
      <c r="S70" s="2035"/>
      <c r="T70" s="2035"/>
      <c r="U70" s="2035"/>
      <c r="V70" s="2035"/>
      <c r="W70" s="2035"/>
      <c r="X70" s="2035"/>
      <c r="Y70" s="2035"/>
      <c r="Z70" s="2035"/>
      <c r="AA70" s="2151"/>
      <c r="AB70" s="1207"/>
      <c r="AC70" s="2073" t="s">
        <v>2322</v>
      </c>
      <c r="AD70" s="2029"/>
      <c r="AE70" s="2029"/>
      <c r="AF70" s="2160"/>
      <c r="AG70" s="2160"/>
      <c r="AH70" s="2160"/>
      <c r="AI70" s="2160"/>
      <c r="AJ70" s="2160"/>
      <c r="AK70" s="2160"/>
      <c r="AL70" s="2160"/>
      <c r="AM70" s="2160"/>
      <c r="AN70" s="2160"/>
      <c r="AO70" s="2160"/>
      <c r="AP70" s="2160"/>
      <c r="AQ70" s="2160"/>
      <c r="AR70" s="2160"/>
      <c r="AS70" s="2160"/>
      <c r="AT70" s="2160"/>
      <c r="AU70" s="2161"/>
      <c r="AV70" s="1207"/>
      <c r="AW70" s="1207"/>
      <c r="AX70" s="1207"/>
      <c r="AY70" s="1207"/>
      <c r="AZ70" s="1207"/>
      <c r="BA70" s="1207"/>
      <c r="BB70" s="1207"/>
      <c r="BC70" s="1207"/>
      <c r="BD70" s="1207"/>
      <c r="BE70" s="1214"/>
      <c r="BM70" s="1222" t="s">
        <v>669</v>
      </c>
    </row>
    <row r="71" spans="1:94" ht="15.75" customHeight="1" thickBot="1">
      <c r="A71" s="1207"/>
      <c r="B71" s="2149" t="s">
        <v>2321</v>
      </c>
      <c r="C71" s="2150"/>
      <c r="D71" s="2150"/>
      <c r="E71" s="2150"/>
      <c r="F71" s="2150"/>
      <c r="G71" s="2150"/>
      <c r="H71" s="2150"/>
      <c r="I71" s="2150"/>
      <c r="J71" s="2150"/>
      <c r="K71" s="2150"/>
      <c r="L71" s="2150"/>
      <c r="M71" s="2150"/>
      <c r="N71" s="2150"/>
      <c r="O71" s="2035">
        <v>0</v>
      </c>
      <c r="P71" s="2035"/>
      <c r="Q71" s="2035"/>
      <c r="R71" s="2035"/>
      <c r="S71" s="2035"/>
      <c r="T71" s="2035"/>
      <c r="U71" s="2035"/>
      <c r="V71" s="2035"/>
      <c r="W71" s="2035"/>
      <c r="X71" s="2035"/>
      <c r="Y71" s="2035"/>
      <c r="Z71" s="2035"/>
      <c r="AA71" s="2151"/>
      <c r="AB71" s="1207"/>
      <c r="AC71" s="2162" t="s">
        <v>2320</v>
      </c>
      <c r="AD71" s="2163"/>
      <c r="AE71" s="2163"/>
      <c r="AF71" s="2164"/>
      <c r="AG71" s="2164"/>
      <c r="AH71" s="2164"/>
      <c r="AI71" s="2164"/>
      <c r="AJ71" s="2164"/>
      <c r="AK71" s="2164"/>
      <c r="AL71" s="2164"/>
      <c r="AM71" s="2164"/>
      <c r="AN71" s="2164"/>
      <c r="AO71" s="2164"/>
      <c r="AP71" s="2164"/>
      <c r="AQ71" s="2164"/>
      <c r="AR71" s="2164"/>
      <c r="AS71" s="2164"/>
      <c r="AT71" s="2164"/>
      <c r="AU71" s="2165"/>
      <c r="AV71" s="1207"/>
      <c r="AW71" s="1207"/>
      <c r="AX71" s="1207"/>
      <c r="AY71" s="1207"/>
      <c r="AZ71" s="1207"/>
      <c r="BA71" s="1207"/>
      <c r="BB71" s="1207"/>
      <c r="BC71" s="1207"/>
      <c r="BD71" s="1207"/>
      <c r="BE71" s="1214"/>
      <c r="BM71" s="1203" t="s">
        <v>2319</v>
      </c>
    </row>
    <row r="72" spans="1:94" ht="15.75" customHeight="1">
      <c r="A72" s="1207"/>
      <c r="B72" s="2149" t="s">
        <v>2318</v>
      </c>
      <c r="C72" s="2150"/>
      <c r="D72" s="2150"/>
      <c r="E72" s="2150"/>
      <c r="F72" s="2150"/>
      <c r="G72" s="2150"/>
      <c r="H72" s="2150"/>
      <c r="I72" s="2150"/>
      <c r="J72" s="2150"/>
      <c r="K72" s="2150"/>
      <c r="L72" s="2150"/>
      <c r="M72" s="2150"/>
      <c r="N72" s="2150"/>
      <c r="O72" s="2035">
        <v>0</v>
      </c>
      <c r="P72" s="2035"/>
      <c r="Q72" s="2035"/>
      <c r="R72" s="2035"/>
      <c r="S72" s="2035"/>
      <c r="T72" s="2035"/>
      <c r="U72" s="2035"/>
      <c r="V72" s="2035"/>
      <c r="W72" s="2035"/>
      <c r="X72" s="2035"/>
      <c r="Y72" s="2035"/>
      <c r="Z72" s="2035"/>
      <c r="AA72" s="2151"/>
      <c r="AB72" s="1207"/>
      <c r="AC72" s="2152" t="s">
        <v>2317</v>
      </c>
      <c r="AD72" s="2153"/>
      <c r="AE72" s="2153"/>
      <c r="AF72" s="2153"/>
      <c r="AG72" s="2153"/>
      <c r="AH72" s="2153"/>
      <c r="AI72" s="2153"/>
      <c r="AJ72" s="2153"/>
      <c r="AK72" s="2153"/>
      <c r="AL72" s="2153"/>
      <c r="AM72" s="2153"/>
      <c r="AN72" s="2153"/>
      <c r="AO72" s="2153"/>
      <c r="AP72" s="2153"/>
      <c r="AQ72" s="2153"/>
      <c r="AR72" s="2153"/>
      <c r="AS72" s="2153"/>
      <c r="AT72" s="2153"/>
      <c r="AU72" s="2153"/>
      <c r="AV72" s="2029"/>
      <c r="AW72" s="2029"/>
      <c r="AX72" s="2029"/>
      <c r="AY72" s="2029"/>
      <c r="AZ72" s="2029"/>
      <c r="BA72" s="2029"/>
      <c r="BB72" s="2029"/>
      <c r="BC72" s="2030"/>
      <c r="BD72" s="1207"/>
      <c r="BE72" s="1214"/>
    </row>
    <row r="73" spans="1:94" ht="15.75" customHeight="1">
      <c r="A73" s="1207"/>
      <c r="B73" s="2154" t="s">
        <v>2316</v>
      </c>
      <c r="C73" s="2155"/>
      <c r="D73" s="2155"/>
      <c r="E73" s="2155"/>
      <c r="F73" s="2155"/>
      <c r="G73" s="2155"/>
      <c r="H73" s="2155"/>
      <c r="I73" s="2155"/>
      <c r="J73" s="2155"/>
      <c r="K73" s="2155"/>
      <c r="L73" s="2155"/>
      <c r="M73" s="2155"/>
      <c r="N73" s="2155"/>
      <c r="O73" s="2035">
        <v>0</v>
      </c>
      <c r="P73" s="2035"/>
      <c r="Q73" s="2035"/>
      <c r="R73" s="2035"/>
      <c r="S73" s="2035"/>
      <c r="T73" s="2035"/>
      <c r="U73" s="2035"/>
      <c r="V73" s="2035"/>
      <c r="W73" s="2035"/>
      <c r="X73" s="2035"/>
      <c r="Y73" s="2035"/>
      <c r="Z73" s="2035"/>
      <c r="AA73" s="2151"/>
      <c r="AB73" s="1207"/>
      <c r="AC73" s="2044" t="s">
        <v>2269</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207"/>
      <c r="BE73" s="1214"/>
      <c r="CK73" s="1205"/>
      <c r="CL73" s="1205"/>
      <c r="CM73" s="1205"/>
      <c r="CN73" s="1205"/>
      <c r="CO73" s="1205"/>
      <c r="CP73" s="1205"/>
    </row>
    <row r="74" spans="1:94" ht="15.75" customHeight="1">
      <c r="A74" s="1207"/>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51"/>
      <c r="AB74" s="1207"/>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207"/>
      <c r="BE74" s="1214"/>
      <c r="CK74" s="1205"/>
      <c r="CL74" s="1205"/>
      <c r="CM74" s="1205"/>
      <c r="CN74" s="1205"/>
      <c r="CO74" s="1205"/>
      <c r="CP74" s="1205"/>
    </row>
    <row r="75" spans="1:94" ht="15.75" customHeight="1" thickBot="1">
      <c r="A75" s="1207"/>
      <c r="B75" s="2156" t="s">
        <v>124</v>
      </c>
      <c r="C75" s="2157"/>
      <c r="D75" s="2157"/>
      <c r="E75" s="2157"/>
      <c r="F75" s="2157"/>
      <c r="G75" s="2157"/>
      <c r="H75" s="2157"/>
      <c r="I75" s="2157"/>
      <c r="J75" s="2157"/>
      <c r="K75" s="2157"/>
      <c r="L75" s="2157"/>
      <c r="M75" s="2157"/>
      <c r="N75" s="2157"/>
      <c r="O75" s="2158">
        <f>SUM(O70:AA74)</f>
        <v>0</v>
      </c>
      <c r="P75" s="2158"/>
      <c r="Q75" s="2158"/>
      <c r="R75" s="2158"/>
      <c r="S75" s="2158"/>
      <c r="T75" s="2158"/>
      <c r="U75" s="2158"/>
      <c r="V75" s="2158"/>
      <c r="W75" s="2158"/>
      <c r="X75" s="2158"/>
      <c r="Y75" s="2158"/>
      <c r="Z75" s="2158"/>
      <c r="AA75" s="2159"/>
      <c r="AB75" s="1207"/>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207"/>
      <c r="BE77" s="1214"/>
      <c r="CK77" s="1205"/>
      <c r="CL77" s="1205"/>
      <c r="CM77" s="1205"/>
      <c r="CN77" s="1205"/>
      <c r="CO77" s="1205"/>
      <c r="CP77" s="1205"/>
    </row>
    <row r="78" spans="1:94" ht="15.75" customHeight="1" thickBot="1">
      <c r="A78" s="1207"/>
      <c r="B78" s="1223" t="s">
        <v>2315</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2222</v>
      </c>
      <c r="C79" s="1227"/>
      <c r="D79" s="1227"/>
      <c r="E79" s="1228"/>
      <c r="F79" s="2139"/>
      <c r="G79" s="2140"/>
      <c r="H79" s="2140"/>
      <c r="I79" s="2140"/>
      <c r="J79" s="2140"/>
      <c r="K79" s="2140"/>
      <c r="L79" s="2140"/>
      <c r="M79" s="2140"/>
      <c r="N79" s="2140"/>
      <c r="O79" s="2140"/>
      <c r="P79" s="2140"/>
      <c r="Q79" s="2140"/>
      <c r="R79" s="2140"/>
      <c r="S79" s="2140"/>
      <c r="T79" s="2141"/>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2142" t="s">
        <v>2314</v>
      </c>
      <c r="C81" s="2143"/>
      <c r="D81" s="2143"/>
      <c r="E81" s="2143"/>
      <c r="F81" s="2143"/>
      <c r="G81" s="2143"/>
      <c r="H81" s="2143"/>
      <c r="I81" s="2143"/>
      <c r="J81" s="2143"/>
      <c r="K81" s="2143"/>
      <c r="L81" s="2143"/>
      <c r="M81" s="2143"/>
      <c r="N81" s="2143"/>
      <c r="O81" s="2143"/>
      <c r="P81" s="2143"/>
      <c r="Q81" s="2143"/>
      <c r="R81" s="2143"/>
      <c r="S81" s="2143"/>
      <c r="T81" s="2143"/>
      <c r="U81" s="2143"/>
      <c r="V81" s="2143"/>
      <c r="W81" s="2143"/>
      <c r="X81" s="2143"/>
      <c r="Y81" s="2143"/>
      <c r="Z81" s="2143"/>
      <c r="AA81" s="2143"/>
      <c r="AB81" s="2143"/>
      <c r="AC81" s="2143"/>
      <c r="AD81" s="2143"/>
      <c r="AE81" s="2143"/>
      <c r="AF81" s="2143"/>
      <c r="AG81" s="2143"/>
      <c r="AH81" s="2144"/>
      <c r="AI81" s="1207"/>
      <c r="AJ81" s="2126" t="s">
        <v>2616</v>
      </c>
      <c r="AK81" s="2127"/>
      <c r="AL81" s="2127"/>
      <c r="AM81" s="2127"/>
      <c r="AN81" s="2127"/>
      <c r="AO81" s="2127"/>
      <c r="AP81" s="2127"/>
      <c r="AQ81" s="2127"/>
      <c r="AR81" s="2127"/>
      <c r="AS81" s="2127"/>
      <c r="AT81" s="2127"/>
      <c r="AU81" s="2127"/>
      <c r="AV81" s="2127"/>
      <c r="AW81" s="2127"/>
      <c r="AX81" s="2127"/>
      <c r="AY81" s="2145" t="s">
        <v>545</v>
      </c>
      <c r="AZ81" s="2145"/>
      <c r="BA81" s="2145"/>
      <c r="BB81" s="2146"/>
      <c r="BC81" s="1207"/>
      <c r="BD81" s="1207"/>
      <c r="BE81" s="1214"/>
      <c r="CK81" s="1205"/>
      <c r="CL81" s="1205"/>
      <c r="CM81" s="1205"/>
      <c r="CN81" s="1205"/>
      <c r="CO81" s="1205"/>
      <c r="CP81" s="1205"/>
    </row>
    <row r="82" spans="1:94" ht="15.75" customHeight="1">
      <c r="A82" s="1207"/>
      <c r="B82" s="2107"/>
      <c r="C82" s="2101"/>
      <c r="D82" s="2101"/>
      <c r="E82" s="2101"/>
      <c r="F82" s="2101"/>
      <c r="G82" s="2101"/>
      <c r="H82" s="2101"/>
      <c r="I82" s="2101" t="s">
        <v>2308</v>
      </c>
      <c r="J82" s="2101"/>
      <c r="K82" s="2101"/>
      <c r="L82" s="2101"/>
      <c r="M82" s="2101"/>
      <c r="N82" s="2101"/>
      <c r="O82" s="2101" t="s">
        <v>2285</v>
      </c>
      <c r="P82" s="2101"/>
      <c r="Q82" s="2101"/>
      <c r="R82" s="2101"/>
      <c r="S82" s="2101"/>
      <c r="T82" s="2101"/>
      <c r="U82" s="2101"/>
      <c r="V82" s="2137" t="s">
        <v>2284</v>
      </c>
      <c r="W82" s="2137"/>
      <c r="X82" s="2137"/>
      <c r="Y82" s="2137"/>
      <c r="Z82" s="2137"/>
      <c r="AA82" s="2137"/>
      <c r="AB82" s="2074" t="s">
        <v>2307</v>
      </c>
      <c r="AC82" s="2074"/>
      <c r="AD82" s="2074"/>
      <c r="AE82" s="2074"/>
      <c r="AF82" s="2074"/>
      <c r="AG82" s="2074"/>
      <c r="AH82" s="2138"/>
      <c r="AI82" s="1207"/>
      <c r="AJ82" s="2129"/>
      <c r="AK82" s="2130"/>
      <c r="AL82" s="2130"/>
      <c r="AM82" s="2130"/>
      <c r="AN82" s="2130"/>
      <c r="AO82" s="2130"/>
      <c r="AP82" s="2130"/>
      <c r="AQ82" s="2130"/>
      <c r="AR82" s="2130"/>
      <c r="AS82" s="2130"/>
      <c r="AT82" s="2130"/>
      <c r="AU82" s="2130"/>
      <c r="AV82" s="2130"/>
      <c r="AW82" s="2130"/>
      <c r="AX82" s="2130"/>
      <c r="AY82" s="2147"/>
      <c r="AZ82" s="2147"/>
      <c r="BA82" s="2147"/>
      <c r="BB82" s="2148"/>
      <c r="BC82" s="1207"/>
      <c r="BD82" s="1207"/>
      <c r="BE82" s="1214"/>
      <c r="CK82" s="1205"/>
      <c r="CL82" s="1205"/>
      <c r="CM82" s="1205"/>
      <c r="CN82" s="1205"/>
      <c r="CO82" s="1205"/>
      <c r="CP82" s="1205"/>
    </row>
    <row r="83" spans="1:94" ht="15.75" customHeight="1">
      <c r="A83" s="1207"/>
      <c r="B83" s="2107"/>
      <c r="C83" s="2101"/>
      <c r="D83" s="2101"/>
      <c r="E83" s="2101"/>
      <c r="F83" s="2101"/>
      <c r="G83" s="2101"/>
      <c r="H83" s="2101"/>
      <c r="I83" s="2101"/>
      <c r="J83" s="2101"/>
      <c r="K83" s="2101"/>
      <c r="L83" s="2101"/>
      <c r="M83" s="2101"/>
      <c r="N83" s="2101"/>
      <c r="O83" s="2101"/>
      <c r="P83" s="2101"/>
      <c r="Q83" s="2101"/>
      <c r="R83" s="2101"/>
      <c r="S83" s="2101"/>
      <c r="T83" s="2101"/>
      <c r="U83" s="2101"/>
      <c r="V83" s="2137"/>
      <c r="W83" s="2137"/>
      <c r="X83" s="2137"/>
      <c r="Y83" s="2137"/>
      <c r="Z83" s="2137"/>
      <c r="AA83" s="2137"/>
      <c r="AB83" s="2074"/>
      <c r="AC83" s="2074"/>
      <c r="AD83" s="2074"/>
      <c r="AE83" s="2074"/>
      <c r="AF83" s="2074"/>
      <c r="AG83" s="2074"/>
      <c r="AH83" s="2138"/>
      <c r="AI83" s="1207"/>
      <c r="AJ83" s="2129"/>
      <c r="AK83" s="2130"/>
      <c r="AL83" s="2130"/>
      <c r="AM83" s="2130"/>
      <c r="AN83" s="2130"/>
      <c r="AO83" s="2130"/>
      <c r="AP83" s="2130"/>
      <c r="AQ83" s="2130"/>
      <c r="AR83" s="2130"/>
      <c r="AS83" s="2130"/>
      <c r="AT83" s="2130"/>
      <c r="AU83" s="2130"/>
      <c r="AV83" s="2130"/>
      <c r="AW83" s="2130"/>
      <c r="AX83" s="2130"/>
      <c r="AY83" s="2147"/>
      <c r="AZ83" s="2147"/>
      <c r="BA83" s="2147"/>
      <c r="BB83" s="2148"/>
      <c r="BC83" s="1207"/>
      <c r="BD83" s="1207"/>
      <c r="BE83" s="1214"/>
      <c r="CK83" s="1205"/>
      <c r="CL83" s="1205"/>
      <c r="CM83" s="1205"/>
      <c r="CN83" s="1205"/>
      <c r="CO83" s="1205"/>
      <c r="CP83" s="1205"/>
    </row>
    <row r="84" spans="1:94" ht="15.75" customHeight="1">
      <c r="A84" s="1207"/>
      <c r="B84" s="2107" t="s">
        <v>2306</v>
      </c>
      <c r="C84" s="2101"/>
      <c r="D84" s="2101"/>
      <c r="E84" s="2101"/>
      <c r="F84" s="2101"/>
      <c r="G84" s="2101"/>
      <c r="H84" s="2101"/>
      <c r="I84" s="2077">
        <v>0</v>
      </c>
      <c r="J84" s="2077"/>
      <c r="K84" s="2077"/>
      <c r="L84" s="2077"/>
      <c r="M84" s="2077"/>
      <c r="N84" s="2077"/>
      <c r="O84" s="2077">
        <v>0</v>
      </c>
      <c r="P84" s="2077"/>
      <c r="Q84" s="2077"/>
      <c r="R84" s="2077"/>
      <c r="S84" s="2077"/>
      <c r="T84" s="2077"/>
      <c r="U84" s="2077"/>
      <c r="V84" s="2077">
        <v>0</v>
      </c>
      <c r="W84" s="2077"/>
      <c r="X84" s="2077"/>
      <c r="Y84" s="2077"/>
      <c r="Z84" s="2077"/>
      <c r="AA84" s="2077"/>
      <c r="AB84" s="2077">
        <v>0</v>
      </c>
      <c r="AC84" s="2077"/>
      <c r="AD84" s="2077"/>
      <c r="AE84" s="2077"/>
      <c r="AF84" s="2077"/>
      <c r="AG84" s="2077"/>
      <c r="AH84" s="2078"/>
      <c r="AI84" s="1207"/>
      <c r="AJ84" s="2129"/>
      <c r="AK84" s="2130"/>
      <c r="AL84" s="2130"/>
      <c r="AM84" s="2130"/>
      <c r="AN84" s="2130"/>
      <c r="AO84" s="2130"/>
      <c r="AP84" s="2130"/>
      <c r="AQ84" s="2130"/>
      <c r="AR84" s="2130"/>
      <c r="AS84" s="2130"/>
      <c r="AT84" s="2130"/>
      <c r="AU84" s="2130"/>
      <c r="AV84" s="2130"/>
      <c r="AW84" s="2130"/>
      <c r="AX84" s="2130"/>
      <c r="AY84" s="2147"/>
      <c r="AZ84" s="2147"/>
      <c r="BA84" s="2147"/>
      <c r="BB84" s="2148"/>
      <c r="BC84" s="1207"/>
      <c r="BD84" s="1207"/>
      <c r="BE84" s="1214"/>
      <c r="CK84" s="1205"/>
      <c r="CL84" s="1205"/>
      <c r="CM84" s="1205"/>
      <c r="CN84" s="1205"/>
      <c r="CO84" s="1205"/>
      <c r="CP84" s="1205"/>
    </row>
    <row r="85" spans="1:94" ht="15.75" customHeight="1">
      <c r="A85" s="1207"/>
      <c r="B85" s="2107" t="s">
        <v>2305</v>
      </c>
      <c r="C85" s="2101"/>
      <c r="D85" s="2101"/>
      <c r="E85" s="2101"/>
      <c r="F85" s="2101"/>
      <c r="G85" s="2101"/>
      <c r="H85" s="2101"/>
      <c r="I85" s="2077">
        <v>0</v>
      </c>
      <c r="J85" s="2077"/>
      <c r="K85" s="2077"/>
      <c r="L85" s="2077"/>
      <c r="M85" s="2077"/>
      <c r="N85" s="2077"/>
      <c r="O85" s="2077">
        <v>0</v>
      </c>
      <c r="P85" s="2077"/>
      <c r="Q85" s="2077"/>
      <c r="R85" s="2077"/>
      <c r="S85" s="2077"/>
      <c r="T85" s="2077"/>
      <c r="U85" s="2077"/>
      <c r="V85" s="2077">
        <v>0</v>
      </c>
      <c r="W85" s="2077"/>
      <c r="X85" s="2077"/>
      <c r="Y85" s="2077"/>
      <c r="Z85" s="2077"/>
      <c r="AA85" s="2077"/>
      <c r="AB85" s="2077">
        <v>0</v>
      </c>
      <c r="AC85" s="2077"/>
      <c r="AD85" s="2077"/>
      <c r="AE85" s="2077"/>
      <c r="AF85" s="2077"/>
      <c r="AG85" s="2077"/>
      <c r="AH85" s="2078"/>
      <c r="AI85" s="1207"/>
      <c r="AJ85" s="2044" t="s">
        <v>2311</v>
      </c>
      <c r="AK85" s="2045"/>
      <c r="AL85" s="2045"/>
      <c r="AM85" s="2045"/>
      <c r="AN85" s="2045"/>
      <c r="AO85" s="2045"/>
      <c r="AP85" s="2045"/>
      <c r="AQ85" s="2045"/>
      <c r="AR85" s="2045"/>
      <c r="AS85" s="2045"/>
      <c r="AT85" s="2045"/>
      <c r="AU85" s="2045"/>
      <c r="AV85" s="2045"/>
      <c r="AW85" s="2045"/>
      <c r="AX85" s="2045"/>
      <c r="AY85" s="2045"/>
      <c r="AZ85" s="2045"/>
      <c r="BA85" s="2045"/>
      <c r="BB85" s="2046"/>
      <c r="BC85" s="1207"/>
      <c r="BD85" s="1207"/>
      <c r="BE85" s="1214"/>
      <c r="CK85" s="1205"/>
      <c r="CL85" s="1205"/>
      <c r="CM85" s="1205"/>
      <c r="CN85" s="1205"/>
      <c r="CO85" s="1205"/>
      <c r="CP85" s="1205"/>
    </row>
    <row r="86" spans="1:94" ht="15.75" customHeight="1" thickBot="1">
      <c r="A86" s="1207"/>
      <c r="B86" s="2135" t="s">
        <v>2304</v>
      </c>
      <c r="C86" s="2136"/>
      <c r="D86" s="2136"/>
      <c r="E86" s="2136"/>
      <c r="F86" s="2136"/>
      <c r="G86" s="2136"/>
      <c r="H86" s="2136"/>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207"/>
      <c r="AJ86" s="2047"/>
      <c r="AK86" s="2048"/>
      <c r="AL86" s="2048"/>
      <c r="AM86" s="2048"/>
      <c r="AN86" s="2048"/>
      <c r="AO86" s="2048"/>
      <c r="AP86" s="2048"/>
      <c r="AQ86" s="2048"/>
      <c r="AR86" s="2048"/>
      <c r="AS86" s="2048"/>
      <c r="AT86" s="2048"/>
      <c r="AU86" s="2048"/>
      <c r="AV86" s="2048"/>
      <c r="AW86" s="2048"/>
      <c r="AX86" s="2048"/>
      <c r="AY86" s="2048"/>
      <c r="AZ86" s="2048"/>
      <c r="BA86" s="2048"/>
      <c r="BB86" s="2049"/>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2313</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2222</v>
      </c>
      <c r="C90" s="1233"/>
      <c r="D90" s="1234"/>
      <c r="E90" s="1235"/>
      <c r="F90" s="2139"/>
      <c r="G90" s="2140"/>
      <c r="H90" s="2140"/>
      <c r="I90" s="2140"/>
      <c r="J90" s="2140"/>
      <c r="K90" s="2140"/>
      <c r="L90" s="2140"/>
      <c r="M90" s="2140"/>
      <c r="N90" s="2140"/>
      <c r="O90" s="2140"/>
      <c r="P90" s="2140"/>
      <c r="Q90" s="2140"/>
      <c r="R90" s="2140"/>
      <c r="S90" s="2140"/>
      <c r="T90" s="2141"/>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2142" t="s">
        <v>2312</v>
      </c>
      <c r="C92" s="2143"/>
      <c r="D92" s="2143"/>
      <c r="E92" s="2143"/>
      <c r="F92" s="2143"/>
      <c r="G92" s="2143"/>
      <c r="H92" s="2143"/>
      <c r="I92" s="2143"/>
      <c r="J92" s="2143"/>
      <c r="K92" s="2143"/>
      <c r="L92" s="2143"/>
      <c r="M92" s="2143"/>
      <c r="N92" s="2143"/>
      <c r="O92" s="2143"/>
      <c r="P92" s="2143"/>
      <c r="Q92" s="2143"/>
      <c r="R92" s="2143"/>
      <c r="S92" s="2143"/>
      <c r="T92" s="2143"/>
      <c r="U92" s="2143"/>
      <c r="V92" s="2143"/>
      <c r="W92" s="2143"/>
      <c r="X92" s="2143"/>
      <c r="Y92" s="2143"/>
      <c r="Z92" s="2143"/>
      <c r="AA92" s="2143"/>
      <c r="AB92" s="2143"/>
      <c r="AC92" s="2143"/>
      <c r="AD92" s="2143"/>
      <c r="AE92" s="2143"/>
      <c r="AF92" s="2143"/>
      <c r="AG92" s="2143"/>
      <c r="AH92" s="2144"/>
      <c r="AI92" s="1207"/>
      <c r="AJ92" s="2126" t="s">
        <v>2617</v>
      </c>
      <c r="AK92" s="2127"/>
      <c r="AL92" s="2127"/>
      <c r="AM92" s="2127"/>
      <c r="AN92" s="2127"/>
      <c r="AO92" s="2127"/>
      <c r="AP92" s="2127"/>
      <c r="AQ92" s="2127"/>
      <c r="AR92" s="2127"/>
      <c r="AS92" s="2127"/>
      <c r="AT92" s="2127"/>
      <c r="AU92" s="2127"/>
      <c r="AV92" s="2127"/>
      <c r="AW92" s="2127"/>
      <c r="AX92" s="2127"/>
      <c r="AY92" s="2145" t="s">
        <v>545</v>
      </c>
      <c r="AZ92" s="2145"/>
      <c r="BA92" s="2145"/>
      <c r="BB92" s="2146"/>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2107"/>
      <c r="C93" s="2101"/>
      <c r="D93" s="2101"/>
      <c r="E93" s="2101"/>
      <c r="F93" s="2101"/>
      <c r="G93" s="2101"/>
      <c r="H93" s="2101"/>
      <c r="I93" s="2101" t="s">
        <v>2308</v>
      </c>
      <c r="J93" s="2101"/>
      <c r="K93" s="2101"/>
      <c r="L93" s="2101"/>
      <c r="M93" s="2101"/>
      <c r="N93" s="2101"/>
      <c r="O93" s="2101" t="s">
        <v>2285</v>
      </c>
      <c r="P93" s="2101"/>
      <c r="Q93" s="2101"/>
      <c r="R93" s="2101"/>
      <c r="S93" s="2101"/>
      <c r="T93" s="2101"/>
      <c r="U93" s="2101"/>
      <c r="V93" s="2137" t="s">
        <v>2284</v>
      </c>
      <c r="W93" s="2137"/>
      <c r="X93" s="2137"/>
      <c r="Y93" s="2137"/>
      <c r="Z93" s="2137"/>
      <c r="AA93" s="2137"/>
      <c r="AB93" s="2074" t="s">
        <v>2307</v>
      </c>
      <c r="AC93" s="2074"/>
      <c r="AD93" s="2074"/>
      <c r="AE93" s="2074"/>
      <c r="AF93" s="2074"/>
      <c r="AG93" s="2074"/>
      <c r="AH93" s="2138"/>
      <c r="AI93" s="1207"/>
      <c r="AJ93" s="2129"/>
      <c r="AK93" s="2130"/>
      <c r="AL93" s="2130"/>
      <c r="AM93" s="2130"/>
      <c r="AN93" s="2130"/>
      <c r="AO93" s="2130"/>
      <c r="AP93" s="2130"/>
      <c r="AQ93" s="2130"/>
      <c r="AR93" s="2130"/>
      <c r="AS93" s="2130"/>
      <c r="AT93" s="2130"/>
      <c r="AU93" s="2130"/>
      <c r="AV93" s="2130"/>
      <c r="AW93" s="2130"/>
      <c r="AX93" s="2130"/>
      <c r="AY93" s="2147"/>
      <c r="AZ93" s="2147"/>
      <c r="BA93" s="2147"/>
      <c r="BB93" s="2148"/>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2107"/>
      <c r="C94" s="2101"/>
      <c r="D94" s="2101"/>
      <c r="E94" s="2101"/>
      <c r="F94" s="2101"/>
      <c r="G94" s="2101"/>
      <c r="H94" s="2101"/>
      <c r="I94" s="2101"/>
      <c r="J94" s="2101"/>
      <c r="K94" s="2101"/>
      <c r="L94" s="2101"/>
      <c r="M94" s="2101"/>
      <c r="N94" s="2101"/>
      <c r="O94" s="2101"/>
      <c r="P94" s="2101"/>
      <c r="Q94" s="2101"/>
      <c r="R94" s="2101"/>
      <c r="S94" s="2101"/>
      <c r="T94" s="2101"/>
      <c r="U94" s="2101"/>
      <c r="V94" s="2137"/>
      <c r="W94" s="2137"/>
      <c r="X94" s="2137"/>
      <c r="Y94" s="2137"/>
      <c r="Z94" s="2137"/>
      <c r="AA94" s="2137"/>
      <c r="AB94" s="2074"/>
      <c r="AC94" s="2074"/>
      <c r="AD94" s="2074"/>
      <c r="AE94" s="2074"/>
      <c r="AF94" s="2074"/>
      <c r="AG94" s="2074"/>
      <c r="AH94" s="2138"/>
      <c r="AI94" s="1207"/>
      <c r="AJ94" s="2129"/>
      <c r="AK94" s="2130"/>
      <c r="AL94" s="2130"/>
      <c r="AM94" s="2130"/>
      <c r="AN94" s="2130"/>
      <c r="AO94" s="2130"/>
      <c r="AP94" s="2130"/>
      <c r="AQ94" s="2130"/>
      <c r="AR94" s="2130"/>
      <c r="AS94" s="2130"/>
      <c r="AT94" s="2130"/>
      <c r="AU94" s="2130"/>
      <c r="AV94" s="2130"/>
      <c r="AW94" s="2130"/>
      <c r="AX94" s="2130"/>
      <c r="AY94" s="2147"/>
      <c r="AZ94" s="2147"/>
      <c r="BA94" s="2147"/>
      <c r="BB94" s="2148"/>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2107" t="s">
        <v>2306</v>
      </c>
      <c r="C95" s="2101"/>
      <c r="D95" s="2101"/>
      <c r="E95" s="2101"/>
      <c r="F95" s="2101"/>
      <c r="G95" s="2101"/>
      <c r="H95" s="2101"/>
      <c r="I95" s="2077">
        <v>0</v>
      </c>
      <c r="J95" s="2077"/>
      <c r="K95" s="2077"/>
      <c r="L95" s="2077"/>
      <c r="M95" s="2077"/>
      <c r="N95" s="2077"/>
      <c r="O95" s="2077">
        <v>0</v>
      </c>
      <c r="P95" s="2077"/>
      <c r="Q95" s="2077"/>
      <c r="R95" s="2077"/>
      <c r="S95" s="2077"/>
      <c r="T95" s="2077"/>
      <c r="U95" s="2077"/>
      <c r="V95" s="2077">
        <v>0</v>
      </c>
      <c r="W95" s="2077"/>
      <c r="X95" s="2077"/>
      <c r="Y95" s="2077"/>
      <c r="Z95" s="2077"/>
      <c r="AA95" s="2077"/>
      <c r="AB95" s="2077">
        <v>0</v>
      </c>
      <c r="AC95" s="2077"/>
      <c r="AD95" s="2077"/>
      <c r="AE95" s="2077"/>
      <c r="AF95" s="2077"/>
      <c r="AG95" s="2077"/>
      <c r="AH95" s="2078"/>
      <c r="AI95" s="1207"/>
      <c r="AJ95" s="2129"/>
      <c r="AK95" s="2130"/>
      <c r="AL95" s="2130"/>
      <c r="AM95" s="2130"/>
      <c r="AN95" s="2130"/>
      <c r="AO95" s="2130"/>
      <c r="AP95" s="2130"/>
      <c r="AQ95" s="2130"/>
      <c r="AR95" s="2130"/>
      <c r="AS95" s="2130"/>
      <c r="AT95" s="2130"/>
      <c r="AU95" s="2130"/>
      <c r="AV95" s="2130"/>
      <c r="AW95" s="2130"/>
      <c r="AX95" s="2130"/>
      <c r="AY95" s="2147"/>
      <c r="AZ95" s="2147"/>
      <c r="BA95" s="2147"/>
      <c r="BB95" s="2148"/>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2107" t="s">
        <v>2305</v>
      </c>
      <c r="C96" s="2101"/>
      <c r="D96" s="2101"/>
      <c r="E96" s="2101"/>
      <c r="F96" s="2101"/>
      <c r="G96" s="2101"/>
      <c r="H96" s="2101"/>
      <c r="I96" s="2077">
        <v>0</v>
      </c>
      <c r="J96" s="2077"/>
      <c r="K96" s="2077"/>
      <c r="L96" s="2077"/>
      <c r="M96" s="2077"/>
      <c r="N96" s="2077"/>
      <c r="O96" s="2077">
        <v>0</v>
      </c>
      <c r="P96" s="2077"/>
      <c r="Q96" s="2077"/>
      <c r="R96" s="2077"/>
      <c r="S96" s="2077"/>
      <c r="T96" s="2077"/>
      <c r="U96" s="2077"/>
      <c r="V96" s="2077">
        <v>0</v>
      </c>
      <c r="W96" s="2077"/>
      <c r="X96" s="2077"/>
      <c r="Y96" s="2077"/>
      <c r="Z96" s="2077"/>
      <c r="AA96" s="2077"/>
      <c r="AB96" s="2077">
        <v>0</v>
      </c>
      <c r="AC96" s="2077"/>
      <c r="AD96" s="2077"/>
      <c r="AE96" s="2077"/>
      <c r="AF96" s="2077"/>
      <c r="AG96" s="2077"/>
      <c r="AH96" s="2078"/>
      <c r="AI96" s="1207"/>
      <c r="AJ96" s="2044" t="s">
        <v>2311</v>
      </c>
      <c r="AK96" s="2045"/>
      <c r="AL96" s="2045"/>
      <c r="AM96" s="2045"/>
      <c r="AN96" s="2045"/>
      <c r="AO96" s="2045"/>
      <c r="AP96" s="2045"/>
      <c r="AQ96" s="2045"/>
      <c r="AR96" s="2045"/>
      <c r="AS96" s="2045"/>
      <c r="AT96" s="2045"/>
      <c r="AU96" s="2045"/>
      <c r="AV96" s="2045"/>
      <c r="AW96" s="2045"/>
      <c r="AX96" s="2045"/>
      <c r="AY96" s="2045"/>
      <c r="AZ96" s="2045"/>
      <c r="BA96" s="2045"/>
      <c r="BB96" s="2046"/>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2135" t="s">
        <v>2304</v>
      </c>
      <c r="C97" s="2136"/>
      <c r="D97" s="2136"/>
      <c r="E97" s="2136"/>
      <c r="F97" s="2136"/>
      <c r="G97" s="2136"/>
      <c r="H97" s="2136"/>
      <c r="I97" s="2071">
        <v>0</v>
      </c>
      <c r="J97" s="2071"/>
      <c r="K97" s="2071"/>
      <c r="L97" s="2071"/>
      <c r="M97" s="2071"/>
      <c r="N97" s="2071"/>
      <c r="O97" s="2071">
        <v>0</v>
      </c>
      <c r="P97" s="2071"/>
      <c r="Q97" s="2071"/>
      <c r="R97" s="2071"/>
      <c r="S97" s="2071"/>
      <c r="T97" s="2071"/>
      <c r="U97" s="2071"/>
      <c r="V97" s="2071">
        <v>0</v>
      </c>
      <c r="W97" s="2071"/>
      <c r="X97" s="2071"/>
      <c r="Y97" s="2071"/>
      <c r="Z97" s="2071"/>
      <c r="AA97" s="2071"/>
      <c r="AB97" s="2071">
        <v>0</v>
      </c>
      <c r="AC97" s="2071"/>
      <c r="AD97" s="2071"/>
      <c r="AE97" s="2071"/>
      <c r="AF97" s="2071"/>
      <c r="AG97" s="2071"/>
      <c r="AH97" s="2072"/>
      <c r="AI97" s="1207"/>
      <c r="AJ97" s="2047"/>
      <c r="AK97" s="2048"/>
      <c r="AL97" s="2048"/>
      <c r="AM97" s="2048"/>
      <c r="AN97" s="2048"/>
      <c r="AO97" s="2048"/>
      <c r="AP97" s="2048"/>
      <c r="AQ97" s="2048"/>
      <c r="AR97" s="2048"/>
      <c r="AS97" s="2048"/>
      <c r="AT97" s="2048"/>
      <c r="AU97" s="2048"/>
      <c r="AV97" s="2048"/>
      <c r="AW97" s="2048"/>
      <c r="AX97" s="2048"/>
      <c r="AY97" s="2048"/>
      <c r="AZ97" s="2048"/>
      <c r="BA97" s="2048"/>
      <c r="BB97" s="2049"/>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2310</v>
      </c>
      <c r="C99" s="1224"/>
      <c r="D99" s="1225"/>
      <c r="E99" s="1225"/>
      <c r="F99" s="1238"/>
      <c r="G99" s="1238"/>
      <c r="H99" s="1238"/>
      <c r="I99" s="1238"/>
      <c r="J99" s="1238"/>
      <c r="K99" s="1238"/>
      <c r="L99" s="1238"/>
      <c r="M99" s="1238"/>
      <c r="N99" s="1238"/>
      <c r="O99" s="1239"/>
      <c r="P99" s="1238"/>
      <c r="Q99" s="1238"/>
      <c r="R99" s="1239"/>
      <c r="S99" s="1207" t="s">
        <v>250</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2222</v>
      </c>
      <c r="C100" s="1233"/>
      <c r="D100" s="1240"/>
      <c r="E100" s="1241"/>
      <c r="F100" s="2098"/>
      <c r="G100" s="2099"/>
      <c r="H100" s="2099"/>
      <c r="I100" s="2099"/>
      <c r="J100" s="2099"/>
      <c r="K100" s="2099"/>
      <c r="L100" s="2099"/>
      <c r="M100" s="2099"/>
      <c r="N100" s="2099"/>
      <c r="O100" s="2099"/>
      <c r="P100" s="2099"/>
      <c r="Q100" s="2099"/>
      <c r="R100" s="2100"/>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2027" t="s">
        <v>2309</v>
      </c>
      <c r="C102" s="2028"/>
      <c r="D102" s="2028"/>
      <c r="E102" s="2028"/>
      <c r="F102" s="2028"/>
      <c r="G102" s="2028"/>
      <c r="H102" s="2028"/>
      <c r="I102" s="2028"/>
      <c r="J102" s="2028"/>
      <c r="K102" s="2028"/>
      <c r="L102" s="2028"/>
      <c r="M102" s="2028"/>
      <c r="N102" s="2028"/>
      <c r="O102" s="2028"/>
      <c r="P102" s="2028"/>
      <c r="Q102" s="2028"/>
      <c r="R102" s="2028"/>
      <c r="S102" s="2028"/>
      <c r="T102" s="2028"/>
      <c r="U102" s="2028"/>
      <c r="V102" s="2028"/>
      <c r="W102" s="2028"/>
      <c r="X102" s="2028"/>
      <c r="Y102" s="2028"/>
      <c r="Z102" s="2028"/>
      <c r="AA102" s="2028"/>
      <c r="AB102" s="2028"/>
      <c r="AC102" s="2028"/>
      <c r="AD102" s="2028"/>
      <c r="AE102" s="2028"/>
      <c r="AF102" s="2028"/>
      <c r="AG102" s="2028"/>
      <c r="AH102" s="2037"/>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2107"/>
      <c r="C103" s="2101"/>
      <c r="D103" s="2101"/>
      <c r="E103" s="2101"/>
      <c r="F103" s="2101"/>
      <c r="G103" s="2101"/>
      <c r="H103" s="2101"/>
      <c r="I103" s="2101" t="s">
        <v>2308</v>
      </c>
      <c r="J103" s="2101"/>
      <c r="K103" s="2101"/>
      <c r="L103" s="2101"/>
      <c r="M103" s="2101"/>
      <c r="N103" s="2101"/>
      <c r="O103" s="2101" t="s">
        <v>2285</v>
      </c>
      <c r="P103" s="2101"/>
      <c r="Q103" s="2101"/>
      <c r="R103" s="2101"/>
      <c r="S103" s="2101"/>
      <c r="T103" s="2101"/>
      <c r="U103" s="2101"/>
      <c r="V103" s="2137" t="s">
        <v>2284</v>
      </c>
      <c r="W103" s="2137"/>
      <c r="X103" s="2137"/>
      <c r="Y103" s="2137"/>
      <c r="Z103" s="2137"/>
      <c r="AA103" s="2137"/>
      <c r="AB103" s="2074" t="s">
        <v>2307</v>
      </c>
      <c r="AC103" s="2074"/>
      <c r="AD103" s="2074"/>
      <c r="AE103" s="2074"/>
      <c r="AF103" s="2074"/>
      <c r="AG103" s="2074"/>
      <c r="AH103" s="2138"/>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2107"/>
      <c r="C104" s="2101"/>
      <c r="D104" s="2101"/>
      <c r="E104" s="2101"/>
      <c r="F104" s="2101"/>
      <c r="G104" s="2101"/>
      <c r="H104" s="2101"/>
      <c r="I104" s="2101"/>
      <c r="J104" s="2101"/>
      <c r="K104" s="2101"/>
      <c r="L104" s="2101"/>
      <c r="M104" s="2101"/>
      <c r="N104" s="2101"/>
      <c r="O104" s="2101"/>
      <c r="P104" s="2101"/>
      <c r="Q104" s="2101"/>
      <c r="R104" s="2101"/>
      <c r="S104" s="2101"/>
      <c r="T104" s="2101"/>
      <c r="U104" s="2101"/>
      <c r="V104" s="2137"/>
      <c r="W104" s="2137"/>
      <c r="X104" s="2137"/>
      <c r="Y104" s="2137"/>
      <c r="Z104" s="2137"/>
      <c r="AA104" s="2137"/>
      <c r="AB104" s="2074"/>
      <c r="AC104" s="2074"/>
      <c r="AD104" s="2074"/>
      <c r="AE104" s="2074"/>
      <c r="AF104" s="2074"/>
      <c r="AG104" s="2074"/>
      <c r="AH104" s="2138"/>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2107" t="s">
        <v>2306</v>
      </c>
      <c r="C105" s="2101"/>
      <c r="D105" s="2101"/>
      <c r="E105" s="2101"/>
      <c r="F105" s="2101"/>
      <c r="G105" s="2101"/>
      <c r="H105" s="2101"/>
      <c r="I105" s="2077">
        <v>0</v>
      </c>
      <c r="J105" s="2077"/>
      <c r="K105" s="2077"/>
      <c r="L105" s="2077"/>
      <c r="M105" s="2077"/>
      <c r="N105" s="2077"/>
      <c r="O105" s="2077">
        <v>0</v>
      </c>
      <c r="P105" s="2077"/>
      <c r="Q105" s="2077"/>
      <c r="R105" s="2077"/>
      <c r="S105" s="2077"/>
      <c r="T105" s="2077"/>
      <c r="U105" s="2077"/>
      <c r="V105" s="2077">
        <v>0</v>
      </c>
      <c r="W105" s="2077"/>
      <c r="X105" s="2077"/>
      <c r="Y105" s="2077"/>
      <c r="Z105" s="2077"/>
      <c r="AA105" s="2077"/>
      <c r="AB105" s="2077">
        <v>0</v>
      </c>
      <c r="AC105" s="2077"/>
      <c r="AD105" s="2077"/>
      <c r="AE105" s="2077"/>
      <c r="AF105" s="2077"/>
      <c r="AG105" s="2077"/>
      <c r="AH105" s="2078"/>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2107" t="s">
        <v>2305</v>
      </c>
      <c r="C106" s="2101"/>
      <c r="D106" s="2101"/>
      <c r="E106" s="2101"/>
      <c r="F106" s="2101"/>
      <c r="G106" s="2101"/>
      <c r="H106" s="2101"/>
      <c r="I106" s="2077">
        <v>0</v>
      </c>
      <c r="J106" s="2077"/>
      <c r="K106" s="2077"/>
      <c r="L106" s="2077"/>
      <c r="M106" s="2077"/>
      <c r="N106" s="2077"/>
      <c r="O106" s="2077">
        <v>0</v>
      </c>
      <c r="P106" s="2077"/>
      <c r="Q106" s="2077"/>
      <c r="R106" s="2077"/>
      <c r="S106" s="2077"/>
      <c r="T106" s="2077"/>
      <c r="U106" s="2077"/>
      <c r="V106" s="2077">
        <v>0</v>
      </c>
      <c r="W106" s="2077"/>
      <c r="X106" s="2077"/>
      <c r="Y106" s="2077"/>
      <c r="Z106" s="2077"/>
      <c r="AA106" s="2077"/>
      <c r="AB106" s="2077">
        <v>0</v>
      </c>
      <c r="AC106" s="2077"/>
      <c r="AD106" s="2077"/>
      <c r="AE106" s="2077"/>
      <c r="AF106" s="2077"/>
      <c r="AG106" s="2077"/>
      <c r="AH106" s="2078"/>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2135" t="s">
        <v>2304</v>
      </c>
      <c r="C107" s="2136"/>
      <c r="D107" s="2136"/>
      <c r="E107" s="2136"/>
      <c r="F107" s="2136"/>
      <c r="G107" s="2136"/>
      <c r="H107" s="2136"/>
      <c r="I107" s="2071">
        <v>0</v>
      </c>
      <c r="J107" s="2071"/>
      <c r="K107" s="2071"/>
      <c r="L107" s="2071"/>
      <c r="M107" s="2071"/>
      <c r="N107" s="2071"/>
      <c r="O107" s="2071">
        <v>0</v>
      </c>
      <c r="P107" s="2071"/>
      <c r="Q107" s="2071"/>
      <c r="R107" s="2071"/>
      <c r="S107" s="2071"/>
      <c r="T107" s="2071"/>
      <c r="U107" s="2071"/>
      <c r="V107" s="2071">
        <v>0</v>
      </c>
      <c r="W107" s="2071"/>
      <c r="X107" s="2071"/>
      <c r="Y107" s="2071"/>
      <c r="Z107" s="2071"/>
      <c r="AA107" s="2071"/>
      <c r="AB107" s="2071">
        <v>0</v>
      </c>
      <c r="AC107" s="2071"/>
      <c r="AD107" s="2071"/>
      <c r="AE107" s="2071"/>
      <c r="AF107" s="2071"/>
      <c r="AG107" s="2071"/>
      <c r="AH107" s="2072"/>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250</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2303</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2222</v>
      </c>
      <c r="C110" s="1233"/>
      <c r="D110" s="1240"/>
      <c r="E110" s="1241"/>
      <c r="F110" s="2098"/>
      <c r="G110" s="2099"/>
      <c r="H110" s="2099"/>
      <c r="I110" s="2099"/>
      <c r="J110" s="2099"/>
      <c r="K110" s="2099"/>
      <c r="L110" s="2099"/>
      <c r="M110" s="2099"/>
      <c r="N110" s="2099"/>
      <c r="O110" s="2099"/>
      <c r="P110" s="2099"/>
      <c r="Q110" s="2099"/>
      <c r="R110" s="2100"/>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2108" t="s">
        <v>2618</v>
      </c>
      <c r="C112" s="2109"/>
      <c r="D112" s="2109"/>
      <c r="E112" s="2109"/>
      <c r="F112" s="2109"/>
      <c r="G112" s="2109"/>
      <c r="H112" s="2109"/>
      <c r="I112" s="2109"/>
      <c r="J112" s="2109"/>
      <c r="K112" s="2109"/>
      <c r="L112" s="2109"/>
      <c r="M112" s="2109"/>
      <c r="N112" s="2109"/>
      <c r="O112" s="2109"/>
      <c r="P112" s="2109"/>
      <c r="Q112" s="2109"/>
      <c r="R112" s="2109"/>
      <c r="S112" s="2109"/>
      <c r="T112" s="2109"/>
      <c r="U112" s="2112" t="s">
        <v>545</v>
      </c>
      <c r="V112" s="2112"/>
      <c r="W112" s="2112"/>
      <c r="X112" s="2113"/>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2116" t="s">
        <v>2618</v>
      </c>
      <c r="C116" s="2117"/>
      <c r="D116" s="2117"/>
      <c r="E116" s="2117"/>
      <c r="F116" s="2117"/>
      <c r="G116" s="2117"/>
      <c r="H116" s="2117"/>
      <c r="I116" s="2117"/>
      <c r="J116" s="2117"/>
      <c r="K116" s="2117"/>
      <c r="L116" s="2117"/>
      <c r="M116" s="2117"/>
      <c r="N116" s="2117"/>
      <c r="O116" s="2117"/>
      <c r="P116" s="2117"/>
      <c r="Q116" s="2117"/>
      <c r="R116" s="2117"/>
      <c r="S116" s="2117"/>
      <c r="T116" s="2117"/>
      <c r="U116" s="2120" t="s">
        <v>545</v>
      </c>
      <c r="V116" s="2120"/>
      <c r="W116" s="2120"/>
      <c r="X116" s="2121"/>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2302</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2126" t="s">
        <v>2301</v>
      </c>
      <c r="Y120" s="2127"/>
      <c r="Z120" s="2127"/>
      <c r="AA120" s="2127"/>
      <c r="AB120" s="2127"/>
      <c r="AC120" s="2127"/>
      <c r="AD120" s="2127"/>
      <c r="AE120" s="2127"/>
      <c r="AF120" s="2127"/>
      <c r="AG120" s="2127"/>
      <c r="AH120" s="2127"/>
      <c r="AI120" s="2127"/>
      <c r="AJ120" s="2127"/>
      <c r="AK120" s="2127"/>
      <c r="AL120" s="2127"/>
      <c r="AM120" s="2127"/>
      <c r="AN120" s="2127"/>
      <c r="AO120" s="2127"/>
      <c r="AP120" s="2127"/>
      <c r="AQ120" s="2127"/>
      <c r="AR120" s="2127"/>
      <c r="AS120" s="2127"/>
      <c r="AT120" s="2127"/>
      <c r="AU120" s="2127"/>
      <c r="AV120" s="2127"/>
      <c r="AW120" s="2127"/>
      <c r="AX120" s="2127"/>
      <c r="AY120" s="2127"/>
      <c r="AZ120" s="2127"/>
      <c r="BA120" s="2127"/>
      <c r="BB120" s="2127"/>
      <c r="BC120" s="2127"/>
      <c r="BD120" s="2128"/>
      <c r="BE120" s="1214"/>
    </row>
    <row r="121" spans="1:57" ht="15.75" customHeight="1">
      <c r="A121" s="1207"/>
      <c r="B121" s="2132" t="s">
        <v>1565</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7"/>
      <c r="W121" s="1207"/>
      <c r="X121" s="2129"/>
      <c r="Y121" s="2130"/>
      <c r="Z121" s="2130"/>
      <c r="AA121" s="2130"/>
      <c r="AB121" s="2130"/>
      <c r="AC121" s="2130"/>
      <c r="AD121" s="2130"/>
      <c r="AE121" s="2130"/>
      <c r="AF121" s="2130"/>
      <c r="AG121" s="2130"/>
      <c r="AH121" s="2130"/>
      <c r="AI121" s="2130"/>
      <c r="AJ121" s="2130"/>
      <c r="AK121" s="2130"/>
      <c r="AL121" s="2130"/>
      <c r="AM121" s="2130"/>
      <c r="AN121" s="2130"/>
      <c r="AO121" s="2130"/>
      <c r="AP121" s="2130"/>
      <c r="AQ121" s="2130"/>
      <c r="AR121" s="2130"/>
      <c r="AS121" s="2130"/>
      <c r="AT121" s="2130"/>
      <c r="AU121" s="2130"/>
      <c r="AV121" s="2130"/>
      <c r="AW121" s="2130"/>
      <c r="AX121" s="2130"/>
      <c r="AY121" s="2130"/>
      <c r="AZ121" s="2130"/>
      <c r="BA121" s="2130"/>
      <c r="BB121" s="2130"/>
      <c r="BC121" s="2130"/>
      <c r="BD121" s="2131"/>
      <c r="BE121" s="1214"/>
    </row>
    <row r="122" spans="1:57" ht="15.75" customHeight="1">
      <c r="A122" s="1207"/>
      <c r="B122" s="2041"/>
      <c r="C122" s="2042"/>
      <c r="D122" s="2042"/>
      <c r="E122" s="2042"/>
      <c r="F122" s="2042"/>
      <c r="G122" s="2042"/>
      <c r="H122" s="2042"/>
      <c r="I122" s="2101" t="s">
        <v>2300</v>
      </c>
      <c r="J122" s="2101"/>
      <c r="K122" s="2101"/>
      <c r="L122" s="2101"/>
      <c r="M122" s="2101"/>
      <c r="N122" s="2101"/>
      <c r="O122" s="2102" t="s">
        <v>2299</v>
      </c>
      <c r="P122" s="2102"/>
      <c r="Q122" s="2102"/>
      <c r="R122" s="2102"/>
      <c r="S122" s="2102"/>
      <c r="T122" s="2102"/>
      <c r="U122" s="2103"/>
      <c r="V122" s="1207"/>
      <c r="W122" s="1207"/>
      <c r="X122" s="2044" t="s">
        <v>2269</v>
      </c>
      <c r="Y122" s="2045"/>
      <c r="Z122" s="2045"/>
      <c r="AA122" s="2045"/>
      <c r="AB122" s="2045"/>
      <c r="AC122" s="2045"/>
      <c r="AD122" s="2045"/>
      <c r="AE122" s="2045"/>
      <c r="AF122" s="2045"/>
      <c r="AG122" s="2045"/>
      <c r="AH122" s="2045"/>
      <c r="AI122" s="2045"/>
      <c r="AJ122" s="2045"/>
      <c r="AK122" s="2045"/>
      <c r="AL122" s="2045"/>
      <c r="AM122" s="2045"/>
      <c r="AN122" s="2045"/>
      <c r="AO122" s="2045"/>
      <c r="AP122" s="2045"/>
      <c r="AQ122" s="2045"/>
      <c r="AR122" s="2045"/>
      <c r="AS122" s="2045"/>
      <c r="AT122" s="2045"/>
      <c r="AU122" s="2045"/>
      <c r="AV122" s="2045"/>
      <c r="AW122" s="2045"/>
      <c r="AX122" s="2045"/>
      <c r="AY122" s="2045"/>
      <c r="AZ122" s="2045"/>
      <c r="BA122" s="2045"/>
      <c r="BB122" s="2045"/>
      <c r="BC122" s="2045"/>
      <c r="BD122" s="2046"/>
      <c r="BE122" s="1214"/>
    </row>
    <row r="123" spans="1:57" ht="15.75" customHeight="1">
      <c r="A123" s="1207"/>
      <c r="B123" s="2075" t="s">
        <v>2283</v>
      </c>
      <c r="C123" s="2076"/>
      <c r="D123" s="2076"/>
      <c r="E123" s="2076"/>
      <c r="F123" s="2076"/>
      <c r="G123" s="2076"/>
      <c r="H123" s="2076"/>
      <c r="I123" s="2077">
        <v>0</v>
      </c>
      <c r="J123" s="2077"/>
      <c r="K123" s="2077"/>
      <c r="L123" s="2077"/>
      <c r="M123" s="2077"/>
      <c r="N123" s="2077"/>
      <c r="O123" s="2077">
        <v>0</v>
      </c>
      <c r="P123" s="2077"/>
      <c r="Q123" s="2077"/>
      <c r="R123" s="2077"/>
      <c r="S123" s="2077"/>
      <c r="T123" s="2077"/>
      <c r="U123" s="2078"/>
      <c r="V123" s="1207"/>
      <c r="W123" s="1207"/>
      <c r="X123" s="2044"/>
      <c r="Y123" s="2045"/>
      <c r="Z123" s="2045"/>
      <c r="AA123" s="2045"/>
      <c r="AB123" s="2045"/>
      <c r="AC123" s="2045"/>
      <c r="AD123" s="2045"/>
      <c r="AE123" s="2045"/>
      <c r="AF123" s="2045"/>
      <c r="AG123" s="2045"/>
      <c r="AH123" s="2045"/>
      <c r="AI123" s="2045"/>
      <c r="AJ123" s="2045"/>
      <c r="AK123" s="2045"/>
      <c r="AL123" s="2045"/>
      <c r="AM123" s="2045"/>
      <c r="AN123" s="2045"/>
      <c r="AO123" s="2045"/>
      <c r="AP123" s="2045"/>
      <c r="AQ123" s="2045"/>
      <c r="AR123" s="2045"/>
      <c r="AS123" s="2045"/>
      <c r="AT123" s="2045"/>
      <c r="AU123" s="2045"/>
      <c r="AV123" s="2045"/>
      <c r="AW123" s="2045"/>
      <c r="AX123" s="2045"/>
      <c r="AY123" s="2045"/>
      <c r="AZ123" s="2045"/>
      <c r="BA123" s="2045"/>
      <c r="BB123" s="2045"/>
      <c r="BC123" s="2045"/>
      <c r="BD123" s="2046"/>
      <c r="BE123" s="1214"/>
    </row>
    <row r="124" spans="1:57" ht="15.75" customHeight="1" thickBot="1">
      <c r="A124" s="1207"/>
      <c r="B124" s="2069" t="s">
        <v>2282</v>
      </c>
      <c r="C124" s="2070"/>
      <c r="D124" s="2070"/>
      <c r="E124" s="2070"/>
      <c r="F124" s="2070"/>
      <c r="G124" s="2070"/>
      <c r="H124" s="2070"/>
      <c r="I124" s="2071">
        <v>0</v>
      </c>
      <c r="J124" s="2071"/>
      <c r="K124" s="2071"/>
      <c r="L124" s="2071"/>
      <c r="M124" s="2071"/>
      <c r="N124" s="2071"/>
      <c r="O124" s="2124"/>
      <c r="P124" s="2124"/>
      <c r="Q124" s="2124"/>
      <c r="R124" s="2124"/>
      <c r="S124" s="2124"/>
      <c r="T124" s="2124"/>
      <c r="U124" s="2125"/>
      <c r="V124" s="1207"/>
      <c r="W124" s="1207"/>
      <c r="X124" s="2044"/>
      <c r="Y124" s="2045"/>
      <c r="Z124" s="2045"/>
      <c r="AA124" s="2045"/>
      <c r="AB124" s="2045"/>
      <c r="AC124" s="2045"/>
      <c r="AD124" s="2045"/>
      <c r="AE124" s="2045"/>
      <c r="AF124" s="2045"/>
      <c r="AG124" s="2045"/>
      <c r="AH124" s="2045"/>
      <c r="AI124" s="2045"/>
      <c r="AJ124" s="2045"/>
      <c r="AK124" s="2045"/>
      <c r="AL124" s="2045"/>
      <c r="AM124" s="2045"/>
      <c r="AN124" s="2045"/>
      <c r="AO124" s="2045"/>
      <c r="AP124" s="2045"/>
      <c r="AQ124" s="2045"/>
      <c r="AR124" s="2045"/>
      <c r="AS124" s="2045"/>
      <c r="AT124" s="2045"/>
      <c r="AU124" s="2045"/>
      <c r="AV124" s="2045"/>
      <c r="AW124" s="2045"/>
      <c r="AX124" s="2045"/>
      <c r="AY124" s="2045"/>
      <c r="AZ124" s="2045"/>
      <c r="BA124" s="2045"/>
      <c r="BB124" s="2045"/>
      <c r="BC124" s="2045"/>
      <c r="BD124" s="2046"/>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2044"/>
      <c r="Y125" s="2045"/>
      <c r="Z125" s="2045"/>
      <c r="AA125" s="2045"/>
      <c r="AB125" s="2045"/>
      <c r="AC125" s="2045"/>
      <c r="AD125" s="2045"/>
      <c r="AE125" s="2045"/>
      <c r="AF125" s="2045"/>
      <c r="AG125" s="2045"/>
      <c r="AH125" s="2045"/>
      <c r="AI125" s="2045"/>
      <c r="AJ125" s="2045"/>
      <c r="AK125" s="2045"/>
      <c r="AL125" s="2045"/>
      <c r="AM125" s="2045"/>
      <c r="AN125" s="2045"/>
      <c r="AO125" s="2045"/>
      <c r="AP125" s="2045"/>
      <c r="AQ125" s="2045"/>
      <c r="AR125" s="2045"/>
      <c r="AS125" s="2045"/>
      <c r="AT125" s="2045"/>
      <c r="AU125" s="2045"/>
      <c r="AV125" s="2045"/>
      <c r="AW125" s="2045"/>
      <c r="AX125" s="2045"/>
      <c r="AY125" s="2045"/>
      <c r="AZ125" s="2045"/>
      <c r="BA125" s="2045"/>
      <c r="BB125" s="2045"/>
      <c r="BC125" s="2045"/>
      <c r="BD125" s="2046"/>
      <c r="BE125" s="1214"/>
    </row>
    <row r="126" spans="1:57" ht="15.75" customHeight="1" thickBot="1">
      <c r="A126" s="1207"/>
      <c r="B126" s="1230" t="s">
        <v>2298</v>
      </c>
      <c r="C126" s="1231"/>
      <c r="D126" s="1231"/>
      <c r="E126" s="1231"/>
      <c r="F126" s="1231"/>
      <c r="G126" s="1231"/>
      <c r="H126" s="1231"/>
      <c r="I126" s="1231"/>
      <c r="J126" s="1231"/>
      <c r="K126" s="1231"/>
      <c r="L126" s="1231"/>
      <c r="M126" s="1231"/>
      <c r="N126" s="1231"/>
      <c r="O126" s="1231"/>
      <c r="P126" s="1232"/>
      <c r="Q126" s="1215" t="s">
        <v>250</v>
      </c>
      <c r="R126" s="1215" t="s">
        <v>250</v>
      </c>
      <c r="S126" s="1207"/>
      <c r="T126" s="1207"/>
      <c r="U126" s="1207"/>
      <c r="V126" s="1207" t="s">
        <v>250</v>
      </c>
      <c r="W126" s="1207"/>
      <c r="X126" s="2044"/>
      <c r="Y126" s="2045"/>
      <c r="Z126" s="2045"/>
      <c r="AA126" s="2045"/>
      <c r="AB126" s="2045"/>
      <c r="AC126" s="2045"/>
      <c r="AD126" s="2045"/>
      <c r="AE126" s="2045"/>
      <c r="AF126" s="2045"/>
      <c r="AG126" s="2045"/>
      <c r="AH126" s="2045"/>
      <c r="AI126" s="2045"/>
      <c r="AJ126" s="2045"/>
      <c r="AK126" s="2045"/>
      <c r="AL126" s="2045"/>
      <c r="AM126" s="2045"/>
      <c r="AN126" s="2045"/>
      <c r="AO126" s="2045"/>
      <c r="AP126" s="2045"/>
      <c r="AQ126" s="2045"/>
      <c r="AR126" s="2045"/>
      <c r="AS126" s="2045"/>
      <c r="AT126" s="2045"/>
      <c r="AU126" s="2045"/>
      <c r="AV126" s="2045"/>
      <c r="AW126" s="2045"/>
      <c r="AX126" s="2045"/>
      <c r="AY126" s="2045"/>
      <c r="AZ126" s="2045"/>
      <c r="BA126" s="2045"/>
      <c r="BB126" s="2045"/>
      <c r="BC126" s="2045"/>
      <c r="BD126" s="2046"/>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2044"/>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214"/>
    </row>
    <row r="128" spans="1:57" ht="15.75" customHeight="1">
      <c r="A128" s="1207"/>
      <c r="B128" s="2104" t="s">
        <v>2297</v>
      </c>
      <c r="C128" s="2105"/>
      <c r="D128" s="2105"/>
      <c r="E128" s="2105"/>
      <c r="F128" s="2105"/>
      <c r="G128" s="2105"/>
      <c r="H128" s="2105"/>
      <c r="I128" s="2105"/>
      <c r="J128" s="2105"/>
      <c r="K128" s="2105"/>
      <c r="L128" s="2105"/>
      <c r="M128" s="2105"/>
      <c r="N128" s="2105"/>
      <c r="O128" s="2105"/>
      <c r="P128" s="2105"/>
      <c r="Q128" s="2105"/>
      <c r="R128" s="2105"/>
      <c r="S128" s="2105"/>
      <c r="T128" s="2105"/>
      <c r="U128" s="2106"/>
      <c r="V128" s="1207"/>
      <c r="W128" s="1207"/>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214"/>
    </row>
    <row r="129" spans="1:57" ht="15.75" customHeight="1">
      <c r="A129" s="1207"/>
      <c r="B129" s="2041"/>
      <c r="C129" s="2042"/>
      <c r="D129" s="2042"/>
      <c r="E129" s="2042"/>
      <c r="F129" s="2042"/>
      <c r="G129" s="2042"/>
      <c r="H129" s="2042"/>
      <c r="I129" s="2079" t="s">
        <v>2285</v>
      </c>
      <c r="J129" s="2079"/>
      <c r="K129" s="2079"/>
      <c r="L129" s="2079"/>
      <c r="M129" s="2079"/>
      <c r="N129" s="2079"/>
      <c r="O129" s="2079"/>
      <c r="P129" s="2079" t="s">
        <v>2284</v>
      </c>
      <c r="Q129" s="2079"/>
      <c r="R129" s="2079"/>
      <c r="S129" s="2079"/>
      <c r="T129" s="2079"/>
      <c r="U129" s="2080"/>
      <c r="V129" s="1207"/>
      <c r="W129" s="1207"/>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214"/>
    </row>
    <row r="130" spans="1:57" ht="15.75" customHeight="1">
      <c r="A130" s="1207"/>
      <c r="B130" s="2041"/>
      <c r="C130" s="2042"/>
      <c r="D130" s="2042"/>
      <c r="E130" s="2042"/>
      <c r="F130" s="2042"/>
      <c r="G130" s="2042"/>
      <c r="H130" s="2042"/>
      <c r="I130" s="2079"/>
      <c r="J130" s="2079"/>
      <c r="K130" s="2079"/>
      <c r="L130" s="2079"/>
      <c r="M130" s="2079"/>
      <c r="N130" s="2079"/>
      <c r="O130" s="2079"/>
      <c r="P130" s="2079"/>
      <c r="Q130" s="2079"/>
      <c r="R130" s="2079"/>
      <c r="S130" s="2079"/>
      <c r="T130" s="2079"/>
      <c r="U130" s="2080"/>
      <c r="V130" s="1207"/>
      <c r="W130" s="1207"/>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214"/>
    </row>
    <row r="131" spans="1:57" ht="15.75" customHeight="1">
      <c r="A131" s="1207"/>
      <c r="B131" s="2075" t="s">
        <v>2283</v>
      </c>
      <c r="C131" s="2076"/>
      <c r="D131" s="2076"/>
      <c r="E131" s="2076"/>
      <c r="F131" s="2076"/>
      <c r="G131" s="2076"/>
      <c r="H131" s="2076"/>
      <c r="I131" s="2077">
        <v>0</v>
      </c>
      <c r="J131" s="2077"/>
      <c r="K131" s="2077"/>
      <c r="L131" s="2077"/>
      <c r="M131" s="2077"/>
      <c r="N131" s="2077"/>
      <c r="O131" s="2077"/>
      <c r="P131" s="2077">
        <v>0</v>
      </c>
      <c r="Q131" s="2077"/>
      <c r="R131" s="2077"/>
      <c r="S131" s="2077"/>
      <c r="T131" s="2077"/>
      <c r="U131" s="2078"/>
      <c r="V131" s="1207"/>
      <c r="W131" s="1207"/>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214"/>
    </row>
    <row r="132" spans="1:57" ht="15.75" customHeight="1" thickBot="1">
      <c r="A132" s="1207"/>
      <c r="B132" s="2069" t="s">
        <v>2282</v>
      </c>
      <c r="C132" s="2070"/>
      <c r="D132" s="2070"/>
      <c r="E132" s="2070"/>
      <c r="F132" s="2070"/>
      <c r="G132" s="2070"/>
      <c r="H132" s="2070"/>
      <c r="I132" s="2071">
        <v>0</v>
      </c>
      <c r="J132" s="2071"/>
      <c r="K132" s="2071"/>
      <c r="L132" s="2071"/>
      <c r="M132" s="2071"/>
      <c r="N132" s="2071"/>
      <c r="O132" s="2071"/>
      <c r="P132" s="2071">
        <v>0</v>
      </c>
      <c r="Q132" s="2071"/>
      <c r="R132" s="2071"/>
      <c r="S132" s="2071"/>
      <c r="T132" s="2071"/>
      <c r="U132" s="2072"/>
      <c r="V132" s="1207"/>
      <c r="W132" s="1207"/>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2096" t="s">
        <v>2296</v>
      </c>
      <c r="C134" s="2097"/>
      <c r="D134" s="2097"/>
      <c r="E134" s="2097"/>
      <c r="F134" s="2097"/>
      <c r="G134" s="2097"/>
      <c r="H134" s="2097"/>
      <c r="I134" s="2097"/>
      <c r="J134" s="2097"/>
      <c r="K134" s="2097"/>
      <c r="L134" s="2097"/>
      <c r="M134" s="2097"/>
      <c r="N134" s="2097"/>
      <c r="O134" s="2097"/>
      <c r="P134" s="2097"/>
      <c r="Q134" s="2097"/>
      <c r="R134" s="2097"/>
      <c r="S134" s="2097"/>
      <c r="T134" s="2097"/>
      <c r="U134" s="2097"/>
      <c r="V134" s="2097"/>
      <c r="W134" s="2097"/>
      <c r="X134" s="2097"/>
      <c r="Y134" s="2097"/>
      <c r="Z134" s="2097"/>
      <c r="AA134" s="2097"/>
      <c r="AB134" s="2097"/>
      <c r="AC134" s="2097"/>
      <c r="AD134" s="2097"/>
      <c r="AE134" s="2097"/>
      <c r="AF134" s="2097"/>
      <c r="AG134" s="2097"/>
      <c r="AH134" s="2084" t="s">
        <v>545</v>
      </c>
      <c r="AI134" s="2084"/>
      <c r="AJ134" s="2084"/>
      <c r="AK134" s="2084"/>
      <c r="AL134" s="2084"/>
      <c r="AM134" s="2084"/>
      <c r="AN134" s="2084"/>
      <c r="AO134" s="2084"/>
      <c r="AP134" s="2084"/>
      <c r="AQ134" s="2084"/>
      <c r="AR134" s="2084"/>
      <c r="AS134" s="2084"/>
      <c r="AT134" s="2084"/>
      <c r="AU134" s="2084"/>
      <c r="AV134" s="2084"/>
      <c r="AW134" s="2084"/>
      <c r="AX134" s="2085"/>
      <c r="AY134" s="1207"/>
      <c r="AZ134" s="1207"/>
      <c r="BA134" s="1207"/>
      <c r="BB134" s="1207"/>
      <c r="BC134" s="1207"/>
      <c r="BD134" s="1207"/>
      <c r="BE134" s="1214"/>
    </row>
    <row r="135" spans="1:57" ht="15.75" customHeight="1" thickBot="1">
      <c r="A135" s="1207"/>
      <c r="B135" s="2081" t="s">
        <v>2295</v>
      </c>
      <c r="C135" s="2082"/>
      <c r="D135" s="2082"/>
      <c r="E135" s="2082"/>
      <c r="F135" s="2082"/>
      <c r="G135" s="2082"/>
      <c r="H135" s="2082"/>
      <c r="I135" s="2082"/>
      <c r="J135" s="2082"/>
      <c r="K135" s="2082"/>
      <c r="L135" s="2082"/>
      <c r="M135" s="2082"/>
      <c r="N135" s="2082"/>
      <c r="O135" s="2082"/>
      <c r="P135" s="2082"/>
      <c r="Q135" s="2082"/>
      <c r="R135" s="2082"/>
      <c r="S135" s="2082"/>
      <c r="T135" s="2082"/>
      <c r="U135" s="2082"/>
      <c r="V135" s="2082"/>
      <c r="W135" s="2082"/>
      <c r="X135" s="2082"/>
      <c r="Y135" s="2082"/>
      <c r="Z135" s="2082"/>
      <c r="AA135" s="2082"/>
      <c r="AB135" s="2082"/>
      <c r="AC135" s="2082"/>
      <c r="AD135" s="2082"/>
      <c r="AE135" s="2082"/>
      <c r="AF135" s="2082"/>
      <c r="AG135" s="2083"/>
      <c r="AH135" s="2098"/>
      <c r="AI135" s="2099"/>
      <c r="AJ135" s="2099"/>
      <c r="AK135" s="2099"/>
      <c r="AL135" s="2099"/>
      <c r="AM135" s="2099"/>
      <c r="AN135" s="2099"/>
      <c r="AO135" s="2099"/>
      <c r="AP135" s="2099"/>
      <c r="AQ135" s="2099"/>
      <c r="AR135" s="2099"/>
      <c r="AS135" s="2099"/>
      <c r="AT135" s="2099"/>
      <c r="AU135" s="2099"/>
      <c r="AV135" s="2099"/>
      <c r="AW135" s="2099"/>
      <c r="AX135" s="2100"/>
      <c r="AY135" s="1207"/>
      <c r="AZ135" s="1207"/>
      <c r="BA135" s="1207"/>
      <c r="BB135" s="1207"/>
      <c r="BC135" s="1207"/>
      <c r="BD135" s="1207"/>
      <c r="BE135" s="1214"/>
    </row>
    <row r="136" spans="1:57" ht="15.75" customHeight="1">
      <c r="A136" s="1207"/>
      <c r="B136" s="2081" t="s">
        <v>2294</v>
      </c>
      <c r="C136" s="2082"/>
      <c r="D136" s="2082"/>
      <c r="E136" s="2082"/>
      <c r="F136" s="2082"/>
      <c r="G136" s="2082"/>
      <c r="H136" s="2082"/>
      <c r="I136" s="2082"/>
      <c r="J136" s="2082"/>
      <c r="K136" s="2082"/>
      <c r="L136" s="2082"/>
      <c r="M136" s="2082"/>
      <c r="N136" s="2082"/>
      <c r="O136" s="2082"/>
      <c r="P136" s="2082"/>
      <c r="Q136" s="2082"/>
      <c r="R136" s="2082"/>
      <c r="S136" s="2082"/>
      <c r="T136" s="2082"/>
      <c r="U136" s="2082"/>
      <c r="V136" s="2082"/>
      <c r="W136" s="2082"/>
      <c r="X136" s="2082"/>
      <c r="Y136" s="2082"/>
      <c r="Z136" s="2082"/>
      <c r="AA136" s="2082"/>
      <c r="AB136" s="2082"/>
      <c r="AC136" s="2082"/>
      <c r="AD136" s="2082"/>
      <c r="AE136" s="2082"/>
      <c r="AF136" s="2082"/>
      <c r="AG136" s="2083"/>
      <c r="AH136" s="2084" t="s">
        <v>545</v>
      </c>
      <c r="AI136" s="2084"/>
      <c r="AJ136" s="2084"/>
      <c r="AK136" s="2084"/>
      <c r="AL136" s="2084"/>
      <c r="AM136" s="2084"/>
      <c r="AN136" s="2084"/>
      <c r="AO136" s="2084"/>
      <c r="AP136" s="2084"/>
      <c r="AQ136" s="2084"/>
      <c r="AR136" s="2084"/>
      <c r="AS136" s="2084"/>
      <c r="AT136" s="2084"/>
      <c r="AU136" s="2084"/>
      <c r="AV136" s="2084"/>
      <c r="AW136" s="2084"/>
      <c r="AX136" s="2085"/>
      <c r="AY136" s="1207"/>
      <c r="AZ136" s="1207"/>
      <c r="BA136" s="1207"/>
      <c r="BB136" s="1207"/>
      <c r="BC136" s="1207"/>
      <c r="BD136" s="1207"/>
      <c r="BE136" s="1214"/>
    </row>
    <row r="137" spans="1:57" ht="15.75" customHeight="1">
      <c r="A137" s="1207"/>
      <c r="B137" s="2086" t="s">
        <v>2293</v>
      </c>
      <c r="C137" s="2087"/>
      <c r="D137" s="2087"/>
      <c r="E137" s="2087"/>
      <c r="F137" s="2087"/>
      <c r="G137" s="2087"/>
      <c r="H137" s="2087"/>
      <c r="I137" s="2087"/>
      <c r="J137" s="2087"/>
      <c r="K137" s="2087"/>
      <c r="L137" s="2087"/>
      <c r="M137" s="2087"/>
      <c r="N137" s="2087"/>
      <c r="O137" s="2087"/>
      <c r="P137" s="2087"/>
      <c r="Q137" s="2087"/>
      <c r="R137" s="2088" t="s">
        <v>2292</v>
      </c>
      <c r="S137" s="2088"/>
      <c r="T137" s="2088"/>
      <c r="U137" s="2088"/>
      <c r="V137" s="2088"/>
      <c r="W137" s="2088"/>
      <c r="X137" s="2088"/>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9"/>
      <c r="AY137" s="1207"/>
      <c r="AZ137" s="1207"/>
      <c r="BA137" s="1207"/>
      <c r="BB137" s="1207"/>
      <c r="BC137" s="1207" t="s">
        <v>250</v>
      </c>
      <c r="BD137" s="1207"/>
      <c r="BE137" s="1214"/>
    </row>
    <row r="138" spans="1:57" ht="15.75" customHeight="1">
      <c r="A138" s="1207"/>
      <c r="B138" s="2090" t="s">
        <v>2291</v>
      </c>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c r="AA138" s="2091"/>
      <c r="AB138" s="2091"/>
      <c r="AC138" s="2091"/>
      <c r="AD138" s="2091"/>
      <c r="AE138" s="2091"/>
      <c r="AF138" s="2091"/>
      <c r="AG138" s="2091"/>
      <c r="AH138" s="2091"/>
      <c r="AI138" s="2091"/>
      <c r="AJ138" s="2091"/>
      <c r="AK138" s="2091"/>
      <c r="AL138" s="2091"/>
      <c r="AM138" s="2091"/>
      <c r="AN138" s="2091"/>
      <c r="AO138" s="2091"/>
      <c r="AP138" s="2091"/>
      <c r="AQ138" s="2091"/>
      <c r="AR138" s="2091"/>
      <c r="AS138" s="2091"/>
      <c r="AT138" s="2091"/>
      <c r="AU138" s="2091"/>
      <c r="AV138" s="2091"/>
      <c r="AW138" s="2091"/>
      <c r="AX138" s="2092"/>
      <c r="AY138" s="1207"/>
      <c r="AZ138" s="1207"/>
      <c r="BA138" s="1207"/>
      <c r="BB138" s="1207"/>
      <c r="BC138" s="1207"/>
      <c r="BD138" s="1207"/>
      <c r="BE138" s="1214"/>
    </row>
    <row r="139" spans="1:57" ht="15.75" customHeight="1">
      <c r="A139" s="1207"/>
      <c r="B139" s="2090"/>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91"/>
      <c r="AI139" s="2091"/>
      <c r="AJ139" s="2091"/>
      <c r="AK139" s="2091"/>
      <c r="AL139" s="2091"/>
      <c r="AM139" s="2091"/>
      <c r="AN139" s="2091"/>
      <c r="AO139" s="2091"/>
      <c r="AP139" s="2091"/>
      <c r="AQ139" s="2091"/>
      <c r="AR139" s="2091"/>
      <c r="AS139" s="2091"/>
      <c r="AT139" s="2091"/>
      <c r="AU139" s="2091"/>
      <c r="AV139" s="2091"/>
      <c r="AW139" s="2091"/>
      <c r="AX139" s="2092"/>
      <c r="AY139" s="1207"/>
      <c r="AZ139" s="1207"/>
      <c r="BA139" s="1207"/>
      <c r="BB139" s="1207"/>
      <c r="BC139" s="1207"/>
      <c r="BD139" s="1207"/>
      <c r="BE139" s="1214"/>
    </row>
    <row r="140" spans="1:57" ht="15.75" customHeight="1">
      <c r="A140" s="1207"/>
      <c r="B140" s="2090"/>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c r="AF140" s="2091"/>
      <c r="AG140" s="2091"/>
      <c r="AH140" s="2091"/>
      <c r="AI140" s="2091"/>
      <c r="AJ140" s="2091"/>
      <c r="AK140" s="2091"/>
      <c r="AL140" s="2091"/>
      <c r="AM140" s="2091"/>
      <c r="AN140" s="2091"/>
      <c r="AO140" s="2091"/>
      <c r="AP140" s="2091"/>
      <c r="AQ140" s="2091"/>
      <c r="AR140" s="2091"/>
      <c r="AS140" s="2091"/>
      <c r="AT140" s="2091"/>
      <c r="AU140" s="2091"/>
      <c r="AV140" s="2091"/>
      <c r="AW140" s="2091"/>
      <c r="AX140" s="2092"/>
      <c r="AY140" s="1207"/>
      <c r="AZ140" s="1207"/>
      <c r="BA140" s="1207"/>
      <c r="BB140" s="1207"/>
      <c r="BC140" s="1207"/>
      <c r="BD140" s="1207"/>
      <c r="BE140" s="1214"/>
    </row>
    <row r="141" spans="1:57" ht="15.75" customHeight="1">
      <c r="A141" s="1207"/>
      <c r="B141" s="2090"/>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c r="AF141" s="2091"/>
      <c r="AG141" s="2091"/>
      <c r="AH141" s="2091"/>
      <c r="AI141" s="2091"/>
      <c r="AJ141" s="2091"/>
      <c r="AK141" s="2091"/>
      <c r="AL141" s="2091"/>
      <c r="AM141" s="2091"/>
      <c r="AN141" s="2091"/>
      <c r="AO141" s="2091"/>
      <c r="AP141" s="2091"/>
      <c r="AQ141" s="2091"/>
      <c r="AR141" s="2091"/>
      <c r="AS141" s="2091"/>
      <c r="AT141" s="2091"/>
      <c r="AU141" s="2091"/>
      <c r="AV141" s="2091"/>
      <c r="AW141" s="2091"/>
      <c r="AX141" s="2092"/>
      <c r="AY141" s="1207"/>
      <c r="AZ141" s="1207"/>
      <c r="BA141" s="1207"/>
      <c r="BB141" s="1207"/>
      <c r="BC141" s="1207"/>
      <c r="BD141" s="1207"/>
      <c r="BE141" s="1214"/>
    </row>
    <row r="142" spans="1:57" ht="15.75" customHeight="1">
      <c r="A142" s="1207"/>
      <c r="B142" s="2090"/>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207"/>
      <c r="AZ142" s="1207"/>
      <c r="BA142" s="1207"/>
      <c r="BB142" s="1207"/>
      <c r="BC142" s="1207"/>
      <c r="BD142" s="1207"/>
      <c r="BE142" s="1214"/>
    </row>
    <row r="143" spans="1:57" ht="15.75" customHeight="1">
      <c r="A143" s="1207"/>
      <c r="B143" s="2090"/>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207"/>
      <c r="AZ143" s="1207"/>
      <c r="BA143" s="1207"/>
      <c r="BB143" s="1207"/>
      <c r="BC143" s="1207"/>
      <c r="BD143" s="1207"/>
      <c r="BE143" s="1214"/>
    </row>
    <row r="144" spans="1:57" ht="15.75" customHeight="1">
      <c r="A144" s="1207"/>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207"/>
      <c r="AZ144" s="1207"/>
      <c r="BA144" s="1207"/>
      <c r="BB144" s="1207"/>
      <c r="BC144" s="1207"/>
      <c r="BD144" s="1207"/>
      <c r="BE144" s="1214"/>
    </row>
    <row r="145" spans="1:57" ht="15.75" customHeight="1">
      <c r="A145" s="1207"/>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207"/>
      <c r="AZ145" s="1207"/>
      <c r="BA145" s="1207"/>
      <c r="BB145" s="1207"/>
      <c r="BC145" s="1207"/>
      <c r="BD145" s="1207"/>
      <c r="BE145" s="1214"/>
    </row>
    <row r="146" spans="1:57" ht="15.75" customHeight="1">
      <c r="A146" s="1207"/>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207"/>
      <c r="AZ146" s="1207"/>
      <c r="BA146" s="1207"/>
      <c r="BB146" s="1207"/>
      <c r="BC146" s="1207"/>
      <c r="BD146" s="1207"/>
      <c r="BE146" s="1214"/>
    </row>
    <row r="147" spans="1:57" ht="15.75" customHeight="1" thickBot="1">
      <c r="A147" s="1207"/>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2290</v>
      </c>
      <c r="C149" s="1231"/>
      <c r="D149" s="1231"/>
      <c r="E149" s="1231"/>
      <c r="F149" s="1231"/>
      <c r="G149" s="1231"/>
      <c r="H149" s="1231"/>
      <c r="I149" s="1231"/>
      <c r="J149" s="1231"/>
      <c r="K149" s="1231"/>
      <c r="L149" s="1231"/>
      <c r="M149" s="1232"/>
      <c r="N149" s="1215"/>
      <c r="O149" s="1215"/>
      <c r="P149" s="1207"/>
      <c r="Q149" s="1207"/>
      <c r="R149" s="1207"/>
      <c r="S149" s="1207"/>
      <c r="T149" s="1207"/>
      <c r="U149" s="1207" t="s">
        <v>250</v>
      </c>
      <c r="V149" s="1207"/>
      <c r="W149" s="1207"/>
      <c r="X149" s="1230" t="s">
        <v>2289</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2073" t="s">
        <v>2288</v>
      </c>
      <c r="C151" s="2029"/>
      <c r="D151" s="2029"/>
      <c r="E151" s="2029"/>
      <c r="F151" s="2029"/>
      <c r="G151" s="2029"/>
      <c r="H151" s="2029"/>
      <c r="I151" s="2029"/>
      <c r="J151" s="2029"/>
      <c r="K151" s="2029"/>
      <c r="L151" s="2029"/>
      <c r="M151" s="2029"/>
      <c r="N151" s="2029"/>
      <c r="O151" s="2029"/>
      <c r="P151" s="2029"/>
      <c r="Q151" s="2029"/>
      <c r="R151" s="2029"/>
      <c r="S151" s="2029"/>
      <c r="T151" s="2029"/>
      <c r="U151" s="2030"/>
      <c r="V151" s="1207"/>
      <c r="W151" s="1208"/>
      <c r="X151" s="2073" t="s">
        <v>2287</v>
      </c>
      <c r="Y151" s="2029"/>
      <c r="Z151" s="2029"/>
      <c r="AA151" s="2029"/>
      <c r="AB151" s="2029"/>
      <c r="AC151" s="2029"/>
      <c r="AD151" s="2029"/>
      <c r="AE151" s="2029"/>
      <c r="AF151" s="2029"/>
      <c r="AG151" s="2029"/>
      <c r="AH151" s="2029"/>
      <c r="AI151" s="2029"/>
      <c r="AJ151" s="2029"/>
      <c r="AK151" s="2029"/>
      <c r="AL151" s="2029"/>
      <c r="AM151" s="2029"/>
      <c r="AN151" s="2029"/>
      <c r="AO151" s="2029"/>
      <c r="AP151" s="2029"/>
      <c r="AQ151" s="2030"/>
      <c r="AR151" s="1207"/>
      <c r="AS151" s="1207"/>
      <c r="AT151" s="1207"/>
      <c r="AU151" s="1207"/>
      <c r="AV151" s="1207"/>
      <c r="AW151" s="1207"/>
      <c r="AX151" s="1207"/>
      <c r="AY151" s="1207"/>
      <c r="AZ151" s="1207"/>
      <c r="BA151" s="1207"/>
      <c r="BB151" s="1207"/>
      <c r="BC151" s="1207"/>
      <c r="BD151" s="1207"/>
      <c r="BE151" s="1214"/>
    </row>
    <row r="152" spans="1:57" ht="15.75" customHeight="1">
      <c r="A152" s="1207"/>
      <c r="B152" s="2041"/>
      <c r="C152" s="2042"/>
      <c r="D152" s="2042"/>
      <c r="E152" s="2042"/>
      <c r="F152" s="2042"/>
      <c r="G152" s="2042"/>
      <c r="H152" s="2042"/>
      <c r="I152" s="2079" t="s">
        <v>2285</v>
      </c>
      <c r="J152" s="2079"/>
      <c r="K152" s="2079"/>
      <c r="L152" s="2079"/>
      <c r="M152" s="2079"/>
      <c r="N152" s="2079"/>
      <c r="O152" s="2079"/>
      <c r="P152" s="2079" t="s">
        <v>2286</v>
      </c>
      <c r="Q152" s="2079"/>
      <c r="R152" s="2079"/>
      <c r="S152" s="2079"/>
      <c r="T152" s="2079"/>
      <c r="U152" s="2080"/>
      <c r="V152" s="1207"/>
      <c r="W152" s="1207"/>
      <c r="X152" s="2041"/>
      <c r="Y152" s="2042"/>
      <c r="Z152" s="2042"/>
      <c r="AA152" s="2042"/>
      <c r="AB152" s="2042"/>
      <c r="AC152" s="2042"/>
      <c r="AD152" s="2042"/>
      <c r="AE152" s="2079" t="s">
        <v>2285</v>
      </c>
      <c r="AF152" s="2079"/>
      <c r="AG152" s="2079"/>
      <c r="AH152" s="2079"/>
      <c r="AI152" s="2079"/>
      <c r="AJ152" s="2079"/>
      <c r="AK152" s="2079"/>
      <c r="AL152" s="2079" t="s">
        <v>2284</v>
      </c>
      <c r="AM152" s="2079"/>
      <c r="AN152" s="2079"/>
      <c r="AO152" s="2079"/>
      <c r="AP152" s="2079"/>
      <c r="AQ152" s="2080"/>
      <c r="AR152" s="1207"/>
      <c r="AS152" s="1207"/>
      <c r="AT152" s="1207"/>
      <c r="AU152" s="1207"/>
      <c r="AV152" s="1207"/>
      <c r="AW152" s="1207"/>
      <c r="AX152" s="1207"/>
      <c r="AY152" s="1207"/>
      <c r="AZ152" s="1207"/>
      <c r="BA152" s="1207"/>
      <c r="BB152" s="1207"/>
      <c r="BC152" s="1207"/>
      <c r="BD152" s="1207"/>
      <c r="BE152" s="1214"/>
    </row>
    <row r="153" spans="1:57" ht="15.75" customHeight="1">
      <c r="A153" s="1207"/>
      <c r="B153" s="2041"/>
      <c r="C153" s="2042"/>
      <c r="D153" s="2042"/>
      <c r="E153" s="2042"/>
      <c r="F153" s="2042"/>
      <c r="G153" s="2042"/>
      <c r="H153" s="2042"/>
      <c r="I153" s="2079"/>
      <c r="J153" s="2079"/>
      <c r="K153" s="2079"/>
      <c r="L153" s="2079"/>
      <c r="M153" s="2079"/>
      <c r="N153" s="2079"/>
      <c r="O153" s="2079"/>
      <c r="P153" s="2079"/>
      <c r="Q153" s="2079"/>
      <c r="R153" s="2079"/>
      <c r="S153" s="2079"/>
      <c r="T153" s="2079"/>
      <c r="U153" s="2080"/>
      <c r="V153" s="1207"/>
      <c r="W153" s="1207"/>
      <c r="X153" s="2041"/>
      <c r="Y153" s="2042"/>
      <c r="Z153" s="2042"/>
      <c r="AA153" s="2042"/>
      <c r="AB153" s="2042"/>
      <c r="AC153" s="2042"/>
      <c r="AD153" s="2042"/>
      <c r="AE153" s="2079"/>
      <c r="AF153" s="2079"/>
      <c r="AG153" s="2079"/>
      <c r="AH153" s="2079"/>
      <c r="AI153" s="2079"/>
      <c r="AJ153" s="2079"/>
      <c r="AK153" s="2079"/>
      <c r="AL153" s="2079"/>
      <c r="AM153" s="2079"/>
      <c r="AN153" s="2079"/>
      <c r="AO153" s="2079"/>
      <c r="AP153" s="2079"/>
      <c r="AQ153" s="2080"/>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2075" t="s">
        <v>2283</v>
      </c>
      <c r="C154" s="2076"/>
      <c r="D154" s="2076"/>
      <c r="E154" s="2076"/>
      <c r="F154" s="2076"/>
      <c r="G154" s="2076"/>
      <c r="H154" s="2076"/>
      <c r="I154" s="2077">
        <v>0</v>
      </c>
      <c r="J154" s="2077"/>
      <c r="K154" s="2077"/>
      <c r="L154" s="2077"/>
      <c r="M154" s="2077"/>
      <c r="N154" s="2077"/>
      <c r="O154" s="2077"/>
      <c r="P154" s="2077">
        <v>0</v>
      </c>
      <c r="Q154" s="2077"/>
      <c r="R154" s="2077"/>
      <c r="S154" s="2077"/>
      <c r="T154" s="2077"/>
      <c r="U154" s="2078"/>
      <c r="V154" s="1207"/>
      <c r="W154" s="1207"/>
      <c r="X154" s="2069" t="s">
        <v>2283</v>
      </c>
      <c r="Y154" s="2070"/>
      <c r="Z154" s="2070"/>
      <c r="AA154" s="2070"/>
      <c r="AB154" s="2070"/>
      <c r="AC154" s="2070"/>
      <c r="AD154" s="2070"/>
      <c r="AE154" s="2071">
        <v>0</v>
      </c>
      <c r="AF154" s="2071"/>
      <c r="AG154" s="2071"/>
      <c r="AH154" s="2071"/>
      <c r="AI154" s="2071"/>
      <c r="AJ154" s="2071"/>
      <c r="AK154" s="2071"/>
      <c r="AL154" s="2071">
        <v>0</v>
      </c>
      <c r="AM154" s="2071"/>
      <c r="AN154" s="2071"/>
      <c r="AO154" s="2071"/>
      <c r="AP154" s="2071"/>
      <c r="AQ154" s="2072"/>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2069" t="s">
        <v>2282</v>
      </c>
      <c r="C155" s="2070"/>
      <c r="D155" s="2070"/>
      <c r="E155" s="2070"/>
      <c r="F155" s="2070"/>
      <c r="G155" s="2070"/>
      <c r="H155" s="2070"/>
      <c r="I155" s="2071">
        <v>0</v>
      </c>
      <c r="J155" s="2071"/>
      <c r="K155" s="2071"/>
      <c r="L155" s="2071"/>
      <c r="M155" s="2071"/>
      <c r="N155" s="2071"/>
      <c r="O155" s="2071"/>
      <c r="P155" s="2071">
        <v>0</v>
      </c>
      <c r="Q155" s="2071"/>
      <c r="R155" s="2071"/>
      <c r="S155" s="2071"/>
      <c r="T155" s="2071"/>
      <c r="U155" s="2072"/>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2073" t="s">
        <v>2281</v>
      </c>
      <c r="D157" s="2029"/>
      <c r="E157" s="2029"/>
      <c r="F157" s="2029"/>
      <c r="G157" s="2029"/>
      <c r="H157" s="2029"/>
      <c r="I157" s="2029"/>
      <c r="J157" s="2029"/>
      <c r="K157" s="2029"/>
      <c r="L157" s="2029"/>
      <c r="M157" s="2029"/>
      <c r="N157" s="2029"/>
      <c r="O157" s="2029"/>
      <c r="P157" s="2029"/>
      <c r="Q157" s="2029"/>
      <c r="R157" s="2029"/>
      <c r="S157" s="2029"/>
      <c r="T157" s="2029"/>
      <c r="U157" s="2029"/>
      <c r="V157" s="2029"/>
      <c r="W157" s="2029"/>
      <c r="X157" s="2029"/>
      <c r="Y157" s="2029"/>
      <c r="Z157" s="2029"/>
      <c r="AA157" s="2029"/>
      <c r="AB157" s="2029"/>
      <c r="AC157" s="2029"/>
      <c r="AD157" s="2029"/>
      <c r="AE157" s="2029"/>
      <c r="AF157" s="2029"/>
      <c r="AG157" s="2030"/>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2041" t="s">
        <v>2266</v>
      </c>
      <c r="D158" s="2042"/>
      <c r="E158" s="2042"/>
      <c r="F158" s="2042"/>
      <c r="G158" s="2042"/>
      <c r="H158" s="2042"/>
      <c r="I158" s="2042"/>
      <c r="J158" s="2042"/>
      <c r="K158" s="2042"/>
      <c r="L158" s="2042"/>
      <c r="M158" s="2042"/>
      <c r="N158" s="2042"/>
      <c r="O158" s="2042"/>
      <c r="P158" s="2042"/>
      <c r="Q158" s="2042" t="s">
        <v>2280</v>
      </c>
      <c r="R158" s="2042"/>
      <c r="S158" s="2042"/>
      <c r="T158" s="2074" t="s">
        <v>2279</v>
      </c>
      <c r="U158" s="2074"/>
      <c r="V158" s="2074"/>
      <c r="W158" s="2074"/>
      <c r="X158" s="2074"/>
      <c r="Y158" s="2074"/>
      <c r="Z158" s="2074"/>
      <c r="AA158" s="2074"/>
      <c r="AB158" s="2042" t="s">
        <v>2278</v>
      </c>
      <c r="AC158" s="2042"/>
      <c r="AD158" s="2042"/>
      <c r="AE158" s="2042"/>
      <c r="AF158" s="2042"/>
      <c r="AG158" s="2043"/>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2056" t="s">
        <v>2277</v>
      </c>
      <c r="D159" s="2057"/>
      <c r="E159" s="2057"/>
      <c r="F159" s="2057"/>
      <c r="G159" s="2057"/>
      <c r="H159" s="2057"/>
      <c r="I159" s="2057"/>
      <c r="J159" s="2057"/>
      <c r="K159" s="2057"/>
      <c r="L159" s="2057"/>
      <c r="M159" s="2057"/>
      <c r="N159" s="2057"/>
      <c r="O159" s="2057"/>
      <c r="P159" s="2057"/>
      <c r="Q159" s="1999">
        <v>55</v>
      </c>
      <c r="R159" s="1999"/>
      <c r="S159" s="1999"/>
      <c r="T159" s="2050"/>
      <c r="U159" s="2050"/>
      <c r="V159" s="2050"/>
      <c r="W159" s="2050"/>
      <c r="X159" s="2050"/>
      <c r="Y159" s="2050"/>
      <c r="Z159" s="2050"/>
      <c r="AA159" s="2050"/>
      <c r="AB159" s="1245"/>
      <c r="AC159" s="1245"/>
      <c r="AD159" s="1245"/>
      <c r="AE159" s="1245"/>
      <c r="AF159" s="1245"/>
      <c r="AG159" s="1246"/>
      <c r="AH159" s="1207"/>
      <c r="AI159" s="1207"/>
      <c r="AJ159" s="1207"/>
      <c r="AK159" s="1207"/>
      <c r="AL159" s="1207"/>
      <c r="AM159" s="1207"/>
      <c r="AN159" s="1207"/>
      <c r="AO159" s="1207"/>
      <c r="AP159" s="1207" t="s">
        <v>250</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2056" t="s">
        <v>2276</v>
      </c>
      <c r="D160" s="2057"/>
      <c r="E160" s="2057"/>
      <c r="F160" s="2057"/>
      <c r="G160" s="2057"/>
      <c r="H160" s="2057"/>
      <c r="I160" s="2057"/>
      <c r="J160" s="2057"/>
      <c r="K160" s="2057"/>
      <c r="L160" s="2057"/>
      <c r="M160" s="2057"/>
      <c r="N160" s="2057"/>
      <c r="O160" s="2057"/>
      <c r="P160" s="2057"/>
      <c r="Q160" s="1999">
        <v>55</v>
      </c>
      <c r="R160" s="1999"/>
      <c r="S160" s="1999"/>
      <c r="T160" s="2059"/>
      <c r="U160" s="2059"/>
      <c r="V160" s="2059"/>
      <c r="W160" s="2059"/>
      <c r="X160" s="2059"/>
      <c r="Y160" s="2059"/>
      <c r="Z160" s="2059"/>
      <c r="AA160" s="2059"/>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2056" t="s">
        <v>2275</v>
      </c>
      <c r="D161" s="2057"/>
      <c r="E161" s="2057"/>
      <c r="F161" s="2057"/>
      <c r="G161" s="2057"/>
      <c r="H161" s="2057"/>
      <c r="I161" s="2057"/>
      <c r="J161" s="2057"/>
      <c r="K161" s="2057"/>
      <c r="L161" s="2057"/>
      <c r="M161" s="2057"/>
      <c r="N161" s="2057"/>
      <c r="O161" s="2057"/>
      <c r="P161" s="2057"/>
      <c r="Q161" s="1999">
        <v>55</v>
      </c>
      <c r="R161" s="1999"/>
      <c r="S161" s="1999"/>
      <c r="T161" s="2050"/>
      <c r="U161" s="2050"/>
      <c r="V161" s="2050"/>
      <c r="W161" s="2050"/>
      <c r="X161" s="2050"/>
      <c r="Y161" s="2050"/>
      <c r="Z161" s="2050"/>
      <c r="AA161" s="2050"/>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2056" t="s">
        <v>2274</v>
      </c>
      <c r="D162" s="2057"/>
      <c r="E162" s="2057"/>
      <c r="F162" s="2057"/>
      <c r="G162" s="2057"/>
      <c r="H162" s="2057"/>
      <c r="I162" s="2057"/>
      <c r="J162" s="2057"/>
      <c r="K162" s="2057"/>
      <c r="L162" s="2057"/>
      <c r="M162" s="2057"/>
      <c r="N162" s="2057"/>
      <c r="O162" s="2057"/>
      <c r="P162" s="2057"/>
      <c r="Q162" s="1999">
        <v>55</v>
      </c>
      <c r="R162" s="1999"/>
      <c r="S162" s="1999"/>
      <c r="T162" s="2050"/>
      <c r="U162" s="2050"/>
      <c r="V162" s="2050"/>
      <c r="W162" s="2050"/>
      <c r="X162" s="2050"/>
      <c r="Y162" s="2050"/>
      <c r="Z162" s="2050"/>
      <c r="AA162" s="2050"/>
      <c r="AB162" s="2060">
        <v>0</v>
      </c>
      <c r="AC162" s="2060"/>
      <c r="AD162" s="2060"/>
      <c r="AE162" s="2060"/>
      <c r="AF162" s="2060"/>
      <c r="AG162" s="2061"/>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2056" t="s">
        <v>170</v>
      </c>
      <c r="D163" s="2057"/>
      <c r="E163" s="2057"/>
      <c r="F163" s="2058" t="s">
        <v>2255</v>
      </c>
      <c r="G163" s="2058"/>
      <c r="H163" s="2058"/>
      <c r="I163" s="2058"/>
      <c r="J163" s="2058"/>
      <c r="K163" s="2058"/>
      <c r="L163" s="2058"/>
      <c r="M163" s="2058"/>
      <c r="N163" s="2058"/>
      <c r="O163" s="2058"/>
      <c r="P163" s="2058"/>
      <c r="Q163" s="1999">
        <v>55</v>
      </c>
      <c r="R163" s="1999"/>
      <c r="S163" s="1999"/>
      <c r="T163" s="2059"/>
      <c r="U163" s="2059"/>
      <c r="V163" s="2059"/>
      <c r="W163" s="2059"/>
      <c r="X163" s="2059"/>
      <c r="Y163" s="2059"/>
      <c r="Z163" s="2059"/>
      <c r="AA163" s="2059"/>
      <c r="AB163" s="2060">
        <v>0</v>
      </c>
      <c r="AC163" s="2060"/>
      <c r="AD163" s="2060"/>
      <c r="AE163" s="2060"/>
      <c r="AF163" s="2060"/>
      <c r="AG163" s="2061"/>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2056" t="s">
        <v>170</v>
      </c>
      <c r="D164" s="2057"/>
      <c r="E164" s="2057"/>
      <c r="F164" s="2058" t="s">
        <v>2255</v>
      </c>
      <c r="G164" s="2058"/>
      <c r="H164" s="2058"/>
      <c r="I164" s="2058"/>
      <c r="J164" s="2058"/>
      <c r="K164" s="2058"/>
      <c r="L164" s="2058"/>
      <c r="M164" s="2058"/>
      <c r="N164" s="2058"/>
      <c r="O164" s="2058"/>
      <c r="P164" s="2058"/>
      <c r="Q164" s="1999">
        <v>55</v>
      </c>
      <c r="R164" s="1999"/>
      <c r="S164" s="1999"/>
      <c r="T164" s="2059"/>
      <c r="U164" s="2059"/>
      <c r="V164" s="2059"/>
      <c r="W164" s="2059"/>
      <c r="X164" s="2059"/>
      <c r="Y164" s="2059"/>
      <c r="Z164" s="2059"/>
      <c r="AA164" s="2059"/>
      <c r="AB164" s="2060">
        <v>0</v>
      </c>
      <c r="AC164" s="2060"/>
      <c r="AD164" s="2060"/>
      <c r="AE164" s="2060"/>
      <c r="AF164" s="2060"/>
      <c r="AG164" s="2061"/>
      <c r="AH164" s="1207"/>
      <c r="AI164" s="1207"/>
      <c r="AJ164" s="1207"/>
      <c r="AK164" s="1207" t="s">
        <v>250</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2062" t="s">
        <v>170</v>
      </c>
      <c r="D165" s="2063"/>
      <c r="E165" s="2063"/>
      <c r="F165" s="2064" t="s">
        <v>2255</v>
      </c>
      <c r="G165" s="2064"/>
      <c r="H165" s="2064"/>
      <c r="I165" s="2064"/>
      <c r="J165" s="2064"/>
      <c r="K165" s="2064"/>
      <c r="L165" s="2064"/>
      <c r="M165" s="2064"/>
      <c r="N165" s="2064"/>
      <c r="O165" s="2064"/>
      <c r="P165" s="2064"/>
      <c r="Q165" s="2065">
        <v>55</v>
      </c>
      <c r="R165" s="2065"/>
      <c r="S165" s="2065"/>
      <c r="T165" s="2066"/>
      <c r="U165" s="2066"/>
      <c r="V165" s="2066"/>
      <c r="W165" s="2066"/>
      <c r="X165" s="2066"/>
      <c r="Y165" s="2066"/>
      <c r="Z165" s="2066"/>
      <c r="AA165" s="2066"/>
      <c r="AB165" s="2067">
        <v>0</v>
      </c>
      <c r="AC165" s="2067"/>
      <c r="AD165" s="2067"/>
      <c r="AE165" s="2067"/>
      <c r="AF165" s="2067"/>
      <c r="AG165" s="2068"/>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2027" t="s">
        <v>2273</v>
      </c>
      <c r="D167" s="2028"/>
      <c r="E167" s="2028"/>
      <c r="F167" s="2028"/>
      <c r="G167" s="2028"/>
      <c r="H167" s="2028"/>
      <c r="I167" s="2028"/>
      <c r="J167" s="2028"/>
      <c r="K167" s="2028"/>
      <c r="L167" s="2028"/>
      <c r="M167" s="2028"/>
      <c r="N167" s="2037"/>
      <c r="O167" s="1207"/>
      <c r="P167" s="2038" t="s">
        <v>2272</v>
      </c>
      <c r="Q167" s="2039"/>
      <c r="R167" s="2039"/>
      <c r="S167" s="2039"/>
      <c r="T167" s="2039"/>
      <c r="U167" s="2039"/>
      <c r="V167" s="2039"/>
      <c r="W167" s="2039"/>
      <c r="X167" s="2039"/>
      <c r="Y167" s="2039"/>
      <c r="Z167" s="2039"/>
      <c r="AA167" s="2039"/>
      <c r="AB167" s="2039"/>
      <c r="AC167" s="2039"/>
      <c r="AD167" s="2039"/>
      <c r="AE167" s="2039"/>
      <c r="AF167" s="2039"/>
      <c r="AG167" s="2039"/>
      <c r="AH167" s="2039"/>
      <c r="AI167" s="2039"/>
      <c r="AJ167" s="2039"/>
      <c r="AK167" s="2039"/>
      <c r="AL167" s="2039"/>
      <c r="AM167" s="2039"/>
      <c r="AN167" s="2039"/>
      <c r="AO167" s="2040"/>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2041" t="s">
        <v>2271</v>
      </c>
      <c r="D168" s="2042"/>
      <c r="E168" s="2042"/>
      <c r="F168" s="2042"/>
      <c r="G168" s="2042"/>
      <c r="H168" s="2042"/>
      <c r="I168" s="2042" t="s">
        <v>2270</v>
      </c>
      <c r="J168" s="2042"/>
      <c r="K168" s="2042"/>
      <c r="L168" s="2042"/>
      <c r="M168" s="2042"/>
      <c r="N168" s="2043"/>
      <c r="O168" s="1207"/>
      <c r="P168" s="2044" t="s">
        <v>2269</v>
      </c>
      <c r="Q168" s="2045"/>
      <c r="R168" s="2045"/>
      <c r="S168" s="2045"/>
      <c r="T168" s="2045"/>
      <c r="U168" s="2045"/>
      <c r="V168" s="2045"/>
      <c r="W168" s="2045"/>
      <c r="X168" s="2045"/>
      <c r="Y168" s="2045"/>
      <c r="Z168" s="2045"/>
      <c r="AA168" s="2045"/>
      <c r="AB168" s="2045"/>
      <c r="AC168" s="2045"/>
      <c r="AD168" s="2045"/>
      <c r="AE168" s="2045"/>
      <c r="AF168" s="2045"/>
      <c r="AG168" s="2045"/>
      <c r="AH168" s="2045"/>
      <c r="AI168" s="2045"/>
      <c r="AJ168" s="2045"/>
      <c r="AK168" s="2045"/>
      <c r="AL168" s="2045"/>
      <c r="AM168" s="2045"/>
      <c r="AN168" s="2045"/>
      <c r="AO168" s="2046"/>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1989"/>
      <c r="D169" s="1990"/>
      <c r="E169" s="1990"/>
      <c r="F169" s="1990"/>
      <c r="G169" s="1990"/>
      <c r="H169" s="1990"/>
      <c r="I169" s="2050"/>
      <c r="J169" s="2050"/>
      <c r="K169" s="2050"/>
      <c r="L169" s="2050"/>
      <c r="M169" s="2050"/>
      <c r="N169" s="2051"/>
      <c r="O169" s="1207"/>
      <c r="P169" s="2044"/>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AM169" s="2045"/>
      <c r="AN169" s="2045"/>
      <c r="AO169" s="2046"/>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1989"/>
      <c r="D170" s="1990"/>
      <c r="E170" s="1990"/>
      <c r="F170" s="1990"/>
      <c r="G170" s="1990"/>
      <c r="H170" s="1990"/>
      <c r="I170" s="2050"/>
      <c r="J170" s="2050"/>
      <c r="K170" s="2050"/>
      <c r="L170" s="2050"/>
      <c r="M170" s="2050"/>
      <c r="N170" s="2051"/>
      <c r="O170" s="1207"/>
      <c r="P170" s="2044"/>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2045"/>
      <c r="AN170" s="2045"/>
      <c r="AO170" s="2046"/>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1989"/>
      <c r="D171" s="1990"/>
      <c r="E171" s="1990"/>
      <c r="F171" s="1990"/>
      <c r="G171" s="1990"/>
      <c r="H171" s="1990"/>
      <c r="I171" s="2050"/>
      <c r="J171" s="2050"/>
      <c r="K171" s="2050"/>
      <c r="L171" s="2050"/>
      <c r="M171" s="2050"/>
      <c r="N171" s="2051"/>
      <c r="O171" s="1207"/>
      <c r="P171" s="2044"/>
      <c r="Q171" s="2045"/>
      <c r="R171" s="2045"/>
      <c r="S171" s="2045"/>
      <c r="T171" s="2045"/>
      <c r="U171" s="2045"/>
      <c r="V171" s="2045"/>
      <c r="W171" s="2045"/>
      <c r="X171" s="2045"/>
      <c r="Y171" s="2045"/>
      <c r="Z171" s="2045"/>
      <c r="AA171" s="2045"/>
      <c r="AB171" s="2045"/>
      <c r="AC171" s="2045"/>
      <c r="AD171" s="2045"/>
      <c r="AE171" s="2045"/>
      <c r="AF171" s="2045"/>
      <c r="AG171" s="2045"/>
      <c r="AH171" s="2045"/>
      <c r="AI171" s="2045"/>
      <c r="AJ171" s="2045"/>
      <c r="AK171" s="2045"/>
      <c r="AL171" s="2045"/>
      <c r="AM171" s="2045"/>
      <c r="AN171" s="2045"/>
      <c r="AO171" s="2046"/>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1989"/>
      <c r="D172" s="1990"/>
      <c r="E172" s="1990"/>
      <c r="F172" s="1990"/>
      <c r="G172" s="1990"/>
      <c r="H172" s="1990"/>
      <c r="I172" s="2050"/>
      <c r="J172" s="2050"/>
      <c r="K172" s="2050"/>
      <c r="L172" s="2050"/>
      <c r="M172" s="2050"/>
      <c r="N172" s="2051"/>
      <c r="O172" s="1207"/>
      <c r="P172" s="2044"/>
      <c r="Q172" s="2045"/>
      <c r="R172" s="2045"/>
      <c r="S172" s="2045"/>
      <c r="T172" s="2045"/>
      <c r="U172" s="2045"/>
      <c r="V172" s="2045"/>
      <c r="W172" s="2045"/>
      <c r="X172" s="2045"/>
      <c r="Y172" s="2045"/>
      <c r="Z172" s="2045"/>
      <c r="AA172" s="2045"/>
      <c r="AB172" s="2045"/>
      <c r="AC172" s="2045"/>
      <c r="AD172" s="2045"/>
      <c r="AE172" s="2045"/>
      <c r="AF172" s="2045"/>
      <c r="AG172" s="2045"/>
      <c r="AH172" s="2045"/>
      <c r="AI172" s="2045"/>
      <c r="AJ172" s="2045"/>
      <c r="AK172" s="2045"/>
      <c r="AL172" s="2045"/>
      <c r="AM172" s="2045"/>
      <c r="AN172" s="2045"/>
      <c r="AO172" s="2046"/>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1989"/>
      <c r="D173" s="1990"/>
      <c r="E173" s="1990"/>
      <c r="F173" s="1990"/>
      <c r="G173" s="1990"/>
      <c r="H173" s="1990"/>
      <c r="I173" s="2050"/>
      <c r="J173" s="2050"/>
      <c r="K173" s="2050"/>
      <c r="L173" s="2050"/>
      <c r="M173" s="2050"/>
      <c r="N173" s="2051"/>
      <c r="O173" s="1207"/>
      <c r="P173" s="2044"/>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1989"/>
      <c r="D174" s="1990"/>
      <c r="E174" s="1990"/>
      <c r="F174" s="1990"/>
      <c r="G174" s="1990"/>
      <c r="H174" s="1990"/>
      <c r="I174" s="2050"/>
      <c r="J174" s="2050"/>
      <c r="K174" s="2050"/>
      <c r="L174" s="2050"/>
      <c r="M174" s="2050"/>
      <c r="N174" s="2051"/>
      <c r="O174" s="1207"/>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2052"/>
      <c r="D175" s="2053"/>
      <c r="E175" s="2053"/>
      <c r="F175" s="2053"/>
      <c r="G175" s="2053"/>
      <c r="H175" s="2053"/>
      <c r="I175" s="2054"/>
      <c r="J175" s="2054"/>
      <c r="K175" s="2054"/>
      <c r="L175" s="2054"/>
      <c r="M175" s="2054"/>
      <c r="N175" s="2055"/>
      <c r="O175" s="1207"/>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2018" t="s">
        <v>2268</v>
      </c>
      <c r="D177" s="2019"/>
      <c r="E177" s="2019"/>
      <c r="F177" s="2019"/>
      <c r="G177" s="2019"/>
      <c r="H177" s="2019"/>
      <c r="I177" s="2019"/>
      <c r="J177" s="2019"/>
      <c r="K177" s="2019"/>
      <c r="L177" s="2019"/>
      <c r="M177" s="2019"/>
      <c r="N177" s="2019"/>
      <c r="O177" s="2019"/>
      <c r="P177" s="2019"/>
      <c r="Q177" s="2019"/>
      <c r="R177" s="2019"/>
      <c r="S177" s="2019"/>
      <c r="T177" s="2019"/>
      <c r="U177" s="2019"/>
      <c r="V177" s="2019"/>
      <c r="W177" s="2019"/>
      <c r="X177" s="2019"/>
      <c r="Y177" s="2019"/>
      <c r="Z177" s="2019"/>
      <c r="AA177" s="2019"/>
      <c r="AB177" s="2019"/>
      <c r="AC177" s="2019"/>
      <c r="AD177" s="2019"/>
      <c r="AE177" s="2020"/>
      <c r="AF177" s="1207"/>
      <c r="AG177" s="1207"/>
      <c r="AH177" s="1903"/>
      <c r="AI177" s="1903"/>
      <c r="AJ177" s="1903"/>
      <c r="AK177" s="1903"/>
      <c r="AL177" s="1903"/>
      <c r="AM177" s="1903"/>
      <c r="AN177" s="1903"/>
      <c r="AO177" s="1903"/>
      <c r="AP177" s="1903"/>
      <c r="AQ177" s="1903"/>
      <c r="AR177" s="1903"/>
      <c r="AS177" s="1903"/>
      <c r="AT177" s="1903"/>
      <c r="AU177" s="1903"/>
      <c r="AV177" s="1903"/>
      <c r="AW177" s="1903"/>
      <c r="AX177" s="1903"/>
      <c r="AY177" s="1903"/>
      <c r="AZ177" s="1903"/>
      <c r="BA177" s="1903"/>
      <c r="BB177" s="1903"/>
      <c r="BC177" s="1903"/>
      <c r="BD177" s="1903"/>
      <c r="BE177" s="1903"/>
    </row>
    <row r="178" spans="1:57" ht="15.75" customHeight="1" thickBot="1">
      <c r="A178" s="1207"/>
      <c r="B178" s="1207"/>
      <c r="C178" s="2021"/>
      <c r="D178" s="2022"/>
      <c r="E178" s="2022"/>
      <c r="F178" s="2022"/>
      <c r="G178" s="2022"/>
      <c r="H178" s="2022"/>
      <c r="I178" s="2022"/>
      <c r="J178" s="2022"/>
      <c r="K178" s="2022"/>
      <c r="L178" s="2022"/>
      <c r="M178" s="2022"/>
      <c r="N178" s="2022"/>
      <c r="O178" s="2022"/>
      <c r="P178" s="2022"/>
      <c r="Q178" s="2022"/>
      <c r="R178" s="2022"/>
      <c r="S178" s="2022"/>
      <c r="T178" s="2022"/>
      <c r="U178" s="2022"/>
      <c r="V178" s="2022"/>
      <c r="W178" s="2022"/>
      <c r="X178" s="2022"/>
      <c r="Y178" s="2022"/>
      <c r="Z178" s="2022"/>
      <c r="AA178" s="2022"/>
      <c r="AB178" s="2022"/>
      <c r="AC178" s="2022"/>
      <c r="AD178" s="2022"/>
      <c r="AE178" s="2023"/>
      <c r="AF178" s="1207"/>
      <c r="AG178" s="1207"/>
      <c r="AH178" s="1903"/>
      <c r="AI178" s="1903"/>
      <c r="AJ178" s="1903"/>
      <c r="AK178" s="1903"/>
      <c r="AL178" s="1903"/>
      <c r="AM178" s="1903"/>
      <c r="AN178" s="1903"/>
      <c r="AO178" s="1903"/>
      <c r="AP178" s="1903"/>
      <c r="AQ178" s="1903"/>
      <c r="AR178" s="1903"/>
      <c r="AS178" s="1903"/>
      <c r="AT178" s="1903"/>
      <c r="AU178" s="1903"/>
      <c r="AV178" s="1903"/>
      <c r="AW178" s="1903"/>
      <c r="AX178" s="1903"/>
      <c r="AY178" s="1903"/>
      <c r="AZ178" s="1903"/>
      <c r="BA178" s="1903"/>
      <c r="BB178" s="1903"/>
      <c r="BC178" s="1903"/>
      <c r="BD178" s="1903"/>
      <c r="BE178" s="1903"/>
    </row>
    <row r="179" spans="1:57" ht="15.75" customHeight="1">
      <c r="A179" s="1207"/>
      <c r="B179" s="1207"/>
      <c r="C179" s="2027" t="s">
        <v>2266</v>
      </c>
      <c r="D179" s="2028"/>
      <c r="E179" s="2028"/>
      <c r="F179" s="2028"/>
      <c r="G179" s="2028"/>
      <c r="H179" s="2028"/>
      <c r="I179" s="2028"/>
      <c r="J179" s="2028"/>
      <c r="K179" s="2028"/>
      <c r="L179" s="2028"/>
      <c r="M179" s="2028"/>
      <c r="N179" s="2028" t="s">
        <v>2267</v>
      </c>
      <c r="O179" s="2028"/>
      <c r="P179" s="2028"/>
      <c r="Q179" s="2028"/>
      <c r="R179" s="2028"/>
      <c r="S179" s="2028"/>
      <c r="T179" s="2028"/>
      <c r="U179" s="2029" t="s">
        <v>2266</v>
      </c>
      <c r="V179" s="2029"/>
      <c r="W179" s="2029"/>
      <c r="X179" s="2029"/>
      <c r="Y179" s="2029"/>
      <c r="Z179" s="2029"/>
      <c r="AA179" s="2029"/>
      <c r="AB179" s="2029"/>
      <c r="AC179" s="2029"/>
      <c r="AD179" s="2029"/>
      <c r="AE179" s="2030"/>
      <c r="AF179" s="1207"/>
      <c r="AG179" s="1207"/>
      <c r="AH179" s="1903"/>
      <c r="AI179" s="1903"/>
      <c r="AJ179" s="1903"/>
      <c r="AK179" s="1903"/>
      <c r="AL179" s="1903"/>
      <c r="AM179" s="1903"/>
      <c r="AN179" s="1903"/>
      <c r="AO179" s="1903"/>
      <c r="AP179" s="1903"/>
      <c r="AQ179" s="1903"/>
      <c r="AR179" s="1903"/>
      <c r="AS179" s="1903"/>
      <c r="AT179" s="1903"/>
      <c r="AU179" s="1903"/>
      <c r="AV179" s="1903"/>
      <c r="AW179" s="1903"/>
      <c r="AX179" s="1903"/>
      <c r="AY179" s="1903"/>
      <c r="AZ179" s="1903"/>
      <c r="BA179" s="1903"/>
      <c r="BB179" s="1903"/>
      <c r="BC179" s="1903"/>
      <c r="BD179" s="1903"/>
      <c r="BE179" s="1903"/>
    </row>
    <row r="180" spans="1:57" ht="15.75" customHeight="1">
      <c r="A180" s="1207"/>
      <c r="B180" s="1207"/>
      <c r="C180" s="2006" t="s">
        <v>2265</v>
      </c>
      <c r="D180" s="2007"/>
      <c r="E180" s="2007"/>
      <c r="F180" s="2007"/>
      <c r="G180" s="2007"/>
      <c r="H180" s="2007"/>
      <c r="I180" s="2007"/>
      <c r="J180" s="2007"/>
      <c r="K180" s="2007"/>
      <c r="L180" s="2007"/>
      <c r="M180" s="2007"/>
      <c r="N180" s="2017">
        <f>'Sources and Uses Budget'!B105</f>
        <v>92132917</v>
      </c>
      <c r="O180" s="2017"/>
      <c r="P180" s="2017"/>
      <c r="Q180" s="2017"/>
      <c r="R180" s="2017"/>
      <c r="S180" s="2017"/>
      <c r="T180" s="2017"/>
      <c r="U180" s="2031"/>
      <c r="V180" s="2031"/>
      <c r="W180" s="2031"/>
      <c r="X180" s="2031"/>
      <c r="Y180" s="2031"/>
      <c r="Z180" s="2031"/>
      <c r="AA180" s="2031"/>
      <c r="AB180" s="2031"/>
      <c r="AC180" s="2031"/>
      <c r="AD180" s="2031"/>
      <c r="AE180" s="2032"/>
      <c r="AF180" s="1207"/>
      <c r="AG180" s="1207"/>
      <c r="AH180" s="1903"/>
      <c r="AI180" s="1903"/>
      <c r="AJ180" s="1903"/>
      <c r="AK180" s="1903"/>
      <c r="AL180" s="1903"/>
      <c r="AM180" s="1903"/>
      <c r="AN180" s="1903"/>
      <c r="AO180" s="1903"/>
      <c r="AP180" s="1903"/>
      <c r="AQ180" s="1903"/>
      <c r="AR180" s="1903"/>
      <c r="AS180" s="1903"/>
      <c r="AT180" s="1903"/>
      <c r="AU180" s="1903"/>
      <c r="AV180" s="1903"/>
      <c r="AW180" s="1903"/>
      <c r="AX180" s="1903"/>
      <c r="AY180" s="1903"/>
      <c r="AZ180" s="1903"/>
      <c r="BA180" s="1903"/>
      <c r="BB180" s="1903"/>
      <c r="BC180" s="1903"/>
      <c r="BD180" s="1903"/>
      <c r="BE180" s="1903"/>
    </row>
    <row r="181" spans="1:57" ht="15.75" customHeight="1">
      <c r="A181" s="1207"/>
      <c r="B181" s="1207"/>
      <c r="C181" s="2006" t="s">
        <v>2264</v>
      </c>
      <c r="D181" s="2007"/>
      <c r="E181" s="2007"/>
      <c r="F181" s="2007"/>
      <c r="G181" s="2007"/>
      <c r="H181" s="2007"/>
      <c r="I181" s="2007"/>
      <c r="J181" s="2007"/>
      <c r="K181" s="2007"/>
      <c r="L181" s="2007"/>
      <c r="M181" s="2007"/>
      <c r="N181" s="2017">
        <f>N180/J29</f>
        <v>980137.41489361704</v>
      </c>
      <c r="O181" s="2017"/>
      <c r="P181" s="2017"/>
      <c r="Q181" s="2017"/>
      <c r="R181" s="2017"/>
      <c r="S181" s="2017"/>
      <c r="T181" s="2017"/>
      <c r="U181" s="1247"/>
      <c r="V181" s="1247"/>
      <c r="W181" s="1247"/>
      <c r="X181" s="1247"/>
      <c r="Y181" s="1247"/>
      <c r="Z181" s="1247"/>
      <c r="AA181" s="1247"/>
      <c r="AB181" s="1247"/>
      <c r="AC181" s="1247"/>
      <c r="AD181" s="1247"/>
      <c r="AE181" s="1248"/>
      <c r="AF181" s="1207"/>
      <c r="AG181" s="1207"/>
      <c r="AH181" s="1903"/>
      <c r="AI181" s="1903"/>
      <c r="AJ181" s="1903"/>
      <c r="AK181" s="1903"/>
      <c r="AL181" s="1903"/>
      <c r="AM181" s="1903"/>
      <c r="AN181" s="1903"/>
      <c r="AO181" s="1903"/>
      <c r="AP181" s="1903"/>
      <c r="AQ181" s="1903"/>
      <c r="AR181" s="1903"/>
      <c r="AS181" s="1903"/>
      <c r="AT181" s="1903"/>
      <c r="AU181" s="1903"/>
      <c r="AV181" s="1903"/>
      <c r="AW181" s="1903"/>
      <c r="AX181" s="1903"/>
      <c r="AY181" s="1903"/>
      <c r="AZ181" s="1903"/>
      <c r="BA181" s="1903"/>
      <c r="BB181" s="1903"/>
      <c r="BC181" s="1903"/>
      <c r="BD181" s="1903"/>
      <c r="BE181" s="1903"/>
    </row>
    <row r="182" spans="1:57" ht="15.75" customHeight="1">
      <c r="A182" s="1207"/>
      <c r="B182" s="1207"/>
      <c r="C182" s="2033" t="s">
        <v>2263</v>
      </c>
      <c r="D182" s="2034"/>
      <c r="E182" s="2034"/>
      <c r="F182" s="2034"/>
      <c r="G182" s="2034"/>
      <c r="H182" s="2034"/>
      <c r="I182" s="2034"/>
      <c r="J182" s="2034"/>
      <c r="K182" s="2034"/>
      <c r="L182" s="2034"/>
      <c r="M182" s="2034"/>
      <c r="N182" s="2035">
        <v>0</v>
      </c>
      <c r="O182" s="2035"/>
      <c r="P182" s="2035"/>
      <c r="Q182" s="2035"/>
      <c r="R182" s="2035"/>
      <c r="S182" s="2035"/>
      <c r="T182" s="2035"/>
      <c r="U182" s="1993"/>
      <c r="V182" s="1993"/>
      <c r="W182" s="1993"/>
      <c r="X182" s="1993"/>
      <c r="Y182" s="1993"/>
      <c r="Z182" s="1993"/>
      <c r="AA182" s="1993"/>
      <c r="AB182" s="1993"/>
      <c r="AC182" s="1993"/>
      <c r="AD182" s="1993"/>
      <c r="AE182" s="1994"/>
      <c r="AF182" s="1207"/>
      <c r="AG182" s="1207"/>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207"/>
      <c r="B183" s="1207"/>
      <c r="C183" s="2006" t="s">
        <v>2262</v>
      </c>
      <c r="D183" s="2007"/>
      <c r="E183" s="2007"/>
      <c r="F183" s="2007"/>
      <c r="G183" s="2007"/>
      <c r="H183" s="2007"/>
      <c r="I183" s="2007"/>
      <c r="J183" s="2007"/>
      <c r="K183" s="2007"/>
      <c r="L183" s="2007"/>
      <c r="M183" s="2007"/>
      <c r="N183" s="2036">
        <f>SUM('Sources and Uses Budget'!B85:B86)</f>
        <v>838349</v>
      </c>
      <c r="O183" s="2036"/>
      <c r="P183" s="2036"/>
      <c r="Q183" s="2036"/>
      <c r="R183" s="2036"/>
      <c r="S183" s="2036"/>
      <c r="T183" s="2036"/>
      <c r="U183" s="1993"/>
      <c r="V183" s="1993"/>
      <c r="W183" s="1993"/>
      <c r="X183" s="1993"/>
      <c r="Y183" s="1993"/>
      <c r="Z183" s="1993"/>
      <c r="AA183" s="1993"/>
      <c r="AB183" s="1993"/>
      <c r="AC183" s="1993"/>
      <c r="AD183" s="1993"/>
      <c r="AE183" s="1994"/>
      <c r="AF183" s="1207"/>
      <c r="AG183" s="1207"/>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thickBot="1">
      <c r="A184" s="1207"/>
      <c r="B184" s="1207"/>
      <c r="C184" s="2006" t="s">
        <v>2261</v>
      </c>
      <c r="D184" s="2007"/>
      <c r="E184" s="2007"/>
      <c r="F184" s="2007"/>
      <c r="G184" s="2007"/>
      <c r="H184" s="2007"/>
      <c r="I184" s="2007"/>
      <c r="J184" s="2007"/>
      <c r="K184" s="2007"/>
      <c r="L184" s="2007"/>
      <c r="M184" s="2007"/>
      <c r="N184" s="2036">
        <f>'Sources and Uses Budget'!B8</f>
        <v>0</v>
      </c>
      <c r="O184" s="2036"/>
      <c r="P184" s="2036"/>
      <c r="Q184" s="2036"/>
      <c r="R184" s="2036"/>
      <c r="S184" s="2036"/>
      <c r="T184" s="2036"/>
      <c r="U184" s="1993"/>
      <c r="V184" s="1993"/>
      <c r="W184" s="1993"/>
      <c r="X184" s="1993"/>
      <c r="Y184" s="1993"/>
      <c r="Z184" s="1993"/>
      <c r="AA184" s="1993"/>
      <c r="AB184" s="1993"/>
      <c r="AC184" s="1993"/>
      <c r="AD184" s="1993"/>
      <c r="AE184" s="1994"/>
      <c r="AF184" s="1207"/>
      <c r="AG184" s="1207"/>
      <c r="AH184" s="2003" t="s">
        <v>2259</v>
      </c>
      <c r="AI184" s="2004"/>
      <c r="AJ184" s="2004"/>
      <c r="AK184" s="2004"/>
      <c r="AL184" s="2004"/>
      <c r="AM184" s="2004"/>
      <c r="AN184" s="2004"/>
      <c r="AO184" s="2004"/>
      <c r="AP184" s="2004"/>
      <c r="AQ184" s="2004"/>
      <c r="AR184" s="2004"/>
      <c r="AS184" s="2004"/>
      <c r="AT184" s="2004"/>
      <c r="AU184" s="2004"/>
      <c r="AV184" s="2004"/>
      <c r="AW184" s="2004"/>
      <c r="AX184" s="2004"/>
      <c r="AY184" s="2004"/>
      <c r="AZ184" s="2004"/>
      <c r="BA184" s="2004"/>
      <c r="BB184" s="2004"/>
      <c r="BC184" s="2004"/>
      <c r="BD184" s="2004"/>
      <c r="BE184" s="2005"/>
    </row>
    <row r="185" spans="1:57" ht="15.75" customHeight="1">
      <c r="A185" s="1207"/>
      <c r="B185" s="1207"/>
      <c r="C185" s="2006" t="s">
        <v>2260</v>
      </c>
      <c r="D185" s="2007"/>
      <c r="E185" s="2007"/>
      <c r="F185" s="2007"/>
      <c r="G185" s="2007"/>
      <c r="H185" s="2007"/>
      <c r="I185" s="2007"/>
      <c r="J185" s="2007"/>
      <c r="K185" s="2007"/>
      <c r="L185" s="2007"/>
      <c r="M185" s="2007"/>
      <c r="N185" s="1992">
        <v>0</v>
      </c>
      <c r="O185" s="1992"/>
      <c r="P185" s="1992"/>
      <c r="Q185" s="1992"/>
      <c r="R185" s="1992"/>
      <c r="S185" s="1992"/>
      <c r="T185" s="1992"/>
      <c r="U185" s="1993"/>
      <c r="V185" s="1993"/>
      <c r="W185" s="1993"/>
      <c r="X185" s="1993"/>
      <c r="Y185" s="1993"/>
      <c r="Z185" s="1993"/>
      <c r="AA185" s="1993"/>
      <c r="AB185" s="1993"/>
      <c r="AC185" s="1993"/>
      <c r="AD185" s="1993"/>
      <c r="AE185" s="1994"/>
      <c r="AF185" s="1207"/>
      <c r="AG185" s="1207"/>
      <c r="AH185" s="2008" t="s">
        <v>2259</v>
      </c>
      <c r="AI185" s="2009"/>
      <c r="AJ185" s="2009"/>
      <c r="AK185" s="2009"/>
      <c r="AL185" s="2009"/>
      <c r="AM185" s="2009"/>
      <c r="AN185" s="2009"/>
      <c r="AO185" s="2009"/>
      <c r="AP185" s="2009"/>
      <c r="AQ185" s="2009"/>
      <c r="AR185" s="2009"/>
      <c r="AS185" s="2009"/>
      <c r="AT185" s="2009"/>
      <c r="AU185" s="2010">
        <v>0</v>
      </c>
      <c r="AV185" s="2010"/>
      <c r="AW185" s="2010"/>
      <c r="AX185" s="2010"/>
      <c r="AY185" s="2010"/>
      <c r="AZ185" s="2010"/>
      <c r="BA185" s="2010"/>
      <c r="BB185" s="2010"/>
      <c r="BC185" s="2011"/>
      <c r="BD185" s="2012"/>
      <c r="BE185" s="2013"/>
    </row>
    <row r="186" spans="1:57" ht="15.75" customHeight="1">
      <c r="A186" s="1207"/>
      <c r="B186" s="1207"/>
      <c r="C186" s="2006" t="s">
        <v>2258</v>
      </c>
      <c r="D186" s="2007"/>
      <c r="E186" s="2007"/>
      <c r="F186" s="2007"/>
      <c r="G186" s="2007"/>
      <c r="H186" s="2007"/>
      <c r="I186" s="2007"/>
      <c r="J186" s="2007"/>
      <c r="K186" s="2007"/>
      <c r="L186" s="2007"/>
      <c r="M186" s="2007"/>
      <c r="N186" s="1992">
        <v>0</v>
      </c>
      <c r="O186" s="1992"/>
      <c r="P186" s="1992"/>
      <c r="Q186" s="1992"/>
      <c r="R186" s="1992"/>
      <c r="S186" s="1992"/>
      <c r="T186" s="1992"/>
      <c r="U186" s="1993"/>
      <c r="V186" s="1993"/>
      <c r="W186" s="1993"/>
      <c r="X186" s="1993"/>
      <c r="Y186" s="1993"/>
      <c r="Z186" s="1993"/>
      <c r="AA186" s="1993"/>
      <c r="AB186" s="1993"/>
      <c r="AC186" s="1993"/>
      <c r="AD186" s="1993"/>
      <c r="AE186" s="1994"/>
      <c r="AF186" s="1207"/>
      <c r="AG186" s="1207"/>
      <c r="AH186" s="2024" t="s">
        <v>2257</v>
      </c>
      <c r="AI186" s="2025"/>
      <c r="AJ186" s="2025"/>
      <c r="AK186" s="2025"/>
      <c r="AL186" s="2025"/>
      <c r="AM186" s="2025"/>
      <c r="AN186" s="2025"/>
      <c r="AO186" s="2025"/>
      <c r="AP186" s="2025"/>
      <c r="AQ186" s="2025"/>
      <c r="AR186" s="2025"/>
      <c r="AS186" s="2025"/>
      <c r="AT186" s="2025"/>
      <c r="AU186" s="2026"/>
      <c r="AV186" s="2026"/>
      <c r="AW186" s="2026"/>
      <c r="AX186" s="2026"/>
      <c r="AY186" s="2026"/>
      <c r="AZ186" s="2026"/>
      <c r="BA186" s="2026"/>
      <c r="BB186" s="2026"/>
      <c r="BC186" s="2014"/>
      <c r="BD186" s="2015"/>
      <c r="BE186" s="2016"/>
    </row>
    <row r="187" spans="1:57" ht="15.75" customHeight="1">
      <c r="A187" s="1207"/>
      <c r="B187" s="1207"/>
      <c r="C187" s="1998" t="s">
        <v>300</v>
      </c>
      <c r="D187" s="1999"/>
      <c r="E187" s="1991" t="s">
        <v>2255</v>
      </c>
      <c r="F187" s="1991"/>
      <c r="G187" s="1991"/>
      <c r="H187" s="1991"/>
      <c r="I187" s="1991"/>
      <c r="J187" s="1991"/>
      <c r="K187" s="1991"/>
      <c r="L187" s="1991"/>
      <c r="M187" s="1991"/>
      <c r="N187" s="1992">
        <v>0</v>
      </c>
      <c r="O187" s="1992"/>
      <c r="P187" s="1992"/>
      <c r="Q187" s="1992"/>
      <c r="R187" s="1992"/>
      <c r="S187" s="1992"/>
      <c r="T187" s="1992"/>
      <c r="U187" s="1993"/>
      <c r="V187" s="1993"/>
      <c r="W187" s="1993"/>
      <c r="X187" s="1993"/>
      <c r="Y187" s="1993"/>
      <c r="Z187" s="1993"/>
      <c r="AA187" s="1993"/>
      <c r="AB187" s="1993"/>
      <c r="AC187" s="1993"/>
      <c r="AD187" s="1993"/>
      <c r="AE187" s="1994"/>
      <c r="AF187" s="1207"/>
      <c r="AG187" s="1207"/>
      <c r="AH187" s="2000" t="s">
        <v>2256</v>
      </c>
      <c r="AI187" s="2001"/>
      <c r="AJ187" s="2001"/>
      <c r="AK187" s="2001"/>
      <c r="AL187" s="2001"/>
      <c r="AM187" s="2001"/>
      <c r="AN187" s="2001"/>
      <c r="AO187" s="2001"/>
      <c r="AP187" s="2001"/>
      <c r="AQ187" s="2001"/>
      <c r="AR187" s="2001"/>
      <c r="AS187" s="2001"/>
      <c r="AT187" s="2001"/>
      <c r="AU187" s="2002">
        <f>SUM(AU185:BB186)</f>
        <v>0</v>
      </c>
      <c r="AV187" s="2002"/>
      <c r="AW187" s="2002"/>
      <c r="AX187" s="2002"/>
      <c r="AY187" s="2002"/>
      <c r="AZ187" s="2002"/>
      <c r="BA187" s="2002"/>
      <c r="BB187" s="2002"/>
      <c r="BC187" s="2014"/>
      <c r="BD187" s="2015"/>
      <c r="BE187" s="2016"/>
    </row>
    <row r="188" spans="1:57" ht="15.75" customHeight="1" thickBot="1">
      <c r="A188" s="1207"/>
      <c r="B188" s="1207"/>
      <c r="C188" s="1989" t="s">
        <v>300</v>
      </c>
      <c r="D188" s="1990"/>
      <c r="E188" s="1991" t="s">
        <v>2255</v>
      </c>
      <c r="F188" s="1991"/>
      <c r="G188" s="1991"/>
      <c r="H188" s="1991"/>
      <c r="I188" s="1991"/>
      <c r="J188" s="1991"/>
      <c r="K188" s="1991"/>
      <c r="L188" s="1991"/>
      <c r="M188" s="1991"/>
      <c r="N188" s="1992">
        <v>0</v>
      </c>
      <c r="O188" s="1992"/>
      <c r="P188" s="1992"/>
      <c r="Q188" s="1992"/>
      <c r="R188" s="1992"/>
      <c r="S188" s="1992"/>
      <c r="T188" s="1992"/>
      <c r="U188" s="1993"/>
      <c r="V188" s="1993"/>
      <c r="W188" s="1993"/>
      <c r="X188" s="1993"/>
      <c r="Y188" s="1993"/>
      <c r="Z188" s="1993"/>
      <c r="AA188" s="1993"/>
      <c r="AB188" s="1993"/>
      <c r="AC188" s="1993"/>
      <c r="AD188" s="1993"/>
      <c r="AE188" s="1994"/>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995"/>
      <c r="BD188" s="1996"/>
      <c r="BE188" s="1997"/>
    </row>
    <row r="189" spans="1:57" ht="15.75" customHeight="1" thickBot="1">
      <c r="A189" s="1207"/>
      <c r="B189" s="1207"/>
      <c r="C189" s="1977" t="s">
        <v>300</v>
      </c>
      <c r="D189" s="1978"/>
      <c r="E189" s="1979" t="s">
        <v>2255</v>
      </c>
      <c r="F189" s="1979"/>
      <c r="G189" s="1979"/>
      <c r="H189" s="1979"/>
      <c r="I189" s="1979"/>
      <c r="J189" s="1979"/>
      <c r="K189" s="1979"/>
      <c r="L189" s="1979"/>
      <c r="M189" s="1980"/>
      <c r="N189" s="1981">
        <v>0</v>
      </c>
      <c r="O189" s="1981"/>
      <c r="P189" s="1981"/>
      <c r="Q189" s="1981"/>
      <c r="R189" s="1981"/>
      <c r="S189" s="1981"/>
      <c r="T189" s="1982"/>
      <c r="U189" s="1983"/>
      <c r="V189" s="1984"/>
      <c r="W189" s="1984"/>
      <c r="X189" s="1984"/>
      <c r="Y189" s="1984"/>
      <c r="Z189" s="1984"/>
      <c r="AA189" s="1984"/>
      <c r="AB189" s="1984"/>
      <c r="AC189" s="1984"/>
      <c r="AD189" s="1984"/>
      <c r="AE189" s="1985"/>
      <c r="AF189" s="1207"/>
      <c r="AG189" s="1207"/>
      <c r="AH189" s="1986" t="s">
        <v>2254</v>
      </c>
      <c r="AI189" s="1987"/>
      <c r="AJ189" s="1987"/>
      <c r="AK189" s="1987"/>
      <c r="AL189" s="1987"/>
      <c r="AM189" s="1987"/>
      <c r="AN189" s="1987"/>
      <c r="AO189" s="1987"/>
      <c r="AP189" s="1987"/>
      <c r="AQ189" s="1987"/>
      <c r="AR189" s="1987"/>
      <c r="AS189" s="1987"/>
      <c r="AT189" s="1987"/>
      <c r="AU189" s="1988"/>
      <c r="AV189" s="1988"/>
      <c r="AW189" s="1988"/>
      <c r="AX189" s="1988"/>
      <c r="AY189" s="1988"/>
      <c r="AZ189" s="1988"/>
      <c r="BA189" s="1988"/>
      <c r="BB189" s="1988"/>
      <c r="BC189" s="1163"/>
      <c r="BD189" s="1163"/>
      <c r="BE189" s="1251"/>
    </row>
    <row r="190" spans="1:57" ht="15.75" customHeight="1">
      <c r="A190" s="1207"/>
      <c r="B190" s="1207"/>
      <c r="C190" s="1960" t="s">
        <v>2253</v>
      </c>
      <c r="D190" s="1961"/>
      <c r="E190" s="1961"/>
      <c r="F190" s="1961"/>
      <c r="G190" s="1961"/>
      <c r="H190" s="1961"/>
      <c r="I190" s="1961"/>
      <c r="J190" s="1961"/>
      <c r="K190" s="1961"/>
      <c r="L190" s="1961"/>
      <c r="M190" s="1961"/>
      <c r="N190" s="1962">
        <f>SUM(N182:T189)</f>
        <v>838349</v>
      </c>
      <c r="O190" s="1962"/>
      <c r="P190" s="1962"/>
      <c r="Q190" s="1962"/>
      <c r="R190" s="1962"/>
      <c r="S190" s="1962"/>
      <c r="T190" s="1963"/>
      <c r="U190" s="1207"/>
      <c r="V190" s="1207"/>
      <c r="W190" s="1207"/>
      <c r="X190" s="1207"/>
      <c r="Y190" s="1207"/>
      <c r="Z190" s="1207"/>
      <c r="AA190" s="1207"/>
      <c r="AB190" s="1207"/>
      <c r="AC190" s="1207"/>
      <c r="AD190" s="1207"/>
      <c r="AE190" s="1207"/>
      <c r="AF190" s="1207"/>
      <c r="AG190" s="1207"/>
      <c r="AH190" s="1964" t="s">
        <v>2252</v>
      </c>
      <c r="AI190" s="1965"/>
      <c r="AJ190" s="1965"/>
      <c r="AK190" s="1965"/>
      <c r="AL190" s="1965"/>
      <c r="AM190" s="1965"/>
      <c r="AN190" s="1965"/>
      <c r="AO190" s="1965"/>
      <c r="AP190" s="1965"/>
      <c r="AQ190" s="1965"/>
      <c r="AR190" s="1965"/>
      <c r="AS190" s="1965"/>
      <c r="AT190" s="1965"/>
      <c r="AU190" s="1965"/>
      <c r="AV190" s="1965"/>
      <c r="AW190" s="1965"/>
      <c r="AX190" s="1965"/>
      <c r="AY190" s="1965"/>
      <c r="AZ190" s="1965"/>
      <c r="BA190" s="1965"/>
      <c r="BB190" s="1965"/>
      <c r="BC190" s="1965"/>
      <c r="BD190" s="1965"/>
      <c r="BE190" s="1966"/>
    </row>
    <row r="191" spans="1:57" ht="15.75" customHeight="1" thickBot="1">
      <c r="A191" s="1207"/>
      <c r="B191" s="1207"/>
      <c r="C191" s="1970" t="s">
        <v>2251</v>
      </c>
      <c r="D191" s="1971"/>
      <c r="E191" s="1971"/>
      <c r="F191" s="1971"/>
      <c r="G191" s="1971"/>
      <c r="H191" s="1971"/>
      <c r="I191" s="1971"/>
      <c r="J191" s="1971"/>
      <c r="K191" s="1971"/>
      <c r="L191" s="1971"/>
      <c r="M191" s="1971"/>
      <c r="N191" s="1972">
        <f>(N180-N190)/J29</f>
        <v>971218.80851063831</v>
      </c>
      <c r="O191" s="1973"/>
      <c r="P191" s="1973"/>
      <c r="Q191" s="1973"/>
      <c r="R191" s="1973"/>
      <c r="S191" s="1973"/>
      <c r="T191" s="1974"/>
      <c r="U191" s="1215"/>
      <c r="V191" s="1207"/>
      <c r="W191" s="1207"/>
      <c r="X191" s="1207"/>
      <c r="Y191" s="1207"/>
      <c r="Z191" s="1207"/>
      <c r="AA191" s="1207"/>
      <c r="AB191" s="1207"/>
      <c r="AC191" s="1207"/>
      <c r="AD191" s="1207"/>
      <c r="AE191" s="1207"/>
      <c r="AF191" s="1207"/>
      <c r="AG191" s="1207"/>
      <c r="AH191" s="1967"/>
      <c r="AI191" s="1968"/>
      <c r="AJ191" s="1968"/>
      <c r="AK191" s="1968"/>
      <c r="AL191" s="1968"/>
      <c r="AM191" s="1968"/>
      <c r="AN191" s="1968"/>
      <c r="AO191" s="1968"/>
      <c r="AP191" s="1968"/>
      <c r="AQ191" s="1968"/>
      <c r="AR191" s="1968"/>
      <c r="AS191" s="1968"/>
      <c r="AT191" s="1968"/>
      <c r="AU191" s="1968"/>
      <c r="AV191" s="1968"/>
      <c r="AW191" s="1968"/>
      <c r="AX191" s="1968"/>
      <c r="AY191" s="1968"/>
      <c r="AZ191" s="1968"/>
      <c r="BA191" s="1968"/>
      <c r="BB191" s="1968"/>
      <c r="BC191" s="1968"/>
      <c r="BD191" s="1968"/>
      <c r="BE191" s="1969"/>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1975"/>
      <c r="AI192" s="1975"/>
      <c r="AJ192" s="1975"/>
      <c r="AK192" s="1975"/>
      <c r="AL192" s="1975"/>
      <c r="AM192" s="1975"/>
      <c r="AN192" s="1975"/>
      <c r="AO192" s="1975"/>
      <c r="AP192" s="1975"/>
      <c r="AQ192" s="1975"/>
      <c r="AR192" s="1975"/>
      <c r="AS192" s="1976"/>
      <c r="AT192" s="1976"/>
      <c r="AU192" s="1976"/>
      <c r="AV192" s="1976"/>
      <c r="AW192" s="1976"/>
      <c r="AX192" s="1976"/>
      <c r="AY192" s="1976"/>
      <c r="AZ192" s="1976"/>
      <c r="BA192" s="1976"/>
      <c r="BB192" s="1976"/>
      <c r="BC192" s="1976"/>
      <c r="BD192" s="1976"/>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1955" t="s">
        <v>2250</v>
      </c>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1956"/>
      <c r="AD194" s="1956"/>
      <c r="AE194" s="1957"/>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1958" t="s">
        <v>2249</v>
      </c>
      <c r="D195" s="1958"/>
      <c r="E195" s="1958"/>
      <c r="F195" s="1958"/>
      <c r="G195" s="1958"/>
      <c r="H195" s="1958"/>
      <c r="I195" s="1958"/>
      <c r="J195" s="1958"/>
      <c r="K195" s="1958"/>
      <c r="L195" s="1958"/>
      <c r="M195" s="1958"/>
      <c r="N195" s="1958"/>
      <c r="O195" s="1959" t="s">
        <v>2248</v>
      </c>
      <c r="P195" s="1959"/>
      <c r="Q195" s="1959"/>
      <c r="R195" s="1959"/>
      <c r="S195" s="1959"/>
      <c r="T195" s="1959"/>
      <c r="U195" s="1959"/>
      <c r="V195" s="1959"/>
      <c r="W195" s="1959"/>
      <c r="X195" s="1959" t="s">
        <v>2247</v>
      </c>
      <c r="Y195" s="1959"/>
      <c r="Z195" s="1959"/>
      <c r="AA195" s="1959"/>
      <c r="AB195" s="1959"/>
      <c r="AC195" s="1959"/>
      <c r="AD195" s="1959"/>
      <c r="AE195" s="1959"/>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1950" t="s">
        <v>2246</v>
      </c>
      <c r="D196" s="1950"/>
      <c r="E196" s="1950"/>
      <c r="F196" s="1950"/>
      <c r="G196" s="1950"/>
      <c r="H196" s="1950"/>
      <c r="I196" s="1950"/>
      <c r="J196" s="1950"/>
      <c r="K196" s="1950"/>
      <c r="L196" s="1950"/>
      <c r="M196" s="1950"/>
      <c r="N196" s="1950"/>
      <c r="O196" s="1951" t="s">
        <v>2245</v>
      </c>
      <c r="P196" s="1951"/>
      <c r="Q196" s="1951"/>
      <c r="R196" s="1951"/>
      <c r="S196" s="1951"/>
      <c r="T196" s="1951"/>
      <c r="U196" s="1951"/>
      <c r="V196" s="1951"/>
      <c r="W196" s="1951"/>
      <c r="X196" s="1952">
        <v>0.03</v>
      </c>
      <c r="Y196" s="1952"/>
      <c r="Z196" s="1952"/>
      <c r="AA196" s="1952"/>
      <c r="AB196" s="1952"/>
      <c r="AC196" s="1952"/>
      <c r="AD196" s="1952"/>
      <c r="AE196" s="1952"/>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1950" t="s">
        <v>854</v>
      </c>
      <c r="D197" s="1950"/>
      <c r="E197" s="1950"/>
      <c r="F197" s="1950"/>
      <c r="G197" s="1950"/>
      <c r="H197" s="1950"/>
      <c r="I197" s="1950"/>
      <c r="J197" s="1950"/>
      <c r="K197" s="1950"/>
      <c r="L197" s="1950"/>
      <c r="M197" s="1950"/>
      <c r="N197" s="1950"/>
      <c r="O197" s="1951" t="s">
        <v>2245</v>
      </c>
      <c r="P197" s="1951"/>
      <c r="Q197" s="1951"/>
      <c r="R197" s="1951"/>
      <c r="S197" s="1951"/>
      <c r="T197" s="1951"/>
      <c r="U197" s="1951"/>
      <c r="V197" s="1951"/>
      <c r="W197" s="1951"/>
      <c r="X197" s="1952">
        <v>0.03</v>
      </c>
      <c r="Y197" s="1952"/>
      <c r="Z197" s="1952"/>
      <c r="AA197" s="1952"/>
      <c r="AB197" s="1952"/>
      <c r="AC197" s="1952"/>
      <c r="AD197" s="1952"/>
      <c r="AE197" s="1952"/>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1950" t="s">
        <v>2244</v>
      </c>
      <c r="D198" s="1950"/>
      <c r="E198" s="1950"/>
      <c r="F198" s="1950"/>
      <c r="G198" s="1950"/>
      <c r="H198" s="1950"/>
      <c r="I198" s="1950"/>
      <c r="J198" s="1950"/>
      <c r="K198" s="1950"/>
      <c r="L198" s="1950"/>
      <c r="M198" s="1950"/>
      <c r="N198" s="1950"/>
      <c r="O198" s="1953">
        <f>SUM(O196:W197)</f>
        <v>0</v>
      </c>
      <c r="P198" s="1954"/>
      <c r="Q198" s="1954"/>
      <c r="R198" s="1954"/>
      <c r="S198" s="1954"/>
      <c r="T198" s="1954"/>
      <c r="U198" s="1954"/>
      <c r="V198" s="1954"/>
      <c r="W198" s="1954"/>
      <c r="X198" s="1954" t="s">
        <v>2243</v>
      </c>
      <c r="Y198" s="1954"/>
      <c r="Z198" s="1954"/>
      <c r="AA198" s="1954"/>
      <c r="AB198" s="1954"/>
      <c r="AC198" s="1954"/>
      <c r="AD198" s="1954"/>
      <c r="AE198" s="1954"/>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1924" t="s">
        <v>2242</v>
      </c>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1924"/>
      <c r="AD199" s="1924"/>
      <c r="AE199" s="1924"/>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1925" t="s">
        <v>2241</v>
      </c>
      <c r="D201" s="1926"/>
      <c r="E201" s="1926"/>
      <c r="F201" s="1926"/>
      <c r="G201" s="1926"/>
      <c r="H201" s="1926"/>
      <c r="I201" s="1926"/>
      <c r="J201" s="1926"/>
      <c r="K201" s="1926"/>
      <c r="L201" s="1926"/>
      <c r="M201" s="1926"/>
      <c r="N201" s="1926"/>
      <c r="O201" s="1926"/>
      <c r="P201" s="1926"/>
      <c r="Q201" s="1926"/>
      <c r="R201" s="1926"/>
      <c r="S201" s="1926"/>
      <c r="T201" s="1926"/>
      <c r="U201" s="1926"/>
      <c r="V201" s="1926"/>
      <c r="W201" s="1926"/>
      <c r="X201" s="1926"/>
      <c r="Y201" s="1926"/>
      <c r="Z201" s="1926"/>
      <c r="AA201" s="1926"/>
      <c r="AB201" s="1926"/>
      <c r="AC201" s="1926"/>
      <c r="AD201" s="1926"/>
      <c r="AE201" s="1926"/>
      <c r="AF201" s="1926"/>
      <c r="AG201" s="1926"/>
      <c r="AH201" s="1926"/>
      <c r="AI201" s="1926"/>
      <c r="AJ201" s="1926"/>
      <c r="AK201" s="1927"/>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1928" t="s">
        <v>2240</v>
      </c>
      <c r="D202" s="1929"/>
      <c r="E202" s="1929"/>
      <c r="F202" s="1930"/>
      <c r="G202" s="1934" t="s">
        <v>2239</v>
      </c>
      <c r="H202" s="1929"/>
      <c r="I202" s="1929"/>
      <c r="J202" s="1929"/>
      <c r="K202" s="1929"/>
      <c r="L202" s="1929"/>
      <c r="M202" s="1929"/>
      <c r="N202" s="1929"/>
      <c r="O202" s="1930"/>
      <c r="P202" s="1936" t="s">
        <v>2238</v>
      </c>
      <c r="Q202" s="1937"/>
      <c r="R202" s="1937"/>
      <c r="S202" s="1937"/>
      <c r="T202" s="1938"/>
      <c r="U202" s="1942" t="s">
        <v>2237</v>
      </c>
      <c r="V202" s="1943"/>
      <c r="W202" s="1943"/>
      <c r="X202" s="1944"/>
      <c r="Y202" s="1942" t="s">
        <v>2236</v>
      </c>
      <c r="Z202" s="1943"/>
      <c r="AA202" s="1943"/>
      <c r="AB202" s="1944"/>
      <c r="AC202" s="1942" t="s">
        <v>2235</v>
      </c>
      <c r="AD202" s="1943"/>
      <c r="AE202" s="1943"/>
      <c r="AF202" s="1944"/>
      <c r="AG202" s="1934" t="s">
        <v>2234</v>
      </c>
      <c r="AH202" s="1929"/>
      <c r="AI202" s="1929"/>
      <c r="AJ202" s="1929"/>
      <c r="AK202" s="1948"/>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1931"/>
      <c r="D203" s="1932"/>
      <c r="E203" s="1932"/>
      <c r="F203" s="1933"/>
      <c r="G203" s="1935"/>
      <c r="H203" s="1932"/>
      <c r="I203" s="1932"/>
      <c r="J203" s="1932"/>
      <c r="K203" s="1932"/>
      <c r="L203" s="1932"/>
      <c r="M203" s="1932"/>
      <c r="N203" s="1932"/>
      <c r="O203" s="1933"/>
      <c r="P203" s="1939"/>
      <c r="Q203" s="1940"/>
      <c r="R203" s="1940"/>
      <c r="S203" s="1940"/>
      <c r="T203" s="1941"/>
      <c r="U203" s="1945"/>
      <c r="V203" s="1946"/>
      <c r="W203" s="1946"/>
      <c r="X203" s="1947"/>
      <c r="Y203" s="1945"/>
      <c r="Z203" s="1946"/>
      <c r="AA203" s="1946"/>
      <c r="AB203" s="1947"/>
      <c r="AC203" s="1945"/>
      <c r="AD203" s="1946"/>
      <c r="AE203" s="1946"/>
      <c r="AF203" s="1947"/>
      <c r="AG203" s="1935"/>
      <c r="AH203" s="1932"/>
      <c r="AI203" s="1932"/>
      <c r="AJ203" s="1932"/>
      <c r="AK203" s="1949"/>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1917">
        <v>1</v>
      </c>
      <c r="D204" s="1918"/>
      <c r="E204" s="1918"/>
      <c r="F204" s="1918"/>
      <c r="G204" s="1919" t="s">
        <v>1857</v>
      </c>
      <c r="H204" s="1919"/>
      <c r="I204" s="1919"/>
      <c r="J204" s="1919"/>
      <c r="K204" s="1919"/>
      <c r="L204" s="1919"/>
      <c r="M204" s="1919"/>
      <c r="N204" s="1919"/>
      <c r="O204" s="1919"/>
      <c r="P204" s="1920"/>
      <c r="Q204" s="1923"/>
      <c r="R204" s="1923"/>
      <c r="S204" s="1923"/>
      <c r="T204" s="1923"/>
      <c r="U204" s="1921" t="s">
        <v>1857</v>
      </c>
      <c r="V204" s="1921"/>
      <c r="W204" s="1921"/>
      <c r="X204" s="1921"/>
      <c r="Y204" s="1921" t="s">
        <v>1857</v>
      </c>
      <c r="Z204" s="1921"/>
      <c r="AA204" s="1921"/>
      <c r="AB204" s="1921"/>
      <c r="AC204" s="1922" t="s">
        <v>1857</v>
      </c>
      <c r="AD204" s="1922"/>
      <c r="AE204" s="1922"/>
      <c r="AF204" s="1922"/>
      <c r="AG204" s="1906"/>
      <c r="AH204" s="1907"/>
      <c r="AI204" s="1907"/>
      <c r="AJ204" s="1907"/>
      <c r="AK204" s="1908"/>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1917">
        <v>2</v>
      </c>
      <c r="D205" s="1918"/>
      <c r="E205" s="1918"/>
      <c r="F205" s="1918"/>
      <c r="G205" s="1919" t="s">
        <v>1857</v>
      </c>
      <c r="H205" s="1919"/>
      <c r="I205" s="1919"/>
      <c r="J205" s="1919"/>
      <c r="K205" s="1919"/>
      <c r="L205" s="1919"/>
      <c r="M205" s="1919"/>
      <c r="N205" s="1919"/>
      <c r="O205" s="1919"/>
      <c r="P205" s="1920"/>
      <c r="Q205" s="1920"/>
      <c r="R205" s="1920"/>
      <c r="S205" s="1920"/>
      <c r="T205" s="1920"/>
      <c r="U205" s="1921" t="s">
        <v>1857</v>
      </c>
      <c r="V205" s="1921"/>
      <c r="W205" s="1921"/>
      <c r="X205" s="1921"/>
      <c r="Y205" s="1921" t="s">
        <v>1857</v>
      </c>
      <c r="Z205" s="1921"/>
      <c r="AA205" s="1921"/>
      <c r="AB205" s="1921"/>
      <c r="AC205" s="1922" t="s">
        <v>1857</v>
      </c>
      <c r="AD205" s="1922"/>
      <c r="AE205" s="1922"/>
      <c r="AF205" s="1922"/>
      <c r="AG205" s="1906"/>
      <c r="AH205" s="1907"/>
      <c r="AI205" s="1907"/>
      <c r="AJ205" s="1907"/>
      <c r="AK205" s="1908"/>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1917">
        <v>3</v>
      </c>
      <c r="D206" s="1918"/>
      <c r="E206" s="1918"/>
      <c r="F206" s="1918"/>
      <c r="G206" s="1919" t="s">
        <v>1857</v>
      </c>
      <c r="H206" s="1919"/>
      <c r="I206" s="1919"/>
      <c r="J206" s="1919"/>
      <c r="K206" s="1919"/>
      <c r="L206" s="1919"/>
      <c r="M206" s="1919"/>
      <c r="N206" s="1919"/>
      <c r="O206" s="1919"/>
      <c r="P206" s="1920"/>
      <c r="Q206" s="1920"/>
      <c r="R206" s="1920"/>
      <c r="S206" s="1920"/>
      <c r="T206" s="1920"/>
      <c r="U206" s="1921" t="s">
        <v>1857</v>
      </c>
      <c r="V206" s="1921"/>
      <c r="W206" s="1921"/>
      <c r="X206" s="1921"/>
      <c r="Y206" s="1921" t="s">
        <v>1857</v>
      </c>
      <c r="Z206" s="1921"/>
      <c r="AA206" s="1921"/>
      <c r="AB206" s="1921"/>
      <c r="AC206" s="1922" t="s">
        <v>1857</v>
      </c>
      <c r="AD206" s="1922"/>
      <c r="AE206" s="1922"/>
      <c r="AF206" s="1922"/>
      <c r="AG206" s="1906"/>
      <c r="AH206" s="1907"/>
      <c r="AI206" s="1907"/>
      <c r="AJ206" s="1907"/>
      <c r="AK206" s="1908"/>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1917">
        <v>4</v>
      </c>
      <c r="D207" s="1918"/>
      <c r="E207" s="1918"/>
      <c r="F207" s="1918"/>
      <c r="G207" s="1919" t="s">
        <v>1857</v>
      </c>
      <c r="H207" s="1919"/>
      <c r="I207" s="1919"/>
      <c r="J207" s="1919"/>
      <c r="K207" s="1919"/>
      <c r="L207" s="1919"/>
      <c r="M207" s="1919"/>
      <c r="N207" s="1919"/>
      <c r="O207" s="1919"/>
      <c r="P207" s="1920"/>
      <c r="Q207" s="1920"/>
      <c r="R207" s="1920"/>
      <c r="S207" s="1920"/>
      <c r="T207" s="1920"/>
      <c r="U207" s="1921" t="s">
        <v>1857</v>
      </c>
      <c r="V207" s="1921"/>
      <c r="W207" s="1921"/>
      <c r="X207" s="1921"/>
      <c r="Y207" s="1921" t="s">
        <v>1857</v>
      </c>
      <c r="Z207" s="1921"/>
      <c r="AA207" s="1921"/>
      <c r="AB207" s="1921"/>
      <c r="AC207" s="1922" t="s">
        <v>1857</v>
      </c>
      <c r="AD207" s="1922"/>
      <c r="AE207" s="1922"/>
      <c r="AF207" s="1922"/>
      <c r="AG207" s="1906"/>
      <c r="AH207" s="1907"/>
      <c r="AI207" s="1907"/>
      <c r="AJ207" s="1907"/>
      <c r="AK207" s="1908"/>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1917">
        <v>5</v>
      </c>
      <c r="D208" s="1918"/>
      <c r="E208" s="1918"/>
      <c r="F208" s="1918"/>
      <c r="G208" s="1919" t="s">
        <v>1857</v>
      </c>
      <c r="H208" s="1919"/>
      <c r="I208" s="1919"/>
      <c r="J208" s="1919"/>
      <c r="K208" s="1919"/>
      <c r="L208" s="1919"/>
      <c r="M208" s="1919"/>
      <c r="N208" s="1919"/>
      <c r="O208" s="1919"/>
      <c r="P208" s="1920"/>
      <c r="Q208" s="1920"/>
      <c r="R208" s="1920"/>
      <c r="S208" s="1920"/>
      <c r="T208" s="1920"/>
      <c r="U208" s="1921" t="s">
        <v>1857</v>
      </c>
      <c r="V208" s="1921"/>
      <c r="W208" s="1921"/>
      <c r="X208" s="1921"/>
      <c r="Y208" s="1921" t="s">
        <v>1857</v>
      </c>
      <c r="Z208" s="1921"/>
      <c r="AA208" s="1921"/>
      <c r="AB208" s="1921"/>
      <c r="AC208" s="1922" t="s">
        <v>1857</v>
      </c>
      <c r="AD208" s="1922"/>
      <c r="AE208" s="1922"/>
      <c r="AF208" s="1922"/>
      <c r="AG208" s="1906"/>
      <c r="AH208" s="1907"/>
      <c r="AI208" s="1907"/>
      <c r="AJ208" s="1907"/>
      <c r="AK208" s="1908"/>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1917">
        <v>6</v>
      </c>
      <c r="D209" s="1918"/>
      <c r="E209" s="1918"/>
      <c r="F209" s="1918"/>
      <c r="G209" s="1919" t="s">
        <v>1857</v>
      </c>
      <c r="H209" s="1919"/>
      <c r="I209" s="1919"/>
      <c r="J209" s="1919"/>
      <c r="K209" s="1919"/>
      <c r="L209" s="1919"/>
      <c r="M209" s="1919"/>
      <c r="N209" s="1919"/>
      <c r="O209" s="1919"/>
      <c r="P209" s="1920"/>
      <c r="Q209" s="1920"/>
      <c r="R209" s="1920"/>
      <c r="S209" s="1920"/>
      <c r="T209" s="1920"/>
      <c r="U209" s="1921"/>
      <c r="V209" s="1921"/>
      <c r="W209" s="1921"/>
      <c r="X209" s="1921"/>
      <c r="Y209" s="1921"/>
      <c r="Z209" s="1921"/>
      <c r="AA209" s="1921"/>
      <c r="AB209" s="1921"/>
      <c r="AC209" s="1922" t="s">
        <v>1857</v>
      </c>
      <c r="AD209" s="1922"/>
      <c r="AE209" s="1922"/>
      <c r="AF209" s="1922"/>
      <c r="AG209" s="1906"/>
      <c r="AH209" s="1907"/>
      <c r="AI209" s="1907"/>
      <c r="AJ209" s="1907"/>
      <c r="AK209" s="1908"/>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1917">
        <v>7</v>
      </c>
      <c r="D210" s="1918"/>
      <c r="E210" s="1918"/>
      <c r="F210" s="1918"/>
      <c r="G210" s="1919"/>
      <c r="H210" s="1919"/>
      <c r="I210" s="1919"/>
      <c r="J210" s="1919"/>
      <c r="K210" s="1919"/>
      <c r="L210" s="1919"/>
      <c r="M210" s="1919"/>
      <c r="N210" s="1919"/>
      <c r="O210" s="1919"/>
      <c r="P210" s="1920"/>
      <c r="Q210" s="1920"/>
      <c r="R210" s="1920"/>
      <c r="S210" s="1920"/>
      <c r="T210" s="1920"/>
      <c r="U210" s="1921"/>
      <c r="V210" s="1921"/>
      <c r="W210" s="1921"/>
      <c r="X210" s="1921"/>
      <c r="Y210" s="1921"/>
      <c r="Z210" s="1921"/>
      <c r="AA210" s="1921"/>
      <c r="AB210" s="1921"/>
      <c r="AC210" s="1922" t="s">
        <v>1857</v>
      </c>
      <c r="AD210" s="1922"/>
      <c r="AE210" s="1922"/>
      <c r="AF210" s="1922"/>
      <c r="AG210" s="1906"/>
      <c r="AH210" s="1907"/>
      <c r="AI210" s="1907"/>
      <c r="AJ210" s="1907"/>
      <c r="AK210" s="1908"/>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1909" t="s">
        <v>2233</v>
      </c>
      <c r="D211" s="1910"/>
      <c r="E211" s="1910"/>
      <c r="F211" s="1910"/>
      <c r="G211" s="1910"/>
      <c r="H211" s="1910"/>
      <c r="I211" s="1910"/>
      <c r="J211" s="1910"/>
      <c r="K211" s="1910"/>
      <c r="L211" s="1910"/>
      <c r="M211" s="1910"/>
      <c r="N211" s="1910"/>
      <c r="O211" s="1910"/>
      <c r="P211" s="1911"/>
      <c r="Q211" s="1911"/>
      <c r="R211" s="1911"/>
      <c r="S211" s="1911"/>
      <c r="T211" s="1911"/>
      <c r="U211" s="1912">
        <f>-SUM(U204:U210)</f>
        <v>0</v>
      </c>
      <c r="V211" s="1912"/>
      <c r="W211" s="1912"/>
      <c r="X211" s="1912"/>
      <c r="Y211" s="1912">
        <f>-SUM(Y204:Y210)</f>
        <v>0</v>
      </c>
      <c r="Z211" s="1912"/>
      <c r="AA211" s="1912"/>
      <c r="AB211" s="1912"/>
      <c r="AC211" s="1913">
        <f>-SUM(AC204:AC210)</f>
        <v>0</v>
      </c>
      <c r="AD211" s="1913"/>
      <c r="AE211" s="1913"/>
      <c r="AF211" s="1913"/>
      <c r="AG211" s="1914"/>
      <c r="AH211" s="1915"/>
      <c r="AI211" s="1915"/>
      <c r="AJ211" s="1915"/>
      <c r="AK211" s="1916"/>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2232</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1893" t="s">
        <v>2231</v>
      </c>
      <c r="C216" s="1894"/>
      <c r="D216" s="1894"/>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c r="AH216" s="1894"/>
      <c r="AI216" s="1894"/>
      <c r="AJ216" s="1894"/>
      <c r="AK216" s="1894"/>
      <c r="AL216" s="1894"/>
      <c r="AM216" s="1894"/>
      <c r="AN216" s="1894"/>
      <c r="AO216" s="1894"/>
      <c r="AP216" s="1894"/>
      <c r="AQ216" s="1894"/>
      <c r="AR216" s="1894"/>
      <c r="AS216" s="1894"/>
      <c r="AT216" s="1894"/>
      <c r="AU216" s="1894"/>
      <c r="AV216" s="1894"/>
      <c r="AW216" s="1894"/>
      <c r="AX216" s="1894"/>
      <c r="AY216" s="1894"/>
      <c r="AZ216" s="1894"/>
      <c r="BA216" s="1894"/>
      <c r="BB216" s="1894"/>
      <c r="BC216" s="1894"/>
      <c r="BD216" s="1895"/>
      <c r="BE216" s="1214"/>
    </row>
    <row r="217" spans="1:57" ht="15.75" customHeight="1">
      <c r="A217" s="1207"/>
      <c r="B217" s="1896"/>
      <c r="C217" s="1897"/>
      <c r="D217" s="1897"/>
      <c r="E217" s="1897"/>
      <c r="F217" s="1897"/>
      <c r="G217" s="1897"/>
      <c r="H217" s="1897"/>
      <c r="I217" s="1897"/>
      <c r="J217" s="1897"/>
      <c r="K217" s="1897"/>
      <c r="L217" s="1897"/>
      <c r="M217" s="1897"/>
      <c r="N217" s="1897"/>
      <c r="O217" s="1897"/>
      <c r="P217" s="1897"/>
      <c r="Q217" s="1897"/>
      <c r="R217" s="1897"/>
      <c r="S217" s="1897"/>
      <c r="T217" s="1897"/>
      <c r="U217" s="1897"/>
      <c r="V217" s="1897"/>
      <c r="W217" s="1897"/>
      <c r="X217" s="1897"/>
      <c r="Y217" s="1897"/>
      <c r="Z217" s="1897"/>
      <c r="AA217" s="1897"/>
      <c r="AB217" s="1897"/>
      <c r="AC217" s="1897"/>
      <c r="AD217" s="1897"/>
      <c r="AE217" s="1897"/>
      <c r="AF217" s="1897"/>
      <c r="AG217" s="1897"/>
      <c r="AH217" s="1897"/>
      <c r="AI217" s="1897"/>
      <c r="AJ217" s="1897"/>
      <c r="AK217" s="1897"/>
      <c r="AL217" s="1897"/>
      <c r="AM217" s="1897"/>
      <c r="AN217" s="1897"/>
      <c r="AO217" s="1897"/>
      <c r="AP217" s="1897"/>
      <c r="AQ217" s="1897"/>
      <c r="AR217" s="1897"/>
      <c r="AS217" s="1897"/>
      <c r="AT217" s="1897"/>
      <c r="AU217" s="1897"/>
      <c r="AV217" s="1897"/>
      <c r="AW217" s="1897"/>
      <c r="AX217" s="1897"/>
      <c r="AY217" s="1897"/>
      <c r="AZ217" s="1897"/>
      <c r="BA217" s="1897"/>
      <c r="BB217" s="1897"/>
      <c r="BC217" s="1897"/>
      <c r="BD217" s="1898"/>
      <c r="BE217" s="1214"/>
    </row>
    <row r="218" spans="1:57" ht="15.75" customHeight="1">
      <c r="A218" s="1207"/>
      <c r="B218" s="1899" t="s">
        <v>2230</v>
      </c>
      <c r="C218" s="1900"/>
      <c r="D218" s="1900"/>
      <c r="E218" s="1900"/>
      <c r="F218" s="1900"/>
      <c r="G218" s="1900"/>
      <c r="H218" s="1900"/>
      <c r="I218" s="1900"/>
      <c r="J218" s="1900"/>
      <c r="K218" s="1900"/>
      <c r="L218" s="1900"/>
      <c r="M218" s="1900"/>
      <c r="N218" s="1900"/>
      <c r="O218" s="1900"/>
      <c r="P218" s="1900"/>
      <c r="Q218" s="1900"/>
      <c r="R218" s="1900"/>
      <c r="S218" s="1900"/>
      <c r="T218" s="1900"/>
      <c r="U218" s="1900"/>
      <c r="V218" s="1900"/>
      <c r="W218" s="1900"/>
      <c r="X218" s="1900"/>
      <c r="Y218" s="1900"/>
      <c r="Z218" s="1900"/>
      <c r="AA218" s="1900"/>
      <c r="AB218" s="1900"/>
      <c r="AC218" s="1900"/>
      <c r="AD218" s="1900"/>
      <c r="AE218" s="1900"/>
      <c r="AF218" s="1900"/>
      <c r="AG218" s="1900"/>
      <c r="AH218" s="1900"/>
      <c r="AI218" s="1900"/>
      <c r="AJ218" s="1900"/>
      <c r="AK218" s="1900"/>
      <c r="AL218" s="1900"/>
      <c r="AM218" s="1900"/>
      <c r="AN218" s="1900"/>
      <c r="AO218" s="1900"/>
      <c r="AP218" s="1900"/>
      <c r="AQ218" s="1900"/>
      <c r="AR218" s="1900"/>
      <c r="AS218" s="1900"/>
      <c r="AT218" s="1900"/>
      <c r="AU218" s="1900"/>
      <c r="AV218" s="1900"/>
      <c r="AW218" s="1900"/>
      <c r="AX218" s="1900"/>
      <c r="AY218" s="1900"/>
      <c r="AZ218" s="1900"/>
      <c r="BA218" s="1900"/>
      <c r="BB218" s="1900"/>
      <c r="BC218" s="1900"/>
      <c r="BD218" s="1901"/>
      <c r="BE218" s="1214"/>
    </row>
    <row r="219" spans="1:57" ht="15.75" customHeight="1">
      <c r="A219" s="1207"/>
      <c r="B219" s="1899" t="s">
        <v>2229</v>
      </c>
      <c r="C219" s="1900"/>
      <c r="D219" s="1900"/>
      <c r="E219" s="1900"/>
      <c r="F219" s="1900"/>
      <c r="G219" s="1900"/>
      <c r="H219" s="1900"/>
      <c r="I219" s="1900"/>
      <c r="J219" s="1900"/>
      <c r="K219" s="1900"/>
      <c r="L219" s="1900"/>
      <c r="M219" s="1900"/>
      <c r="N219" s="1900"/>
      <c r="O219" s="1900"/>
      <c r="P219" s="1900"/>
      <c r="Q219" s="1900"/>
      <c r="R219" s="1900"/>
      <c r="S219" s="1900"/>
      <c r="T219" s="1900"/>
      <c r="U219" s="1900"/>
      <c r="V219" s="1900"/>
      <c r="W219" s="1900"/>
      <c r="X219" s="1900"/>
      <c r="Y219" s="1900"/>
      <c r="Z219" s="1900"/>
      <c r="AA219" s="1900"/>
      <c r="AB219" s="1900"/>
      <c r="AC219" s="1900"/>
      <c r="AD219" s="1900"/>
      <c r="AE219" s="1900"/>
      <c r="AF219" s="1900"/>
      <c r="AG219" s="1900"/>
      <c r="AH219" s="1900"/>
      <c r="AI219" s="1900"/>
      <c r="AJ219" s="1900"/>
      <c r="AK219" s="1900"/>
      <c r="AL219" s="1900"/>
      <c r="AM219" s="1900"/>
      <c r="AN219" s="1900"/>
      <c r="AO219" s="1900"/>
      <c r="AP219" s="1900"/>
      <c r="AQ219" s="1900"/>
      <c r="AR219" s="1900"/>
      <c r="AS219" s="1900"/>
      <c r="AT219" s="1900"/>
      <c r="AU219" s="1900"/>
      <c r="AV219" s="1900"/>
      <c r="AW219" s="1900"/>
      <c r="AX219" s="1900"/>
      <c r="AY219" s="1900"/>
      <c r="AZ219" s="1900"/>
      <c r="BA219" s="1900"/>
      <c r="BB219" s="1900"/>
      <c r="BC219" s="1900"/>
      <c r="BD219" s="1901"/>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1902" t="s">
        <v>2228</v>
      </c>
      <c r="C221" s="1903"/>
      <c r="D221" s="1903"/>
      <c r="E221" s="1903"/>
      <c r="F221" s="1903"/>
      <c r="G221" s="1903"/>
      <c r="H221" s="1903"/>
      <c r="I221" s="1903"/>
      <c r="J221" s="1903"/>
      <c r="K221" s="1903"/>
      <c r="L221" s="1903"/>
      <c r="M221" s="1903"/>
      <c r="N221" s="1903"/>
      <c r="O221" s="1903"/>
      <c r="P221" s="1903"/>
      <c r="Q221" s="1903"/>
      <c r="R221" s="1903"/>
      <c r="S221" s="1903"/>
      <c r="T221" s="1903"/>
      <c r="U221" s="1903"/>
      <c r="V221" s="1903"/>
      <c r="W221" s="1903"/>
      <c r="X221" s="1903"/>
      <c r="Y221" s="1903"/>
      <c r="Z221" s="1903"/>
      <c r="AA221" s="1903"/>
      <c r="AB221" s="1903"/>
      <c r="AC221" s="1903"/>
      <c r="AD221" s="1903"/>
      <c r="AE221" s="1903"/>
      <c r="AF221" s="1903"/>
      <c r="AG221" s="1903"/>
      <c r="AH221" s="1903"/>
      <c r="AI221" s="1903"/>
      <c r="AJ221" s="1903"/>
      <c r="AK221" s="1903"/>
      <c r="AL221" s="1903"/>
      <c r="AM221" s="1903"/>
      <c r="AN221" s="1903"/>
      <c r="AO221" s="1903"/>
      <c r="AP221" s="1903"/>
      <c r="AQ221" s="1903"/>
      <c r="AR221" s="1903"/>
      <c r="AS221" s="1903"/>
      <c r="AT221" s="1903"/>
      <c r="AU221" s="1903"/>
      <c r="AV221" s="1903"/>
      <c r="AW221" s="1903"/>
      <c r="AX221" s="1903"/>
      <c r="AY221" s="1903"/>
      <c r="AZ221" s="1903"/>
      <c r="BA221" s="1903"/>
      <c r="BB221" s="1903"/>
      <c r="BC221" s="1903"/>
      <c r="BD221" s="1904"/>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2227</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1905" t="s">
        <v>2226</v>
      </c>
      <c r="I225" s="1905"/>
      <c r="J225" s="1905"/>
      <c r="K225" s="1905"/>
      <c r="L225" s="1905"/>
      <c r="M225" s="1905"/>
      <c r="N225" s="1905"/>
      <c r="O225" s="1905"/>
      <c r="P225" s="1905"/>
      <c r="Q225" s="1905"/>
      <c r="R225" s="1905"/>
      <c r="S225" s="1905"/>
      <c r="T225" s="1905"/>
      <c r="U225" s="1905"/>
      <c r="V225" s="1905"/>
      <c r="W225" s="1905"/>
      <c r="X225" s="1905"/>
      <c r="Y225" s="1905"/>
      <c r="Z225" s="1905"/>
      <c r="AA225" s="1905"/>
      <c r="AB225" s="1905"/>
      <c r="AC225" s="1905"/>
      <c r="AD225" s="1905"/>
      <c r="AE225" s="1905"/>
      <c r="AF225" s="1905"/>
      <c r="AG225" s="1905"/>
      <c r="AH225" s="1905"/>
      <c r="AI225" s="1905"/>
      <c r="AJ225" s="1905"/>
      <c r="AK225" s="1905"/>
      <c r="AL225" s="1905"/>
      <c r="AM225" s="1905"/>
      <c r="AN225" s="1905"/>
      <c r="AO225" s="1905"/>
      <c r="AP225" s="1905"/>
      <c r="AQ225" s="1905"/>
      <c r="AR225" s="1905"/>
      <c r="AS225" s="1905"/>
      <c r="AT225" s="1905"/>
      <c r="AU225" s="1905"/>
      <c r="AV225" s="1905"/>
      <c r="AW225" s="1905"/>
      <c r="AX225" s="1905"/>
      <c r="AY225" s="1905"/>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1888" t="s">
        <v>2225</v>
      </c>
      <c r="I227" s="1888"/>
      <c r="J227" s="1888"/>
      <c r="K227" s="1888"/>
      <c r="L227" s="1888"/>
      <c r="M227" s="1888"/>
      <c r="N227" s="1888"/>
      <c r="O227" s="1888"/>
      <c r="P227" s="1888"/>
      <c r="Q227" s="1888"/>
      <c r="R227" s="1888"/>
      <c r="S227" s="1888"/>
      <c r="T227" s="1888"/>
      <c r="U227" s="1888"/>
      <c r="V227" s="1888"/>
      <c r="W227" s="1888"/>
      <c r="X227" s="1888"/>
      <c r="Y227" s="1888"/>
      <c r="Z227" s="1888"/>
      <c r="AA227" s="1888"/>
      <c r="AB227" s="1888"/>
      <c r="AC227" s="1888"/>
      <c r="AD227" s="1888"/>
      <c r="AE227" s="1888"/>
      <c r="AF227" s="1888"/>
      <c r="AG227" s="1888"/>
      <c r="AH227" s="1888"/>
      <c r="AI227" s="1888"/>
      <c r="AJ227" s="1888"/>
      <c r="AK227" s="1888"/>
      <c r="AL227" s="1888"/>
      <c r="AM227" s="1888"/>
      <c r="AN227" s="1888"/>
      <c r="AO227" s="1888"/>
      <c r="AP227" s="1888"/>
      <c r="AQ227" s="1888"/>
      <c r="AR227" s="1888"/>
      <c r="AS227" s="1888"/>
      <c r="AT227" s="1888"/>
      <c r="AU227" s="1888"/>
      <c r="AV227" s="1888"/>
      <c r="AW227" s="1888"/>
      <c r="AX227" s="1888"/>
      <c r="AY227" s="1888"/>
      <c r="AZ227" s="1888"/>
      <c r="BA227" s="1207"/>
      <c r="BB227" s="1207"/>
      <c r="BC227" s="1207"/>
      <c r="BD227" s="1214"/>
      <c r="BE227" s="1214"/>
    </row>
    <row r="228" spans="1:57" ht="15.75" customHeight="1">
      <c r="A228" s="1207"/>
      <c r="B228" s="1206"/>
      <c r="C228" s="1207"/>
      <c r="D228" s="1207"/>
      <c r="E228" s="1207"/>
      <c r="F228" s="1207"/>
      <c r="G228" s="1207"/>
      <c r="H228" s="1888"/>
      <c r="I228" s="1888"/>
      <c r="J228" s="1888"/>
      <c r="K228" s="1888"/>
      <c r="L228" s="1888"/>
      <c r="M228" s="1888"/>
      <c r="N228" s="1888"/>
      <c r="O228" s="1888"/>
      <c r="P228" s="1888"/>
      <c r="Q228" s="1888"/>
      <c r="R228" s="1888"/>
      <c r="S228" s="1888"/>
      <c r="T228" s="1888"/>
      <c r="U228" s="1888"/>
      <c r="V228" s="1888"/>
      <c r="W228" s="1888"/>
      <c r="X228" s="1888"/>
      <c r="Y228" s="1888"/>
      <c r="Z228" s="1888"/>
      <c r="AA228" s="1888"/>
      <c r="AB228" s="1888"/>
      <c r="AC228" s="1888"/>
      <c r="AD228" s="1888"/>
      <c r="AE228" s="1888"/>
      <c r="AF228" s="1888"/>
      <c r="AG228" s="1888"/>
      <c r="AH228" s="1888"/>
      <c r="AI228" s="1888"/>
      <c r="AJ228" s="1888"/>
      <c r="AK228" s="1888"/>
      <c r="AL228" s="1888"/>
      <c r="AM228" s="1888"/>
      <c r="AN228" s="1888"/>
      <c r="AO228" s="1888"/>
      <c r="AP228" s="1888"/>
      <c r="AQ228" s="1888"/>
      <c r="AR228" s="1888"/>
      <c r="AS228" s="1888"/>
      <c r="AT228" s="1888"/>
      <c r="AU228" s="1888"/>
      <c r="AV228" s="1888"/>
      <c r="AW228" s="1888"/>
      <c r="AX228" s="1888"/>
      <c r="AY228" s="1888"/>
      <c r="AZ228" s="1888"/>
      <c r="BA228" s="1207"/>
      <c r="BB228" s="1207"/>
      <c r="BC228" s="1207"/>
      <c r="BD228" s="1214"/>
      <c r="BE228" s="1214"/>
    </row>
    <row r="229" spans="1:57" ht="15.75" customHeight="1">
      <c r="A229" s="1207"/>
      <c r="B229" s="1206"/>
      <c r="C229" s="1207"/>
      <c r="D229" s="1207"/>
      <c r="E229" s="1207"/>
      <c r="F229" s="1207"/>
      <c r="G229" s="1207"/>
      <c r="H229" s="1888"/>
      <c r="I229" s="1888"/>
      <c r="J229" s="1888"/>
      <c r="K229" s="1888"/>
      <c r="L229" s="1888"/>
      <c r="M229" s="1888"/>
      <c r="N229" s="1888"/>
      <c r="O229" s="1888"/>
      <c r="P229" s="1888"/>
      <c r="Q229" s="1888"/>
      <c r="R229" s="1888"/>
      <c r="S229" s="1888"/>
      <c r="T229" s="1888"/>
      <c r="U229" s="1888"/>
      <c r="V229" s="1888"/>
      <c r="W229" s="1888"/>
      <c r="X229" s="1888"/>
      <c r="Y229" s="1888"/>
      <c r="Z229" s="1888"/>
      <c r="AA229" s="1888"/>
      <c r="AB229" s="1888"/>
      <c r="AC229" s="1888"/>
      <c r="AD229" s="1888"/>
      <c r="AE229" s="1888"/>
      <c r="AF229" s="1888"/>
      <c r="AG229" s="1888"/>
      <c r="AH229" s="1888"/>
      <c r="AI229" s="1888"/>
      <c r="AJ229" s="1888"/>
      <c r="AK229" s="1888"/>
      <c r="AL229" s="1888"/>
      <c r="AM229" s="1888"/>
      <c r="AN229" s="1888"/>
      <c r="AO229" s="1888"/>
      <c r="AP229" s="1888"/>
      <c r="AQ229" s="1888"/>
      <c r="AR229" s="1888"/>
      <c r="AS229" s="1888"/>
      <c r="AT229" s="1888"/>
      <c r="AU229" s="1888"/>
      <c r="AV229" s="1888"/>
      <c r="AW229" s="1888"/>
      <c r="AX229" s="1888"/>
      <c r="AY229" s="1888"/>
      <c r="AZ229" s="1888"/>
      <c r="BA229" s="1207"/>
      <c r="BB229" s="1207"/>
      <c r="BC229" s="1207"/>
      <c r="BD229" s="1214"/>
      <c r="BE229" s="1214"/>
    </row>
    <row r="230" spans="1:57" ht="15.75" customHeight="1">
      <c r="A230" s="1207"/>
      <c r="B230" s="1206"/>
      <c r="C230" s="1207"/>
      <c r="D230" s="1207"/>
      <c r="E230" s="1207"/>
      <c r="F230" s="1207"/>
      <c r="G230" s="1207"/>
      <c r="H230" s="1888"/>
      <c r="I230" s="1888"/>
      <c r="J230" s="1888"/>
      <c r="K230" s="1888"/>
      <c r="L230" s="1888"/>
      <c r="M230" s="1888"/>
      <c r="N230" s="1888"/>
      <c r="O230" s="1888"/>
      <c r="P230" s="1888"/>
      <c r="Q230" s="1888"/>
      <c r="R230" s="1888"/>
      <c r="S230" s="1888"/>
      <c r="T230" s="1888"/>
      <c r="U230" s="1888"/>
      <c r="V230" s="1888"/>
      <c r="W230" s="1888"/>
      <c r="X230" s="1888"/>
      <c r="Y230" s="1888"/>
      <c r="Z230" s="1888"/>
      <c r="AA230" s="1888"/>
      <c r="AB230" s="1888"/>
      <c r="AC230" s="1888"/>
      <c r="AD230" s="1888"/>
      <c r="AE230" s="1888"/>
      <c r="AF230" s="1888"/>
      <c r="AG230" s="1888"/>
      <c r="AH230" s="1888"/>
      <c r="AI230" s="1888"/>
      <c r="AJ230" s="1888"/>
      <c r="AK230" s="1888"/>
      <c r="AL230" s="1888"/>
      <c r="AM230" s="1888"/>
      <c r="AN230" s="1888"/>
      <c r="AO230" s="1888"/>
      <c r="AP230" s="1888"/>
      <c r="AQ230" s="1888"/>
      <c r="AR230" s="1888"/>
      <c r="AS230" s="1888"/>
      <c r="AT230" s="1888"/>
      <c r="AU230" s="1888"/>
      <c r="AV230" s="1888"/>
      <c r="AW230" s="1888"/>
      <c r="AX230" s="1888"/>
      <c r="AY230" s="1888"/>
      <c r="AZ230" s="1888"/>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1889" t="s">
        <v>2224</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1879" t="s">
        <v>2223</v>
      </c>
      <c r="I234" s="1879"/>
      <c r="J234" s="1879"/>
      <c r="K234" s="1879"/>
      <c r="L234" s="1258"/>
      <c r="M234" s="1258"/>
      <c r="N234" s="1258"/>
      <c r="O234" s="1258"/>
      <c r="P234" s="1258"/>
      <c r="Q234" s="1258"/>
      <c r="R234" s="1258"/>
      <c r="S234" s="1890"/>
      <c r="T234" s="1891"/>
      <c r="U234" s="1891"/>
      <c r="V234" s="1891"/>
      <c r="W234" s="1891"/>
      <c r="X234" s="1891"/>
      <c r="Y234" s="1891"/>
      <c r="Z234" s="1891"/>
      <c r="AA234" s="1891"/>
      <c r="AB234" s="1891"/>
      <c r="AC234" s="1891"/>
      <c r="AD234" s="1891"/>
      <c r="AE234" s="1891"/>
      <c r="AF234" s="1891"/>
      <c r="AG234" s="1891"/>
      <c r="AH234" s="1891"/>
      <c r="AI234" s="1891"/>
      <c r="AJ234" s="1892"/>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1879" t="s">
        <v>2222</v>
      </c>
      <c r="I236" s="1879"/>
      <c r="J236" s="1879"/>
      <c r="K236" s="1260"/>
      <c r="L236" s="1258"/>
      <c r="M236" s="1258"/>
      <c r="N236" s="1258"/>
      <c r="O236" s="1258"/>
      <c r="P236" s="1258"/>
      <c r="Q236" s="1258"/>
      <c r="R236" s="1258"/>
      <c r="S236" s="1880"/>
      <c r="T236" s="1881"/>
      <c r="U236" s="1881"/>
      <c r="V236" s="1881"/>
      <c r="W236" s="1881"/>
      <c r="X236" s="1881"/>
      <c r="Y236" s="1881"/>
      <c r="Z236" s="1881"/>
      <c r="AA236" s="1881"/>
      <c r="AB236" s="1881"/>
      <c r="AC236" s="1881"/>
      <c r="AD236" s="1881"/>
      <c r="AE236" s="1881"/>
      <c r="AF236" s="1881"/>
      <c r="AG236" s="1881"/>
      <c r="AH236" s="1881"/>
      <c r="AI236" s="1881"/>
      <c r="AJ236" s="1882"/>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1879" t="s">
        <v>441</v>
      </c>
      <c r="I238" s="1879"/>
      <c r="J238" s="1260"/>
      <c r="K238" s="1260"/>
      <c r="L238" s="1258"/>
      <c r="M238" s="1258"/>
      <c r="N238" s="1258"/>
      <c r="O238" s="1258"/>
      <c r="P238" s="1258"/>
      <c r="Q238" s="1258"/>
      <c r="R238" s="1258"/>
      <c r="S238" s="1880"/>
      <c r="T238" s="1881"/>
      <c r="U238" s="1881"/>
      <c r="V238" s="1881"/>
      <c r="W238" s="1881"/>
      <c r="X238" s="1881"/>
      <c r="Y238" s="1881"/>
      <c r="Z238" s="1881"/>
      <c r="AA238" s="1881"/>
      <c r="AB238" s="1881"/>
      <c r="AC238" s="1881"/>
      <c r="AD238" s="1881"/>
      <c r="AE238" s="1881"/>
      <c r="AF238" s="1881"/>
      <c r="AG238" s="1881"/>
      <c r="AH238" s="1881"/>
      <c r="AI238" s="1881"/>
      <c r="AJ238" s="1882"/>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1883" t="s">
        <v>2221</v>
      </c>
      <c r="I240" s="1883"/>
      <c r="J240" s="1883"/>
      <c r="K240" s="1883"/>
      <c r="L240" s="1883"/>
      <c r="M240" s="1883"/>
      <c r="N240" s="1883"/>
      <c r="O240" s="1883"/>
      <c r="P240" s="1258"/>
      <c r="Q240" s="1258"/>
      <c r="R240" s="1258"/>
      <c r="S240" s="1880"/>
      <c r="T240" s="1881"/>
      <c r="U240" s="1881"/>
      <c r="V240" s="1881"/>
      <c r="W240" s="1881"/>
      <c r="X240" s="1881"/>
      <c r="Y240" s="1881"/>
      <c r="Z240" s="1881"/>
      <c r="AA240" s="1881"/>
      <c r="AB240" s="1881"/>
      <c r="AC240" s="1881"/>
      <c r="AD240" s="1881"/>
      <c r="AE240" s="1881"/>
      <c r="AF240" s="1881"/>
      <c r="AG240" s="1881"/>
      <c r="AH240" s="1881"/>
      <c r="AI240" s="1881"/>
      <c r="AJ240" s="1882"/>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1884" t="s">
        <v>2220</v>
      </c>
      <c r="I242" s="1884"/>
      <c r="J242" s="1258"/>
      <c r="K242" s="1258"/>
      <c r="L242" s="1258"/>
      <c r="M242" s="1258"/>
      <c r="N242" s="1258"/>
      <c r="O242" s="1258"/>
      <c r="P242" s="1258"/>
      <c r="Q242" s="1258"/>
      <c r="R242" s="1258"/>
      <c r="S242" s="1885"/>
      <c r="T242" s="1886"/>
      <c r="U242" s="1886"/>
      <c r="V242" s="1886"/>
      <c r="W242" s="1886"/>
      <c r="X242" s="1886"/>
      <c r="Y242" s="1886"/>
      <c r="Z242" s="1886"/>
      <c r="AA242" s="1886"/>
      <c r="AB242" s="1886"/>
      <c r="AC242" s="1886"/>
      <c r="AD242" s="1886"/>
      <c r="AE242" s="1886"/>
      <c r="AF242" s="1886"/>
      <c r="AG242" s="1886"/>
      <c r="AH242" s="1886"/>
      <c r="AI242" s="1886"/>
      <c r="AJ242" s="1887"/>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3" t="s">
        <v>1279</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87077667</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49" t="s">
        <v>497</v>
      </c>
      <c r="C12" s="1819"/>
      <c r="D12" s="1819"/>
      <c r="E12" s="1819"/>
      <c r="F12" s="1819"/>
      <c r="G12" s="1819"/>
      <c r="H12" s="1819"/>
      <c r="I12" s="1819"/>
      <c r="J12" s="1819"/>
      <c r="K12" s="1819"/>
      <c r="L12" s="1819"/>
      <c r="M12" s="1819"/>
      <c r="N12" s="1819"/>
      <c r="O12" s="1819"/>
      <c r="P12" s="1819"/>
      <c r="Q12" s="1819"/>
      <c r="R12" s="1819"/>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2.95" customHeight="1">
      <c r="B13" s="435"/>
      <c r="C13" s="2351" t="s">
        <v>498</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2.95" customHeight="1">
      <c r="B14" s="435"/>
      <c r="C14" s="2351" t="s">
        <v>499</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2.95" customHeight="1">
      <c r="B15" s="435"/>
      <c r="C15" s="2351" t="s">
        <v>500</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2.95" customHeight="1">
      <c r="B16" s="435"/>
      <c r="C16" s="2351" t="s">
        <v>805</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2.95" customHeight="1">
      <c r="B17" s="435"/>
      <c r="C17" s="2351" t="s">
        <v>501</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2.95" customHeight="1">
      <c r="A18"/>
      <c r="B18" s="1143"/>
      <c r="C18" s="1739" t="s">
        <v>959</v>
      </c>
      <c r="D18" s="1739"/>
      <c r="E18" s="1739"/>
      <c r="F18" s="1739"/>
      <c r="G18" s="1739"/>
      <c r="H18" s="1739"/>
      <c r="I18" s="1739"/>
      <c r="J18" s="1739"/>
      <c r="K18" s="1739"/>
      <c r="L18" s="1739"/>
      <c r="M18" s="1739"/>
      <c r="N18" s="1739"/>
      <c r="O18" s="1739"/>
      <c r="P18" s="1739"/>
      <c r="Q18" s="1739"/>
      <c r="R18" s="1739"/>
      <c r="S18" s="1740"/>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2.95" customHeight="1">
      <c r="B19" s="1143"/>
      <c r="C19" s="1739" t="s">
        <v>959</v>
      </c>
      <c r="D19" s="1739"/>
      <c r="E19" s="1739"/>
      <c r="F19" s="1739"/>
      <c r="G19" s="1739"/>
      <c r="H19" s="1739"/>
      <c r="I19" s="1739"/>
      <c r="J19" s="1739"/>
      <c r="K19" s="1739"/>
      <c r="L19" s="1739"/>
      <c r="M19" s="1739"/>
      <c r="N19" s="1739"/>
      <c r="O19" s="1739"/>
      <c r="P19" s="1739"/>
      <c r="Q19" s="1739"/>
      <c r="R19" s="1739"/>
      <c r="S19" s="1740"/>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2.95" customHeight="1">
      <c r="B20" s="2334" t="s">
        <v>502</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2.95" customHeight="1">
      <c r="B21" s="2334" t="s">
        <v>1262</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2.95" customHeight="1">
      <c r="B22" s="2334" t="s">
        <v>503</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34" t="s">
        <v>504</v>
      </c>
      <c r="C23" s="2335"/>
      <c r="D23" s="2335"/>
      <c r="E23" s="2335"/>
      <c r="F23" s="2335"/>
      <c r="G23" s="2335"/>
      <c r="H23" s="2335"/>
      <c r="I23" s="2335"/>
      <c r="J23" s="2335"/>
      <c r="K23" s="2335"/>
      <c r="L23" s="2335"/>
      <c r="M23" s="2335"/>
      <c r="N23" s="2335"/>
      <c r="O23" s="2335"/>
      <c r="P23" s="2335"/>
      <c r="Q23" s="2335"/>
      <c r="R23" s="2335"/>
      <c r="S23" s="2336"/>
      <c r="T23" s="2327">
        <f>T11+T22</f>
        <v>87077667</v>
      </c>
      <c r="U23" s="2328"/>
      <c r="V23" s="2328"/>
      <c r="W23" s="2328"/>
      <c r="X23" s="2328"/>
      <c r="Y23" s="2327">
        <f>Y11+Y22</f>
        <v>0</v>
      </c>
      <c r="Z23" s="2328"/>
      <c r="AA23" s="2328"/>
      <c r="AB23" s="2328"/>
      <c r="AC23" s="2328"/>
      <c r="AD23" s="2327">
        <f>AD11+AD22</f>
        <v>0</v>
      </c>
      <c r="AE23" s="2328"/>
      <c r="AF23" s="2328"/>
      <c r="AG23" s="2328"/>
      <c r="AH23" s="2328"/>
      <c r="AI23" s="2327">
        <f>AI11+AI22</f>
        <v>0</v>
      </c>
      <c r="AJ23" s="2328"/>
      <c r="AK23" s="2328"/>
      <c r="AL23" s="2328"/>
      <c r="AM23" s="2328"/>
    </row>
    <row r="24" spans="1:40" ht="12.95" customHeight="1">
      <c r="B24" s="2334" t="s">
        <v>960</v>
      </c>
      <c r="C24" s="2335"/>
      <c r="D24" s="2335"/>
      <c r="E24" s="2335"/>
      <c r="F24" s="2335"/>
      <c r="G24" s="2335"/>
      <c r="H24" s="2335"/>
      <c r="I24" s="2335"/>
      <c r="J24" s="2335"/>
      <c r="K24" s="2335"/>
      <c r="L24" s="2335"/>
      <c r="M24" s="2335"/>
      <c r="N24" s="2335"/>
      <c r="O24" s="2335"/>
      <c r="P24" s="2335"/>
      <c r="Q24" s="2335"/>
      <c r="R24" s="2335"/>
      <c r="S24" s="2336"/>
      <c r="T24" s="2329">
        <f>Application!AJ1062</f>
        <v>215579508.40000001</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2.95" customHeight="1">
      <c r="B25" s="2338" t="s">
        <v>1263</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4" t="s">
        <v>505</v>
      </c>
      <c r="C26" s="2335"/>
      <c r="D26" s="2335"/>
      <c r="E26" s="2335"/>
      <c r="F26" s="2335"/>
      <c r="G26" s="2335"/>
      <c r="H26" s="2335"/>
      <c r="I26" s="2335"/>
      <c r="J26" s="2335"/>
      <c r="K26" s="2335"/>
      <c r="L26" s="2335"/>
      <c r="M26" s="2335"/>
      <c r="N26" s="2335"/>
      <c r="O26" s="2335"/>
      <c r="P26" s="2335"/>
      <c r="Q26" s="2335"/>
      <c r="R26" s="2335"/>
      <c r="S26" s="2336"/>
      <c r="T26" s="2327">
        <f>T23*T25</f>
        <v>113200967.10000001</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40" ht="12.95" customHeight="1">
      <c r="A27" s="410"/>
      <c r="B27" s="2341" t="s">
        <v>426</v>
      </c>
      <c r="C27" s="2342"/>
      <c r="D27" s="2342"/>
      <c r="E27" s="2342"/>
      <c r="F27" s="2342"/>
      <c r="G27" s="2342"/>
      <c r="H27" s="2342"/>
      <c r="I27" s="2342"/>
      <c r="J27" s="2342"/>
      <c r="K27" s="2342"/>
      <c r="L27" s="2342"/>
      <c r="M27" s="2342"/>
      <c r="N27" s="2342"/>
      <c r="O27" s="2342"/>
      <c r="P27" s="2342"/>
      <c r="Q27" s="2342"/>
      <c r="R27" s="2342"/>
      <c r="S27" s="2343"/>
      <c r="T27" s="2347">
        <f>Application!$AG$454</f>
        <v>0.93318845525242911</v>
      </c>
      <c r="U27" s="2348"/>
      <c r="V27" s="2348"/>
      <c r="W27" s="2348"/>
      <c r="X27" s="2348"/>
      <c r="Y27" s="2347">
        <f>Application!$AG$454</f>
        <v>0.93318845525242911</v>
      </c>
      <c r="Z27" s="2348"/>
      <c r="AA27" s="2348"/>
      <c r="AB27" s="2348"/>
      <c r="AC27" s="2348"/>
      <c r="AD27" s="2347">
        <f>Application!$AG$454</f>
        <v>0.93318845525242911</v>
      </c>
      <c r="AE27" s="2348"/>
      <c r="AF27" s="2348"/>
      <c r="AG27" s="2348"/>
      <c r="AH27" s="2348"/>
      <c r="AI27" s="2347">
        <f>Application!$AG$454</f>
        <v>0.93318845525242911</v>
      </c>
      <c r="AJ27" s="2348"/>
      <c r="AK27" s="2348"/>
      <c r="AL27" s="2348"/>
      <c r="AM27" s="2348"/>
    </row>
    <row r="28" spans="1:40" ht="12.95" customHeight="1">
      <c r="A28" s="404"/>
      <c r="B28" s="2334" t="s">
        <v>506</v>
      </c>
      <c r="C28" s="2335"/>
      <c r="D28" s="2335"/>
      <c r="E28" s="2335"/>
      <c r="F28" s="2335"/>
      <c r="G28" s="2335"/>
      <c r="H28" s="2335"/>
      <c r="I28" s="2335"/>
      <c r="J28" s="2335"/>
      <c r="K28" s="2335"/>
      <c r="L28" s="2335"/>
      <c r="M28" s="2335"/>
      <c r="N28" s="2335"/>
      <c r="O28" s="2335"/>
      <c r="P28" s="2335"/>
      <c r="Q28" s="2335"/>
      <c r="R28" s="2335"/>
      <c r="S28" s="2336"/>
      <c r="T28" s="2327">
        <f>IF(ISERROR((T26*T27)),0,(T26*T27))</f>
        <v>105637835.62113006</v>
      </c>
      <c r="U28" s="2328"/>
      <c r="V28" s="2328"/>
      <c r="W28" s="2328"/>
      <c r="X28" s="2328"/>
      <c r="Y28" s="2327">
        <f>IF(ISERROR((Y26*Y27)),0,(Y26*Y27))</f>
        <v>0</v>
      </c>
      <c r="Z28" s="2328"/>
      <c r="AA28" s="2328"/>
      <c r="AB28" s="2328"/>
      <c r="AC28" s="2328"/>
      <c r="AD28" s="2327">
        <f>IF(ISERROR((AD26*AD27)),0,(AD26*AD27))</f>
        <v>0</v>
      </c>
      <c r="AE28" s="2328"/>
      <c r="AF28" s="2328"/>
      <c r="AG28" s="2328"/>
      <c r="AH28" s="2328"/>
      <c r="AI28" s="2327">
        <f>IF(ISERROR((AI26*AI27)),0,(AI26*AI27))</f>
        <v>0</v>
      </c>
      <c r="AJ28" s="2328"/>
      <c r="AK28" s="2328"/>
      <c r="AL28" s="2328"/>
      <c r="AM28" s="2328"/>
    </row>
    <row r="29" spans="1:40" ht="12.95" customHeight="1">
      <c r="B29" s="2334" t="s">
        <v>523</v>
      </c>
      <c r="C29" s="2335"/>
      <c r="D29" s="2335"/>
      <c r="E29" s="2335"/>
      <c r="F29" s="2335"/>
      <c r="G29" s="2335"/>
      <c r="H29" s="2335"/>
      <c r="I29" s="2335"/>
      <c r="J29" s="2335"/>
      <c r="K29" s="2335"/>
      <c r="L29" s="2335"/>
      <c r="M29" s="2335"/>
      <c r="N29" s="2335"/>
      <c r="O29" s="2335"/>
      <c r="P29" s="2335"/>
      <c r="Q29" s="2335"/>
      <c r="R29" s="2335"/>
      <c r="S29" s="2336"/>
      <c r="T29" s="2329">
        <f>T28+Y28+AD28+AI28</f>
        <v>105637835.62113006</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2.95" customHeight="1">
      <c r="B30" s="2337" t="s">
        <v>1265</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1264</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1153</v>
      </c>
      <c r="Z35" s="2355"/>
      <c r="AA35" s="2355"/>
      <c r="AB35" s="2355"/>
      <c r="AC35" s="2355"/>
      <c r="AD35" s="2375" t="s">
        <v>369</v>
      </c>
      <c r="AE35" s="2375"/>
      <c r="AF35" s="2375"/>
      <c r="AG35" s="2375"/>
      <c r="AH35" s="2375"/>
    </row>
    <row r="36" spans="1:76" ht="12.95" customHeight="1">
      <c r="B36" s="407"/>
      <c r="X36" s="412"/>
      <c r="Y36" s="2355"/>
      <c r="Z36" s="2355"/>
      <c r="AA36" s="2355"/>
      <c r="AB36" s="2355"/>
      <c r="AC36" s="2355"/>
      <c r="AD36" s="2375"/>
      <c r="AE36" s="2375"/>
      <c r="AF36" s="2375"/>
      <c r="AG36" s="2375"/>
      <c r="AH36" s="237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2.95" customHeight="1">
      <c r="A38" s="404"/>
      <c r="B38" s="2334" t="s">
        <v>506</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105637835.62113006</v>
      </c>
      <c r="Z38" s="2328"/>
      <c r="AA38" s="2328"/>
      <c r="AB38" s="2328"/>
      <c r="AC38" s="2328"/>
      <c r="AD38" s="2328">
        <f>IF(T24&gt;=(T23+Y23+AD23+AI23),AD28+AI28,0)</f>
        <v>0</v>
      </c>
      <c r="AE38" s="2328"/>
      <c r="AF38" s="2328"/>
      <c r="AG38" s="2328"/>
      <c r="AH38" s="2328"/>
    </row>
    <row r="39" spans="1:76" ht="12.95" customHeight="1">
      <c r="B39" s="2334" t="s">
        <v>1679</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2.95" customHeight="1">
      <c r="A40" s="404"/>
      <c r="B40" s="2334" t="s">
        <v>642</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4225513</v>
      </c>
      <c r="Z40" s="2328"/>
      <c r="AA40" s="2328"/>
      <c r="AB40" s="2328"/>
      <c r="AC40" s="2328"/>
      <c r="AD40" s="2327">
        <f>ROUND(AD38*AD39,0)</f>
        <v>0</v>
      </c>
      <c r="AE40" s="2328"/>
      <c r="AF40" s="2328"/>
      <c r="AG40" s="2328"/>
      <c r="AH40" s="2328"/>
    </row>
    <row r="41" spans="1:76" ht="12.95" customHeight="1">
      <c r="B41" s="2334" t="s">
        <v>643</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4225513</v>
      </c>
      <c r="Z41" s="2330"/>
      <c r="AA41" s="2330"/>
      <c r="AB41" s="2330"/>
      <c r="AC41" s="2330"/>
      <c r="AD41" s="2330"/>
      <c r="AE41" s="2330"/>
      <c r="AF41" s="2330"/>
      <c r="AG41" s="2330"/>
      <c r="AH41" s="232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2" t="s">
        <v>1275</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2.95" customHeight="1" thickTop="1"/>
    <row r="46" spans="1:76" ht="12.95" customHeight="1">
      <c r="A46" s="404" t="s">
        <v>586</v>
      </c>
      <c r="C46" s="404" t="s">
        <v>282</v>
      </c>
    </row>
    <row r="47" spans="1:76" ht="12.95" customHeight="1">
      <c r="D47" s="404" t="s">
        <v>283</v>
      </c>
      <c r="AB47" s="2344">
        <f>'Sources and Uses Budget'!B105-MAX(IF('Sources and Uses Budget'!B15="",0,'Sources and Uses Budget'!B15),IF(Application!AG403="",0,Application!AG403))</f>
        <v>92132917</v>
      </c>
      <c r="AC47" s="2345"/>
      <c r="AD47" s="2345"/>
      <c r="AE47" s="2345"/>
      <c r="AF47" s="2346"/>
    </row>
    <row r="48" spans="1:76" ht="12.95" customHeight="1">
      <c r="D48" s="404" t="s">
        <v>21</v>
      </c>
      <c r="AB48" s="2344">
        <f>Application!AO647-MAX(IF('Sources and Uses Budget'!B15="",0,'Sources and Uses Budget'!B15),IF(Application!AG403="",0,Application!AG403))</f>
        <v>55985502</v>
      </c>
      <c r="AC48" s="2345"/>
      <c r="AD48" s="2345"/>
      <c r="AE48" s="2345"/>
      <c r="AF48" s="2346"/>
    </row>
    <row r="49" spans="1:76" ht="12.95" customHeight="1">
      <c r="D49" s="404" t="s">
        <v>91</v>
      </c>
      <c r="AB49" s="2344">
        <f>AB47-AB48</f>
        <v>36147415</v>
      </c>
      <c r="AC49" s="2345"/>
      <c r="AD49" s="2345"/>
      <c r="AE49" s="2345"/>
      <c r="AF49" s="2346"/>
    </row>
    <row r="50" spans="1:76" ht="12.95" customHeight="1">
      <c r="D50" s="404" t="s">
        <v>681</v>
      </c>
      <c r="AA50" s="415"/>
      <c r="AB50" s="2371">
        <f>Application!AO648/(Y40*10)</f>
        <v>0.85545624874423531</v>
      </c>
      <c r="AC50" s="2372"/>
      <c r="AD50" s="2372"/>
      <c r="AE50" s="2372"/>
      <c r="AF50" s="2373"/>
    </row>
    <row r="51" spans="1:76" s="417" customFormat="1" ht="12.95" customHeight="1">
      <c r="A51" s="402"/>
      <c r="B51" s="402"/>
      <c r="C51" s="402"/>
      <c r="D51" s="402"/>
      <c r="E51" s="2374" t="s">
        <v>2533</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42255130</v>
      </c>
      <c r="AC54" s="2345"/>
      <c r="AD54" s="2345"/>
      <c r="AE54" s="2345"/>
      <c r="AF54" s="2346"/>
    </row>
    <row r="55" spans="1:76" ht="12.95" customHeight="1">
      <c r="D55" s="404" t="s">
        <v>333</v>
      </c>
      <c r="AB55" s="2344">
        <f>(AB54/10)</f>
        <v>4225513</v>
      </c>
      <c r="AC55" s="2345"/>
      <c r="AD55" s="2345"/>
      <c r="AE55" s="2345"/>
      <c r="AF55" s="2346"/>
    </row>
    <row r="56" spans="1:76" ht="12.95" customHeight="1">
      <c r="D56" s="404" t="s">
        <v>756</v>
      </c>
      <c r="AB56" s="2344">
        <f>ROUND((IF((Y41&lt;AB55),Y41,AB55)),0)</f>
        <v>4225513</v>
      </c>
      <c r="AC56" s="2345"/>
      <c r="AD56" s="2345"/>
      <c r="AE56" s="2345"/>
      <c r="AF56" s="2346"/>
    </row>
    <row r="57" spans="1:76" ht="12.95" customHeight="1">
      <c r="D57" s="404" t="s">
        <v>755</v>
      </c>
      <c r="AB57" s="2344">
        <f>ROUND((10*AB56*AB50),0)</f>
        <v>36147415</v>
      </c>
      <c r="AC57" s="2345"/>
      <c r="AD57" s="2345"/>
      <c r="AE57" s="2345"/>
      <c r="AF57" s="2346"/>
    </row>
    <row r="58" spans="1:76" ht="12.95" customHeight="1">
      <c r="D58" s="404"/>
      <c r="AB58" s="423"/>
      <c r="AC58" s="423"/>
      <c r="AD58" s="423"/>
      <c r="AE58" s="423"/>
      <c r="AF58" s="423"/>
    </row>
    <row r="59" spans="1:76" ht="12.95" customHeight="1">
      <c r="D59" s="404" t="s">
        <v>754</v>
      </c>
      <c r="AB59" s="2367">
        <f>AB49-AB57</f>
        <v>0</v>
      </c>
      <c r="AC59" s="2367"/>
      <c r="AD59" s="2367"/>
      <c r="AE59" s="2367"/>
      <c r="AF59" s="2367"/>
    </row>
    <row r="60" spans="1:76" ht="12.95" customHeight="1">
      <c r="D60" s="404"/>
      <c r="AB60" s="423"/>
      <c r="AC60" s="423"/>
      <c r="AD60" s="423"/>
      <c r="AE60" s="423"/>
      <c r="AF60" s="423"/>
    </row>
    <row r="61" spans="1:76" s="204" customFormat="1" ht="12.9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2.95" customHeight="1" thickTop="1"/>
    <row r="63" spans="1:76" ht="12.95" customHeight="1">
      <c r="A63" s="404" t="s">
        <v>589</v>
      </c>
      <c r="C63" s="205" t="s">
        <v>1247</v>
      </c>
      <c r="Y63" s="2368" t="s">
        <v>983</v>
      </c>
      <c r="Z63" s="2368"/>
      <c r="AA63" s="2368"/>
      <c r="AB63" s="2368"/>
      <c r="AC63" s="2368"/>
      <c r="AD63" s="2368" t="s">
        <v>369</v>
      </c>
      <c r="AE63" s="2368"/>
      <c r="AF63" s="2368"/>
      <c r="AG63" s="2368"/>
      <c r="AH63" s="2368"/>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0</v>
      </c>
      <c r="Z64" s="2369"/>
      <c r="AA64" s="2369"/>
      <c r="AB64" s="2369"/>
      <c r="AC64" s="2370"/>
      <c r="AD64" s="2329">
        <f>IF(AND(OR(Application!D211="At-Risk",Application!D211="At-Risk and Special Needs"),Application!M367="yes"),AD28+AI28,0)</f>
        <v>0</v>
      </c>
      <c r="AE64" s="2369"/>
      <c r="AF64" s="2369"/>
      <c r="AG64" s="2369"/>
      <c r="AH64" s="2370"/>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2">
        <f>IF(OR(Application!Z205="State Farmworker Credit",Application!Z205="$500M (Farmworker Housing)"),0.75,IF(Application!Z205="15% set-aside",0.13,IF(Application!Z205="15% set-aside with qualifying low value rehab",0.95,IF(Application!Z205="$500M",0.3,0))))</f>
        <v>0</v>
      </c>
      <c r="Z67" s="2382"/>
      <c r="AA67" s="2382"/>
      <c r="AB67" s="2382"/>
      <c r="AC67" s="2382"/>
      <c r="AD67" s="2382">
        <f>IF(Application!Z205="15% set-aside with qualifying low value rehab", 0.95,IF(OR(Application!D211="At-Risk",'Points System'!B26="Yes"),0.13,0))</f>
        <v>0</v>
      </c>
      <c r="AE67" s="2382"/>
      <c r="AF67" s="2382"/>
      <c r="AG67" s="2382"/>
      <c r="AH67" s="2382"/>
    </row>
    <row r="68" spans="1:37" ht="12.95" customHeight="1">
      <c r="C68" s="404"/>
      <c r="D68" s="205" t="s">
        <v>2176</v>
      </c>
      <c r="Y68" s="2328">
        <f>IF(AND(T25=1.3,OR(Y67=0.13,Y67=0.95),NOT(Application!T212&gt;=50%)),0,ROUND(Y64*Y67,0))</f>
        <v>0</v>
      </c>
      <c r="Z68" s="2383"/>
      <c r="AA68" s="2383"/>
      <c r="AB68" s="2383"/>
      <c r="AC68" s="2383"/>
      <c r="AD68" s="2328">
        <f>IF(AND(T25=1.3,AD67&gt;0,NOT(Application!T212&gt;=50%)),0,ROUND(AD64*AD67,0))</f>
        <v>0</v>
      </c>
      <c r="AE68" s="2383"/>
      <c r="AF68" s="2383"/>
      <c r="AG68" s="2383"/>
      <c r="AH68" s="2383"/>
      <c r="AK68" s="1191"/>
    </row>
    <row r="69" spans="1:37" ht="12.95" customHeight="1">
      <c r="C69" s="404"/>
      <c r="D69" s="205" t="s">
        <v>2177</v>
      </c>
      <c r="Y69" s="2328">
        <f>IF(OR(Application!Z205="State Farmworker Credit",Application!Z205="$500M (Farmworker Housing)"),Y68+AD68,MIN(Y68+AD68,200000*(Application!G761+Application!O785)))</f>
        <v>0</v>
      </c>
      <c r="Z69" s="2328"/>
      <c r="AA69" s="2328"/>
      <c r="AB69" s="2328"/>
      <c r="AC69" s="2328"/>
      <c r="AD69" s="2328"/>
      <c r="AE69" s="2328"/>
      <c r="AF69" s="2328"/>
      <c r="AG69" s="2328"/>
      <c r="AH69" s="2328"/>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71"/>
      <c r="AC72" s="2372"/>
      <c r="AD72" s="2372"/>
      <c r="AE72" s="2372"/>
      <c r="AF72" s="2373"/>
    </row>
    <row r="73" spans="1:37" ht="12.95" customHeight="1">
      <c r="A73" s="404"/>
      <c r="C73" s="404"/>
      <c r="D73" s="404"/>
      <c r="E73" s="2384" t="s">
        <v>1250</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7" ht="12.9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7" ht="12.9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77">
        <f>ROUND(IF(ISERROR((AB59/AB72)),0,(AB59/AB72)),0)</f>
        <v>0</v>
      </c>
      <c r="AC77" s="2377"/>
      <c r="AD77" s="2377"/>
      <c r="AE77" s="2377"/>
      <c r="AF77" s="2377"/>
    </row>
    <row r="78" spans="1:37" ht="12.95" customHeight="1">
      <c r="C78" s="404"/>
      <c r="D78" s="205" t="s">
        <v>1252</v>
      </c>
      <c r="AB78" s="2378">
        <f>ROUNDUP(MIN(Y69,AB77),0)</f>
        <v>0</v>
      </c>
      <c r="AC78" s="2379"/>
      <c r="AD78" s="2379"/>
      <c r="AE78" s="2379"/>
      <c r="AF78" s="2380"/>
    </row>
    <row r="79" spans="1:37" ht="12.95" customHeight="1">
      <c r="C79" s="404"/>
      <c r="D79" s="205" t="s">
        <v>1253</v>
      </c>
      <c r="AB79" s="2381">
        <f>AB78*AB72</f>
        <v>0</v>
      </c>
      <c r="AC79" s="2381"/>
      <c r="AD79" s="2381"/>
      <c r="AE79" s="2381"/>
      <c r="AF79" s="2381"/>
    </row>
    <row r="80" spans="1:37" ht="12.95" customHeight="1">
      <c r="C80" s="404"/>
      <c r="D80" s="404"/>
      <c r="AB80" s="425"/>
      <c r="AC80" s="425"/>
      <c r="AD80" s="425"/>
      <c r="AE80" s="425"/>
      <c r="AF80" s="425"/>
    </row>
    <row r="81" spans="1:78" ht="12.95" customHeight="1">
      <c r="D81" s="404" t="s">
        <v>754</v>
      </c>
      <c r="AB81" s="2367">
        <f>AB49-(AB57+AB79)</f>
        <v>0</v>
      </c>
      <c r="AC81" s="2367"/>
      <c r="AD81" s="2367"/>
      <c r="AE81" s="2367"/>
      <c r="AF81" s="2367"/>
    </row>
    <row r="82" spans="1:78" ht="12.95" customHeight="1">
      <c r="F82" s="522"/>
      <c r="J82" s="522" t="str">
        <f>IF(AB81&gt;0,"FUNDING GAP MUST NOT EXCEED ZERO","")</f>
        <v/>
      </c>
    </row>
    <row r="83" spans="1:78" ht="12.95" customHeight="1">
      <c r="D83" s="523"/>
    </row>
    <row r="84" spans="1:78" ht="12.9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2.95" customHeight="1" thickTop="1"/>
    <row r="86" spans="1:78" ht="12.95" hidden="1" customHeight="1">
      <c r="A86" s="404"/>
      <c r="C86" s="205"/>
    </row>
    <row r="87" spans="1:78" ht="12.95" hidden="1" customHeight="1">
      <c r="D87" s="205"/>
      <c r="AB87" s="2333"/>
      <c r="AC87" s="2333"/>
      <c r="AD87" s="2333"/>
      <c r="AE87" s="2333"/>
      <c r="AF87" s="2333"/>
    </row>
    <row r="88" spans="1:78" ht="12.95" hidden="1"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C169" sqref="C169:AI16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6" t="s">
        <v>1298</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1"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5" t="s">
        <v>1302</v>
      </c>
      <c r="AF7" s="2445"/>
      <c r="AG7" s="2445"/>
      <c r="AH7" s="2445"/>
      <c r="AI7" s="2445"/>
      <c r="AJ7" s="2445"/>
      <c r="AK7" s="2445"/>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7" t="s">
        <v>591</v>
      </c>
      <c r="C12" s="2587"/>
      <c r="D12" s="540"/>
      <c r="E12" s="2448" t="s">
        <v>2547</v>
      </c>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50"/>
      <c r="AK12" s="540"/>
      <c r="AL12" s="540"/>
      <c r="AM12" s="540"/>
      <c r="AN12" s="535"/>
      <c r="AO12" s="557"/>
    </row>
    <row r="13" spans="1:41" s="536" customFormat="1" ht="12.75" customHeight="1">
      <c r="A13" s="540"/>
      <c r="D13" s="546"/>
      <c r="E13" s="2451"/>
      <c r="F13" s="2452"/>
      <c r="G13" s="2452"/>
      <c r="H13" s="2452"/>
      <c r="I13" s="2452"/>
      <c r="J13" s="2452"/>
      <c r="K13" s="2452"/>
      <c r="L13" s="2452"/>
      <c r="M13" s="2452"/>
      <c r="N13" s="2452"/>
      <c r="O13" s="2452"/>
      <c r="P13" s="2452"/>
      <c r="Q13" s="2452"/>
      <c r="R13" s="2452"/>
      <c r="S13" s="2452"/>
      <c r="T13" s="2452"/>
      <c r="U13" s="2452"/>
      <c r="V13" s="2452"/>
      <c r="W13" s="2452"/>
      <c r="X13" s="2452"/>
      <c r="Y13" s="2452"/>
      <c r="Z13" s="2452"/>
      <c r="AA13" s="2452"/>
      <c r="AB13" s="2452"/>
      <c r="AC13" s="2452"/>
      <c r="AD13" s="2452"/>
      <c r="AE13" s="2452"/>
      <c r="AF13" s="2452"/>
      <c r="AG13" s="2452"/>
      <c r="AH13" s="2452"/>
      <c r="AI13" s="2452"/>
      <c r="AJ13" s="2453"/>
      <c r="AK13" s="540"/>
      <c r="AL13" s="540"/>
      <c r="AM13" s="540"/>
      <c r="AN13" s="535"/>
      <c r="AO13" s="557"/>
    </row>
    <row r="14" spans="1:41" s="536" customFormat="1" ht="12.75" customHeight="1">
      <c r="A14" s="540"/>
      <c r="D14" s="540"/>
      <c r="E14" s="2604"/>
      <c r="F14" s="2605"/>
      <c r="G14" s="2605"/>
      <c r="H14" s="2605"/>
      <c r="I14" s="2605"/>
      <c r="J14" s="2605"/>
      <c r="K14" s="2605"/>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c r="AH14" s="2605"/>
      <c r="AI14" s="2605"/>
      <c r="AJ14" s="26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7" t="s">
        <v>591</v>
      </c>
      <c r="C16" s="2587"/>
      <c r="D16" s="540"/>
      <c r="E16" s="2448" t="s">
        <v>2548</v>
      </c>
      <c r="F16" s="2449"/>
      <c r="G16" s="2449"/>
      <c r="H16" s="2449"/>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50"/>
      <c r="AK16" s="540"/>
      <c r="AL16" s="540"/>
      <c r="AM16" s="540"/>
      <c r="AN16" s="535"/>
    </row>
    <row r="17" spans="1:50" s="536" customFormat="1" ht="12.75" customHeight="1">
      <c r="A17" s="540"/>
      <c r="B17" s="540"/>
      <c r="C17" s="540"/>
      <c r="D17" s="540"/>
      <c r="E17" s="2451"/>
      <c r="F17" s="2452"/>
      <c r="G17" s="2452"/>
      <c r="H17" s="2452"/>
      <c r="I17" s="2452"/>
      <c r="J17" s="2452"/>
      <c r="K17" s="2452"/>
      <c r="L17" s="2452"/>
      <c r="M17" s="2452"/>
      <c r="N17" s="2452"/>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3"/>
      <c r="AK17" s="540"/>
      <c r="AL17" s="540"/>
      <c r="AM17" s="540"/>
      <c r="AN17" s="535"/>
    </row>
    <row r="18" spans="1:50" s="536" customFormat="1" ht="12.75" customHeight="1">
      <c r="A18" s="540"/>
      <c r="B18" s="540"/>
      <c r="C18" s="1135"/>
      <c r="D18" s="540"/>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7" t="s">
        <v>591</v>
      </c>
      <c r="C20" s="2587"/>
      <c r="D20" s="540"/>
      <c r="E20" s="2448" t="s">
        <v>1978</v>
      </c>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row>
    <row r="21" spans="1:50" s="536" customFormat="1" ht="12.75" customHeight="1">
      <c r="A21" s="540"/>
      <c r="B21" s="546"/>
      <c r="C21" s="546"/>
      <c r="D21" s="546"/>
      <c r="E21" s="2604"/>
      <c r="F21" s="2605"/>
      <c r="G21" s="2605"/>
      <c r="H21" s="2605"/>
      <c r="I21" s="2605"/>
      <c r="J21" s="2605"/>
      <c r="K21" s="2605"/>
      <c r="L21" s="2605"/>
      <c r="M21" s="2605"/>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6"/>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5"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7"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7" t="s">
        <v>591</v>
      </c>
      <c r="C26" s="258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8"/>
      <c r="AH26" s="2618"/>
      <c r="AI26" s="2618"/>
      <c r="AJ26" s="2619"/>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6"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6"/>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7" t="s">
        <v>591</v>
      </c>
      <c r="C30" s="2587"/>
      <c r="D30" s="546"/>
      <c r="E30" s="2620" t="s">
        <v>2637</v>
      </c>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2"/>
      <c r="AK30" s="540"/>
      <c r="AL30" s="540"/>
      <c r="AM30" s="540"/>
      <c r="AN30" s="535"/>
      <c r="AO30" s="549">
        <f>IF($B30="yes",9,0)</f>
        <v>0</v>
      </c>
    </row>
    <row r="31" spans="1:50" s="536" customFormat="1" ht="12.75" customHeight="1">
      <c r="A31" s="540"/>
      <c r="B31" s="540"/>
      <c r="C31" s="540"/>
      <c r="E31" s="2626"/>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7" t="s">
        <v>591</v>
      </c>
      <c r="C33" s="2587"/>
      <c r="D33" s="546"/>
      <c r="E33" s="2620" t="s">
        <v>2554</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49">
        <f>IF($B39="yes",9,0)</f>
        <v>0</v>
      </c>
    </row>
    <row r="34" spans="1:43" s="536" customFormat="1" ht="12.75" customHeight="1">
      <c r="A34" s="540"/>
      <c r="B34" s="540"/>
      <c r="C34" s="540"/>
      <c r="D34" s="546"/>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c r="AO34" s="536">
        <f>MAX(AO30,AO31,AO32,AO33)</f>
        <v>0</v>
      </c>
      <c r="AP34" s="536" t="s">
        <v>1304</v>
      </c>
    </row>
    <row r="35" spans="1:43" s="536" customFormat="1" ht="12.75" customHeight="1">
      <c r="A35" s="540"/>
      <c r="B35" s="540"/>
      <c r="C35" s="540"/>
      <c r="E35" s="2626"/>
      <c r="F35" s="2627"/>
      <c r="G35" s="2627"/>
      <c r="H35" s="2627"/>
      <c r="I35" s="2627"/>
      <c r="J35" s="2627"/>
      <c r="K35" s="2627"/>
      <c r="L35" s="2627"/>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7" t="s">
        <v>591</v>
      </c>
      <c r="C37" s="2587"/>
      <c r="D37" s="1136"/>
      <c r="E37" s="2613" t="s">
        <v>2556</v>
      </c>
      <c r="F37" s="2614"/>
      <c r="G37" s="2614"/>
      <c r="H37" s="2614"/>
      <c r="I37" s="2614"/>
      <c r="J37" s="2614"/>
      <c r="K37" s="2614"/>
      <c r="L37" s="2614"/>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7" t="s">
        <v>591</v>
      </c>
      <c r="C39" s="2587"/>
      <c r="D39" s="1136"/>
      <c r="E39" s="2613" t="s">
        <v>2555</v>
      </c>
      <c r="F39" s="2614"/>
      <c r="G39" s="2614"/>
      <c r="H39" s="2614"/>
      <c r="I39" s="2614"/>
      <c r="J39" s="2614"/>
      <c r="K39" s="2614"/>
      <c r="L39" s="2614"/>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6"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6"/>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7" t="s">
        <v>591</v>
      </c>
      <c r="C43" s="2587"/>
      <c r="D43" s="546"/>
      <c r="E43" s="2588" t="s">
        <v>2638</v>
      </c>
      <c r="F43" s="2589"/>
      <c r="G43" s="2589"/>
      <c r="H43" s="2589"/>
      <c r="I43" s="2589"/>
      <c r="J43" s="2589"/>
      <c r="K43" s="2589"/>
      <c r="L43" s="2589"/>
      <c r="M43" s="2589"/>
      <c r="N43" s="2589"/>
      <c r="O43" s="2589"/>
      <c r="P43" s="2589"/>
      <c r="Q43" s="2589"/>
      <c r="R43" s="2589"/>
      <c r="S43" s="2589"/>
      <c r="T43" s="2589"/>
      <c r="U43" s="2589"/>
      <c r="V43" s="2589"/>
      <c r="W43" s="2589"/>
      <c r="X43" s="2589"/>
      <c r="Y43" s="2589"/>
      <c r="Z43" s="2589"/>
      <c r="AA43" s="2589"/>
      <c r="AB43" s="2589"/>
      <c r="AC43" s="2589"/>
      <c r="AD43" s="2589"/>
      <c r="AE43" s="2589"/>
      <c r="AF43" s="2589"/>
      <c r="AG43" s="2589"/>
      <c r="AH43" s="2589"/>
      <c r="AI43" s="2589"/>
      <c r="AJ43" s="2590"/>
      <c r="AK43" s="540"/>
      <c r="AL43" s="540"/>
      <c r="AM43" s="540"/>
      <c r="AN43" s="535"/>
      <c r="AO43" s="549">
        <f>IF($B43="yes",8,0)</f>
        <v>0</v>
      </c>
      <c r="AP43" s="14"/>
    </row>
    <row r="44" spans="1:43" s="536" customFormat="1" ht="12.75" customHeight="1">
      <c r="A44" s="540"/>
      <c r="B44" s="540"/>
      <c r="C44" s="540"/>
      <c r="D44" s="550"/>
      <c r="E44" s="2629"/>
      <c r="F44" s="2630"/>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7" t="s">
        <v>591</v>
      </c>
      <c r="C46" s="2587"/>
      <c r="D46" s="546"/>
      <c r="E46" s="2620" t="s">
        <v>2639</v>
      </c>
      <c r="F46" s="2621"/>
      <c r="G46" s="2621"/>
      <c r="H46" s="2621"/>
      <c r="I46" s="2621"/>
      <c r="J46" s="2621"/>
      <c r="K46" s="2621"/>
      <c r="L46" s="2621"/>
      <c r="M46" s="2621"/>
      <c r="N46" s="2621"/>
      <c r="O46" s="2621"/>
      <c r="P46" s="2621"/>
      <c r="Q46" s="2621"/>
      <c r="R46" s="2621"/>
      <c r="S46" s="2621"/>
      <c r="T46" s="2621"/>
      <c r="U46" s="2621"/>
      <c r="V46" s="2621"/>
      <c r="W46" s="2621"/>
      <c r="X46" s="2621"/>
      <c r="Y46" s="2621"/>
      <c r="Z46" s="2621"/>
      <c r="AA46" s="2621"/>
      <c r="AB46" s="2621"/>
      <c r="AC46" s="2621"/>
      <c r="AD46" s="2621"/>
      <c r="AE46" s="2621"/>
      <c r="AF46" s="2621"/>
      <c r="AG46" s="2621"/>
      <c r="AH46" s="2621"/>
      <c r="AI46" s="2621"/>
      <c r="AJ46" s="2622"/>
      <c r="AK46" s="540"/>
      <c r="AL46" s="540"/>
      <c r="AM46" s="540"/>
      <c r="AN46" s="535"/>
      <c r="AO46" s="549">
        <f>IF($B52="yes",8,0)</f>
        <v>0</v>
      </c>
    </row>
    <row r="47" spans="1:43" s="536" customFormat="1" ht="12.75" customHeight="1">
      <c r="A47" s="540"/>
      <c r="B47" s="540"/>
      <c r="C47" s="540"/>
      <c r="D47" s="549"/>
      <c r="E47" s="2626"/>
      <c r="F47" s="2627"/>
      <c r="G47" s="2627"/>
      <c r="H47" s="2627"/>
      <c r="I47" s="2627"/>
      <c r="J47" s="2627"/>
      <c r="K47" s="2627"/>
      <c r="L47" s="2627"/>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8"/>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7" t="s">
        <v>591</v>
      </c>
      <c r="C49" s="2587"/>
      <c r="D49" s="546"/>
      <c r="E49" s="2448" t="s">
        <v>2640</v>
      </c>
      <c r="F49" s="2449"/>
      <c r="G49" s="2449"/>
      <c r="H49" s="2449"/>
      <c r="I49" s="2449"/>
      <c r="J49" s="2449"/>
      <c r="K49" s="2449"/>
      <c r="L49" s="2449"/>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50"/>
      <c r="AK49" s="540"/>
      <c r="AL49" s="540"/>
      <c r="AM49" s="540"/>
      <c r="AN49" s="535"/>
      <c r="AO49" s="549"/>
    </row>
    <row r="50" spans="1:42" s="536" customFormat="1" ht="12.75" customHeight="1">
      <c r="A50" s="540"/>
      <c r="B50" s="540"/>
      <c r="C50" s="540"/>
      <c r="D50" s="549"/>
      <c r="E50" s="2604"/>
      <c r="F50" s="2605"/>
      <c r="G50" s="2605"/>
      <c r="H50" s="2605"/>
      <c r="I50" s="2605"/>
      <c r="J50" s="2605"/>
      <c r="K50" s="2605"/>
      <c r="L50" s="2605"/>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7" t="s">
        <v>591</v>
      </c>
      <c r="C52" s="2587"/>
      <c r="D52" s="546"/>
      <c r="E52" s="2613" t="s">
        <v>2641</v>
      </c>
      <c r="F52" s="2614"/>
      <c r="G52" s="2614"/>
      <c r="H52" s="2614"/>
      <c r="I52" s="2614"/>
      <c r="J52" s="2614"/>
      <c r="K52" s="2614"/>
      <c r="L52" s="2614"/>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6"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6"/>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7" t="s">
        <v>591</v>
      </c>
      <c r="C56" s="2587"/>
      <c r="D56" s="546"/>
      <c r="E56" s="2448" t="s">
        <v>2557</v>
      </c>
      <c r="F56" s="2449"/>
      <c r="G56" s="2449"/>
      <c r="H56" s="2449"/>
      <c r="I56" s="2449"/>
      <c r="J56" s="2449"/>
      <c r="K56" s="2449"/>
      <c r="L56" s="2449"/>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50"/>
      <c r="AK56" s="540"/>
      <c r="AL56" s="540"/>
      <c r="AM56" s="540"/>
      <c r="AN56" s="535"/>
      <c r="AO56" s="549">
        <f>IF($B59="yes",7,0)</f>
        <v>0</v>
      </c>
    </row>
    <row r="57" spans="1:42" s="536" customFormat="1" ht="12.75" customHeight="1">
      <c r="A57" s="540"/>
      <c r="B57" s="540"/>
      <c r="C57" s="540"/>
      <c r="D57" s="549"/>
      <c r="E57" s="2604"/>
      <c r="F57" s="2605"/>
      <c r="G57" s="2605"/>
      <c r="H57" s="2605"/>
      <c r="I57" s="2605"/>
      <c r="J57" s="2605"/>
      <c r="K57" s="2605"/>
      <c r="L57" s="2605"/>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7" t="s">
        <v>591</v>
      </c>
      <c r="C59" s="2587"/>
      <c r="D59" s="546"/>
      <c r="E59" s="2613" t="s">
        <v>2558</v>
      </c>
      <c r="F59" s="2614"/>
      <c r="G59" s="2614"/>
      <c r="H59" s="2614"/>
      <c r="I59" s="2614"/>
      <c r="J59" s="2614"/>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79">
        <f>AO60</f>
        <v>0</v>
      </c>
      <c r="AL61" s="2580"/>
      <c r="AM61" s="258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5" t="s">
        <v>1307</v>
      </c>
      <c r="AF64" s="2445"/>
      <c r="AG64" s="2445"/>
      <c r="AH64" s="2445"/>
      <c r="AI64" s="2445"/>
      <c r="AJ64" s="2445"/>
      <c r="AK64" s="244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7" t="s">
        <v>545</v>
      </c>
      <c r="C67" s="2587"/>
      <c r="D67" s="546" t="s">
        <v>1308</v>
      </c>
      <c r="E67" s="2588" t="s">
        <v>1979</v>
      </c>
      <c r="F67" s="2589"/>
      <c r="G67" s="2589"/>
      <c r="H67" s="2589"/>
      <c r="I67" s="2589"/>
      <c r="J67" s="2589"/>
      <c r="K67" s="2589"/>
      <c r="L67" s="2589"/>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90"/>
      <c r="AK67" s="543"/>
      <c r="AL67" s="540"/>
      <c r="AM67" s="540"/>
      <c r="AN67" s="535"/>
      <c r="AO67" s="549">
        <f>IF($B67="yes",10,0)</f>
        <v>10</v>
      </c>
    </row>
    <row r="68" spans="1:42" s="536" customFormat="1" ht="12.75" customHeight="1">
      <c r="A68" s="538"/>
      <c r="B68" s="540"/>
      <c r="C68" s="540"/>
      <c r="D68" s="550"/>
      <c r="E68" s="2591"/>
      <c r="F68" s="2592"/>
      <c r="G68" s="2592"/>
      <c r="H68" s="2592"/>
      <c r="I68" s="2592"/>
      <c r="J68" s="2592"/>
      <c r="K68" s="2592"/>
      <c r="L68" s="2592"/>
      <c r="M68" s="2592"/>
      <c r="N68" s="2592"/>
      <c r="O68" s="2592"/>
      <c r="P68" s="2592"/>
      <c r="Q68" s="2592"/>
      <c r="R68" s="2592"/>
      <c r="S68" s="2592"/>
      <c r="T68" s="2592"/>
      <c r="U68" s="2592"/>
      <c r="V68" s="2592"/>
      <c r="W68" s="2592"/>
      <c r="X68" s="2592"/>
      <c r="Y68" s="2592"/>
      <c r="Z68" s="2592"/>
      <c r="AA68" s="2592"/>
      <c r="AB68" s="2592"/>
      <c r="AC68" s="2592"/>
      <c r="AD68" s="2592"/>
      <c r="AE68" s="2592"/>
      <c r="AF68" s="2592"/>
      <c r="AG68" s="2592"/>
      <c r="AH68" s="2592"/>
      <c r="AI68" s="2592"/>
      <c r="AJ68" s="2593"/>
      <c r="AK68" s="543"/>
      <c r="AL68" s="540"/>
      <c r="AM68" s="540"/>
      <c r="AN68" s="535"/>
      <c r="AO68" s="549">
        <f>IF(AND($B73="yes",OR(E74="Yes",E75="Yes",E76="Yes")),10,0)</f>
        <v>10</v>
      </c>
    </row>
    <row r="69" spans="1:42" s="536" customFormat="1" ht="12.75" customHeight="1">
      <c r="A69" s="538"/>
      <c r="B69" s="540"/>
      <c r="C69" s="540"/>
      <c r="D69" s="550"/>
      <c r="E69" s="2591"/>
      <c r="F69" s="2592"/>
      <c r="G69" s="2592"/>
      <c r="H69" s="2592"/>
      <c r="I69" s="2592"/>
      <c r="J69" s="2592"/>
      <c r="K69" s="2592"/>
      <c r="L69" s="2592"/>
      <c r="M69" s="2592"/>
      <c r="N69" s="2592"/>
      <c r="O69" s="2592"/>
      <c r="P69" s="2592"/>
      <c r="Q69" s="2592"/>
      <c r="R69" s="2592"/>
      <c r="S69" s="2592"/>
      <c r="T69" s="2592"/>
      <c r="U69" s="2592"/>
      <c r="V69" s="2592"/>
      <c r="W69" s="2592"/>
      <c r="X69" s="2592"/>
      <c r="Y69" s="2592"/>
      <c r="Z69" s="2592"/>
      <c r="AA69" s="2592"/>
      <c r="AB69" s="2592"/>
      <c r="AC69" s="2592"/>
      <c r="AD69" s="2592"/>
      <c r="AE69" s="2592"/>
      <c r="AF69" s="2592"/>
      <c r="AG69" s="2592"/>
      <c r="AH69" s="2592"/>
      <c r="AI69" s="2592"/>
      <c r="AJ69" s="2593"/>
      <c r="AK69" s="543"/>
      <c r="AL69" s="540"/>
      <c r="AM69" s="540"/>
      <c r="AN69" s="535"/>
      <c r="AO69" s="549">
        <f>IF($B78="yes",10,0)</f>
        <v>0</v>
      </c>
    </row>
    <row r="70" spans="1:42" s="536" customFormat="1" ht="12.75" customHeight="1">
      <c r="A70" s="538"/>
      <c r="B70" s="540"/>
      <c r="C70" s="540"/>
      <c r="D70" s="550"/>
      <c r="E70" s="2591"/>
      <c r="F70" s="2592"/>
      <c r="G70" s="2592"/>
      <c r="H70" s="2592"/>
      <c r="I70" s="2592"/>
      <c r="J70" s="2592"/>
      <c r="K70" s="2592"/>
      <c r="L70" s="2592"/>
      <c r="M70" s="2592"/>
      <c r="N70" s="2592"/>
      <c r="O70" s="2592"/>
      <c r="P70" s="2592"/>
      <c r="Q70" s="2592"/>
      <c r="R70" s="2592"/>
      <c r="S70" s="2592"/>
      <c r="T70" s="2592"/>
      <c r="U70" s="2592"/>
      <c r="V70" s="2592"/>
      <c r="W70" s="2592"/>
      <c r="X70" s="2592"/>
      <c r="Y70" s="2592"/>
      <c r="Z70" s="2592"/>
      <c r="AA70" s="2592"/>
      <c r="AB70" s="2592"/>
      <c r="AC70" s="2592"/>
      <c r="AD70" s="2592"/>
      <c r="AE70" s="2592"/>
      <c r="AF70" s="2592"/>
      <c r="AG70" s="2592"/>
      <c r="AH70" s="2592"/>
      <c r="AI70" s="2592"/>
      <c r="AJ70" s="2593"/>
      <c r="AK70" s="543"/>
      <c r="AL70" s="540"/>
      <c r="AM70" s="540"/>
      <c r="AN70" s="535"/>
      <c r="AO70" s="549">
        <f>IF($B81="yes",10,0)</f>
        <v>10</v>
      </c>
    </row>
    <row r="71" spans="1:42" s="536" customFormat="1" ht="12.75" customHeight="1">
      <c r="A71" s="538"/>
      <c r="B71" s="540"/>
      <c r="C71" s="540"/>
      <c r="D71" s="550"/>
      <c r="E71" s="2629"/>
      <c r="F71" s="2630"/>
      <c r="G71" s="2630"/>
      <c r="H71" s="2630"/>
      <c r="I71" s="2630"/>
      <c r="J71" s="2630"/>
      <c r="K71" s="2630"/>
      <c r="L71" s="2630"/>
      <c r="M71" s="2630"/>
      <c r="N71" s="2630"/>
      <c r="O71" s="2630"/>
      <c r="P71" s="2630"/>
      <c r="Q71" s="2630"/>
      <c r="R71" s="2630"/>
      <c r="S71" s="2630"/>
      <c r="T71" s="2630"/>
      <c r="U71" s="2630"/>
      <c r="V71" s="2630"/>
      <c r="W71" s="2630"/>
      <c r="X71" s="2630"/>
      <c r="Y71" s="2630"/>
      <c r="Z71" s="2630"/>
      <c r="AA71" s="2630"/>
      <c r="AB71" s="2630"/>
      <c r="AC71" s="2630"/>
      <c r="AD71" s="2630"/>
      <c r="AE71" s="2630"/>
      <c r="AF71" s="2630"/>
      <c r="AG71" s="2630"/>
      <c r="AH71" s="2630"/>
      <c r="AI71" s="2630"/>
      <c r="AJ71" s="2631"/>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7" t="s">
        <v>545</v>
      </c>
      <c r="C73" s="258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5" t="s">
        <v>545</v>
      </c>
      <c r="F74" s="258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3" t="s">
        <v>591</v>
      </c>
      <c r="F75" s="263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3" t="s">
        <v>591</v>
      </c>
      <c r="F76" s="2634"/>
      <c r="G76" s="902"/>
      <c r="H76" s="1198"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7" t="s">
        <v>591</v>
      </c>
      <c r="C78" s="2587"/>
      <c r="D78" s="546" t="s">
        <v>1313</v>
      </c>
      <c r="E78" s="2448" t="s">
        <v>1727</v>
      </c>
      <c r="F78" s="2449"/>
      <c r="G78" s="2449"/>
      <c r="H78" s="2449"/>
      <c r="I78" s="2449"/>
      <c r="J78" s="2449"/>
      <c r="K78" s="2449"/>
      <c r="L78" s="2449"/>
      <c r="M78" s="2449"/>
      <c r="N78" s="2449"/>
      <c r="O78" s="2449"/>
      <c r="P78" s="2449"/>
      <c r="Q78" s="2449"/>
      <c r="R78" s="2449"/>
      <c r="S78" s="2449"/>
      <c r="T78" s="2449"/>
      <c r="U78" s="2449"/>
      <c r="V78" s="2449"/>
      <c r="W78" s="2449"/>
      <c r="X78" s="2449"/>
      <c r="Y78" s="2449"/>
      <c r="Z78" s="2449"/>
      <c r="AA78" s="2449"/>
      <c r="AB78" s="2449"/>
      <c r="AC78" s="2449"/>
      <c r="AD78" s="2449"/>
      <c r="AE78" s="2449"/>
      <c r="AF78" s="2449"/>
      <c r="AG78" s="2449"/>
      <c r="AH78" s="2449"/>
      <c r="AI78" s="2449"/>
      <c r="AJ78" s="2450"/>
      <c r="AK78" s="543"/>
      <c r="AL78" s="540"/>
      <c r="AM78" s="540"/>
      <c r="AN78" s="535"/>
    </row>
    <row r="79" spans="1:42" s="536" customFormat="1" ht="12.75" customHeight="1">
      <c r="A79" s="538"/>
      <c r="B79" s="540"/>
      <c r="C79" s="540"/>
      <c r="E79" s="2604"/>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605"/>
      <c r="AC79" s="2605"/>
      <c r="AD79" s="2605"/>
      <c r="AE79" s="2605"/>
      <c r="AF79" s="2605"/>
      <c r="AG79" s="2605"/>
      <c r="AH79" s="2605"/>
      <c r="AI79" s="2605"/>
      <c r="AJ79" s="26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7" t="s">
        <v>545</v>
      </c>
      <c r="C81" s="2587"/>
      <c r="D81" s="546" t="s">
        <v>1460</v>
      </c>
      <c r="E81" s="2613" t="s">
        <v>1725</v>
      </c>
      <c r="F81" s="2614"/>
      <c r="G81" s="2614"/>
      <c r="H81" s="2614"/>
      <c r="I81" s="2614"/>
      <c r="J81" s="2614"/>
      <c r="K81" s="2614"/>
      <c r="L81" s="2614"/>
      <c r="M81" s="2614"/>
      <c r="N81" s="2614"/>
      <c r="O81" s="2614"/>
      <c r="P81" s="2614"/>
      <c r="Q81" s="2614"/>
      <c r="R81" s="2614"/>
      <c r="S81" s="2614"/>
      <c r="T81" s="2614"/>
      <c r="U81" s="2614"/>
      <c r="V81" s="2614"/>
      <c r="W81" s="2614"/>
      <c r="X81" s="2614"/>
      <c r="Y81" s="2614"/>
      <c r="Z81" s="2614"/>
      <c r="AA81" s="2614"/>
      <c r="AB81" s="2614"/>
      <c r="AC81" s="2614"/>
      <c r="AD81" s="2614"/>
      <c r="AE81" s="2614"/>
      <c r="AF81" s="2614"/>
      <c r="AG81" s="2614"/>
      <c r="AH81" s="2614"/>
      <c r="AI81" s="2614"/>
      <c r="AJ81" s="261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79">
        <f>IF(AK61&gt;0,0,AO71)</f>
        <v>10</v>
      </c>
      <c r="AL83" s="2580"/>
      <c r="AM83" s="258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5" t="s">
        <v>1302</v>
      </c>
      <c r="AF86" s="2445"/>
      <c r="AG86" s="2445"/>
      <c r="AH86" s="2445"/>
      <c r="AI86" s="2445"/>
      <c r="AJ86" s="2445"/>
      <c r="AK86" s="244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7" t="s">
        <v>591</v>
      </c>
      <c r="C89" s="2587"/>
      <c r="D89" s="546" t="s">
        <v>1308</v>
      </c>
      <c r="E89" s="2588" t="s">
        <v>1318</v>
      </c>
      <c r="F89" s="2589"/>
      <c r="G89" s="2589"/>
      <c r="H89" s="2589"/>
      <c r="I89" s="2589"/>
      <c r="J89" s="2589"/>
      <c r="K89" s="2589"/>
      <c r="L89" s="2589"/>
      <c r="M89" s="2589"/>
      <c r="N89" s="2589"/>
      <c r="O89" s="2589"/>
      <c r="P89" s="2589"/>
      <c r="Q89" s="2589"/>
      <c r="R89" s="2589"/>
      <c r="S89" s="2589"/>
      <c r="T89" s="2589"/>
      <c r="U89" s="2589"/>
      <c r="V89" s="2589"/>
      <c r="W89" s="2589"/>
      <c r="X89" s="2589"/>
      <c r="Y89" s="2589"/>
      <c r="Z89" s="2589"/>
      <c r="AA89" s="2589"/>
      <c r="AB89" s="2589"/>
      <c r="AC89" s="2589"/>
      <c r="AD89" s="2589"/>
      <c r="AE89" s="2589"/>
      <c r="AF89" s="2589"/>
      <c r="AG89" s="2589"/>
      <c r="AH89" s="2589"/>
      <c r="AI89" s="2589"/>
      <c r="AJ89" s="2590"/>
      <c r="AK89" s="543"/>
      <c r="AL89" s="540"/>
      <c r="AM89" s="540"/>
      <c r="AN89" s="535"/>
    </row>
    <row r="90" spans="1:43" s="536" customFormat="1" ht="12.75" customHeight="1">
      <c r="A90" s="538"/>
      <c r="B90" s="539"/>
      <c r="C90" s="539"/>
      <c r="D90" s="539"/>
      <c r="E90" s="2591"/>
      <c r="F90" s="2592"/>
      <c r="G90" s="2592"/>
      <c r="H90" s="2592"/>
      <c r="I90" s="2592"/>
      <c r="J90" s="2592"/>
      <c r="K90" s="2592"/>
      <c r="L90" s="2592"/>
      <c r="M90" s="2592"/>
      <c r="N90" s="2592"/>
      <c r="O90" s="2592"/>
      <c r="P90" s="2592"/>
      <c r="Q90" s="2592"/>
      <c r="R90" s="2592"/>
      <c r="S90" s="2592"/>
      <c r="T90" s="2592"/>
      <c r="U90" s="2592"/>
      <c r="V90" s="2592"/>
      <c r="W90" s="2592"/>
      <c r="X90" s="2592"/>
      <c r="Y90" s="2592"/>
      <c r="Z90" s="2592"/>
      <c r="AA90" s="2592"/>
      <c r="AB90" s="2592"/>
      <c r="AC90" s="2592"/>
      <c r="AD90" s="2592"/>
      <c r="AE90" s="2592"/>
      <c r="AF90" s="2592"/>
      <c r="AG90" s="2592"/>
      <c r="AH90" s="2592"/>
      <c r="AI90" s="2592"/>
      <c r="AJ90" s="259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0">
        <f>Application!AC761</f>
        <v>0.42903225806451611</v>
      </c>
      <c r="F92" s="2601"/>
      <c r="G92" s="2601"/>
      <c r="H92" s="2601"/>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2">
        <f>0.6-ROUNDUP(E92,2)</f>
        <v>0.16999999999999998</v>
      </c>
      <c r="F93" s="2419"/>
      <c r="G93" s="2419"/>
      <c r="H93" s="2419"/>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1">
        <f>IF(E93*200&gt;20,20,E93*200)</f>
        <v>20</v>
      </c>
      <c r="F94" s="2612"/>
      <c r="G94" s="2612"/>
      <c r="H94" s="261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7" t="s">
        <v>545</v>
      </c>
      <c r="C97" s="2587"/>
      <c r="D97" s="546" t="s">
        <v>1310</v>
      </c>
      <c r="E97" s="2588" t="s">
        <v>1713</v>
      </c>
      <c r="F97" s="2589"/>
      <c r="G97" s="2589"/>
      <c r="H97" s="2589"/>
      <c r="I97" s="2589"/>
      <c r="J97" s="2589"/>
      <c r="K97" s="2589"/>
      <c r="L97" s="2589"/>
      <c r="M97" s="2589"/>
      <c r="N97" s="2589"/>
      <c r="O97" s="2589"/>
      <c r="P97" s="2589"/>
      <c r="Q97" s="2589"/>
      <c r="R97" s="2589"/>
      <c r="S97" s="2589"/>
      <c r="T97" s="2589"/>
      <c r="U97" s="2589"/>
      <c r="V97" s="2589"/>
      <c r="W97" s="2589"/>
      <c r="X97" s="2589"/>
      <c r="Y97" s="2589"/>
      <c r="Z97" s="2589"/>
      <c r="AA97" s="2589"/>
      <c r="AB97" s="2589"/>
      <c r="AC97" s="2589"/>
      <c r="AD97" s="2589"/>
      <c r="AE97" s="2589"/>
      <c r="AF97" s="2589"/>
      <c r="AG97" s="2589"/>
      <c r="AH97" s="2589"/>
      <c r="AI97" s="2589"/>
      <c r="AJ97" s="2590"/>
      <c r="AK97" s="543"/>
      <c r="AL97" s="540"/>
      <c r="AM97" s="540"/>
      <c r="AN97" s="535"/>
    </row>
    <row r="98" spans="1:47" s="536" customFormat="1" ht="12.75" customHeight="1">
      <c r="A98" s="538"/>
      <c r="B98" s="539"/>
      <c r="C98" s="539"/>
      <c r="D98" s="539"/>
      <c r="E98" s="2591"/>
      <c r="F98" s="2592"/>
      <c r="G98" s="2592"/>
      <c r="H98" s="2592"/>
      <c r="I98" s="2592"/>
      <c r="J98" s="2592"/>
      <c r="K98" s="2592"/>
      <c r="L98" s="2592"/>
      <c r="M98" s="2592"/>
      <c r="N98" s="2592"/>
      <c r="O98" s="2592"/>
      <c r="P98" s="2592"/>
      <c r="Q98" s="2592"/>
      <c r="R98" s="2592"/>
      <c r="S98" s="2592"/>
      <c r="T98" s="2592"/>
      <c r="U98" s="2592"/>
      <c r="V98" s="2592"/>
      <c r="W98" s="2592"/>
      <c r="X98" s="2592"/>
      <c r="Y98" s="2592"/>
      <c r="Z98" s="2592"/>
      <c r="AA98" s="2592"/>
      <c r="AB98" s="2592"/>
      <c r="AC98" s="2592"/>
      <c r="AD98" s="2592"/>
      <c r="AE98" s="2592"/>
      <c r="AF98" s="2592"/>
      <c r="AG98" s="2592"/>
      <c r="AH98" s="2592"/>
      <c r="AI98" s="2592"/>
      <c r="AJ98" s="2593"/>
      <c r="AK98" s="543"/>
      <c r="AL98" s="540"/>
      <c r="AM98" s="540"/>
      <c r="AN98" s="535"/>
    </row>
    <row r="99" spans="1:47" s="536" customFormat="1" ht="12.75" customHeight="1">
      <c r="A99" s="538"/>
      <c r="B99" s="539"/>
      <c r="C99" s="539"/>
      <c r="D99" s="539"/>
      <c r="E99" s="2591"/>
      <c r="F99" s="2592"/>
      <c r="G99" s="2592"/>
      <c r="H99" s="2592"/>
      <c r="I99" s="2592"/>
      <c r="J99" s="2592"/>
      <c r="K99" s="2592"/>
      <c r="L99" s="2592"/>
      <c r="M99" s="2592"/>
      <c r="N99" s="2592"/>
      <c r="O99" s="2592"/>
      <c r="P99" s="2592"/>
      <c r="Q99" s="2592"/>
      <c r="R99" s="2592"/>
      <c r="S99" s="2592"/>
      <c r="T99" s="2592"/>
      <c r="U99" s="2592"/>
      <c r="V99" s="2592"/>
      <c r="W99" s="2592"/>
      <c r="X99" s="2592"/>
      <c r="Y99" s="2592"/>
      <c r="Z99" s="2592"/>
      <c r="AA99" s="2592"/>
      <c r="AB99" s="2592"/>
      <c r="AC99" s="2592"/>
      <c r="AD99" s="2592"/>
      <c r="AE99" s="2592"/>
      <c r="AF99" s="2592"/>
      <c r="AG99" s="2592"/>
      <c r="AH99" s="2592"/>
      <c r="AI99" s="2592"/>
      <c r="AJ99" s="2593"/>
      <c r="AK99" s="543"/>
      <c r="AL99" s="540"/>
      <c r="AM99" s="540"/>
      <c r="AN99" s="535"/>
    </row>
    <row r="100" spans="1:47" s="536" customFormat="1" ht="12.75" customHeight="1">
      <c r="A100" s="538"/>
      <c r="B100" s="539"/>
      <c r="C100" s="539"/>
      <c r="D100" s="539"/>
      <c r="E100" s="2591"/>
      <c r="F100" s="2592"/>
      <c r="G100" s="2592"/>
      <c r="H100" s="2592"/>
      <c r="I100" s="2592"/>
      <c r="J100" s="2592"/>
      <c r="K100" s="2592"/>
      <c r="L100" s="2592"/>
      <c r="M100" s="2592"/>
      <c r="N100" s="2592"/>
      <c r="O100" s="2592"/>
      <c r="P100" s="2592"/>
      <c r="Q100" s="2592"/>
      <c r="R100" s="2592"/>
      <c r="S100" s="2592"/>
      <c r="T100" s="2592"/>
      <c r="U100" s="2592"/>
      <c r="V100" s="2592"/>
      <c r="W100" s="2592"/>
      <c r="X100" s="2592"/>
      <c r="Y100" s="2592"/>
      <c r="Z100" s="2592"/>
      <c r="AA100" s="2592"/>
      <c r="AB100" s="2592"/>
      <c r="AC100" s="2592"/>
      <c r="AD100" s="2592"/>
      <c r="AE100" s="2592"/>
      <c r="AF100" s="2592"/>
      <c r="AG100" s="2592"/>
      <c r="AH100" s="2592"/>
      <c r="AI100" s="2592"/>
      <c r="AJ100" s="259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0">
        <f>Application!AC761</f>
        <v>0.42903225806451611</v>
      </c>
      <c r="F102" s="2601"/>
      <c r="G102" s="2601"/>
      <c r="H102" s="2601"/>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0">
        <f ca="1">SUMIF(Application!AC726:AG760,0.2,Application!G726:J760)/Application!G761+SUMIF(Application!AC726:AG760,0.25,Application!G726:J760)/Application!G761+SUMIF(Application!AC726:AG760,0.3,Application!G726:J760)/Application!G761</f>
        <v>0.35483870967741937</v>
      </c>
      <c r="F103" s="2601"/>
      <c r="G103" s="2601"/>
      <c r="H103" s="2601"/>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0">
        <f ca="1">SUMIF(Application!AC726:AG760,0.35,Application!G726:J760)/Application!G761+SUMIF(Application!AC726:AG760,0.4,Application!G726:J760)/Application!G761+SUMIF(Application!AC726:AG760,0.45,Application!G726:J760)/Application!G761+SUMIF(Application!AC726:AG760,0.5,Application!G726:J760)/Application!G761</f>
        <v>0.64516129032258063</v>
      </c>
      <c r="F104" s="2601"/>
      <c r="G104" s="2601"/>
      <c r="H104" s="2601"/>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8">
        <f ca="1">IF(AND(E102&lt;=0.6,OR(AND(E103&gt;=0.1,E104&gt;=0.1),AND(E103&gt;0.1,(E103+E104)&gt;=0.2))),20,0)</f>
        <v>20</v>
      </c>
      <c r="F105" s="2599"/>
      <c r="G105" s="2599"/>
      <c r="H105" s="2599"/>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79">
        <f ca="1">MAX(AP94,AP105)</f>
        <v>20</v>
      </c>
      <c r="AL108" s="2580"/>
      <c r="AM108" s="258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5" t="s">
        <v>1307</v>
      </c>
      <c r="AF111" s="2445"/>
      <c r="AG111" s="2445"/>
      <c r="AH111" s="2445"/>
      <c r="AI111" s="2445"/>
      <c r="AJ111" s="2445"/>
      <c r="AK111" s="2445"/>
      <c r="AL111" s="540"/>
      <c r="AM111" s="540"/>
      <c r="AN111" s="535"/>
      <c r="AO111" s="536" t="str">
        <f>Application!B726</f>
        <v>1 Bedroom</v>
      </c>
      <c r="AQ111" s="536">
        <f>Application!O726</f>
        <v>225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726.5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225</v>
      </c>
    </row>
    <row r="114" spans="1:52" s="536" customFormat="1" ht="12.75" customHeight="1">
      <c r="A114" s="540"/>
      <c r="B114" s="2587" t="s">
        <v>545</v>
      </c>
      <c r="C114" s="2587"/>
      <c r="D114" s="546" t="s">
        <v>1308</v>
      </c>
      <c r="E114" s="2588" t="s">
        <v>2560</v>
      </c>
      <c r="F114" s="2589"/>
      <c r="G114" s="2589"/>
      <c r="H114" s="2589"/>
      <c r="I114" s="2589"/>
      <c r="J114" s="2589"/>
      <c r="K114" s="2589"/>
      <c r="L114" s="2589"/>
      <c r="M114" s="2589"/>
      <c r="N114" s="2589"/>
      <c r="O114" s="2589"/>
      <c r="P114" s="2589"/>
      <c r="Q114" s="2589"/>
      <c r="R114" s="2589"/>
      <c r="S114" s="2589"/>
      <c r="T114" s="2589"/>
      <c r="U114" s="2589"/>
      <c r="V114" s="2589"/>
      <c r="W114" s="2589"/>
      <c r="X114" s="2589"/>
      <c r="Y114" s="2589"/>
      <c r="Z114" s="2589"/>
      <c r="AA114" s="2589"/>
      <c r="AB114" s="2589"/>
      <c r="AC114" s="2589"/>
      <c r="AD114" s="2589"/>
      <c r="AE114" s="2589"/>
      <c r="AF114" s="2589"/>
      <c r="AG114" s="2589"/>
      <c r="AH114" s="2589"/>
      <c r="AI114" s="2589"/>
      <c r="AJ114" s="2590"/>
      <c r="AK114" s="540"/>
      <c r="AL114" s="540"/>
      <c r="AM114" s="540"/>
      <c r="AN114" s="535"/>
      <c r="AO114" s="536">
        <f>Application!B729</f>
        <v>0</v>
      </c>
      <c r="AQ114" s="536">
        <f>Application!O729</f>
        <v>0</v>
      </c>
      <c r="AU114" s="536" t="s">
        <v>1815</v>
      </c>
      <c r="AV114" s="593" t="s">
        <v>1816</v>
      </c>
      <c r="AW114" s="536" t="s">
        <v>1817</v>
      </c>
    </row>
    <row r="115" spans="1:52" s="536" customFormat="1" ht="12.75" customHeight="1">
      <c r="A115" s="540"/>
      <c r="B115" s="539"/>
      <c r="C115" s="539"/>
      <c r="D115" s="539"/>
      <c r="E115" s="2591"/>
      <c r="F115" s="2592"/>
      <c r="G115" s="2592"/>
      <c r="H115" s="2592"/>
      <c r="I115" s="2592"/>
      <c r="J115" s="2592"/>
      <c r="K115" s="2592"/>
      <c r="L115" s="2592"/>
      <c r="M115" s="2592"/>
      <c r="N115" s="2592"/>
      <c r="O115" s="2592"/>
      <c r="P115" s="2592"/>
      <c r="Q115" s="2592"/>
      <c r="R115" s="2592"/>
      <c r="S115" s="2592"/>
      <c r="T115" s="2592"/>
      <c r="U115" s="2592"/>
      <c r="V115" s="2592"/>
      <c r="W115" s="2592"/>
      <c r="X115" s="2592"/>
      <c r="Y115" s="2592"/>
      <c r="Z115" s="2592"/>
      <c r="AA115" s="2592"/>
      <c r="AB115" s="2592"/>
      <c r="AC115" s="2592"/>
      <c r="AD115" s="2592"/>
      <c r="AE115" s="2592"/>
      <c r="AF115" s="2592"/>
      <c r="AG115" s="2592"/>
      <c r="AH115" s="2592"/>
      <c r="AI115" s="2592"/>
      <c r="AJ115" s="2593"/>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1"/>
      <c r="F116" s="2592"/>
      <c r="G116" s="2592"/>
      <c r="H116" s="2592"/>
      <c r="I116" s="2592"/>
      <c r="J116" s="2592"/>
      <c r="K116" s="2592"/>
      <c r="L116" s="2592"/>
      <c r="M116" s="2592"/>
      <c r="N116" s="2592"/>
      <c r="O116" s="2592"/>
      <c r="P116" s="2592"/>
      <c r="Q116" s="2592"/>
      <c r="R116" s="2592"/>
      <c r="S116" s="2592"/>
      <c r="T116" s="2592"/>
      <c r="U116" s="2592"/>
      <c r="V116" s="2592"/>
      <c r="W116" s="2592"/>
      <c r="X116" s="2592"/>
      <c r="Y116" s="2592"/>
      <c r="Z116" s="2592"/>
      <c r="AA116" s="2592"/>
      <c r="AB116" s="2592"/>
      <c r="AC116" s="2592"/>
      <c r="AD116" s="2592"/>
      <c r="AE116" s="2592"/>
      <c r="AF116" s="2592"/>
      <c r="AG116" s="2592"/>
      <c r="AH116" s="2592"/>
      <c r="AI116" s="2592"/>
      <c r="AJ116" s="2593"/>
      <c r="AK116" s="540"/>
      <c r="AL116" s="540"/>
      <c r="AM116" s="540"/>
      <c r="AN116" s="535"/>
      <c r="AO116" s="536">
        <f>Application!B731</f>
        <v>0</v>
      </c>
      <c r="AQ116" s="536">
        <f>Application!O731</f>
        <v>0</v>
      </c>
      <c r="AU116" s="852" t="str">
        <f>J123</f>
        <v>1-bedroom</v>
      </c>
      <c r="AV116" s="536">
        <f t="array" ref="AV116">SUM(IF(Application!B726:F760="1 Bedroom",Application!G726:J760))</f>
        <v>91</v>
      </c>
      <c r="AW116" s="1006">
        <f>AV116/AV121</f>
        <v>0.978494623655914</v>
      </c>
    </row>
    <row r="117" spans="1:52" s="536" customFormat="1" ht="12.75" customHeight="1">
      <c r="A117" s="540"/>
      <c r="B117" s="539"/>
      <c r="C117" s="539"/>
      <c r="D117" s="539"/>
      <c r="E117" s="2591"/>
      <c r="F117" s="2592"/>
      <c r="G117" s="2592"/>
      <c r="H117" s="2592"/>
      <c r="I117" s="2592"/>
      <c r="J117" s="2592"/>
      <c r="K117" s="2592"/>
      <c r="L117" s="2592"/>
      <c r="M117" s="2592"/>
      <c r="N117" s="2592"/>
      <c r="O117" s="2592"/>
      <c r="P117" s="2592"/>
      <c r="Q117" s="2592"/>
      <c r="R117" s="2592"/>
      <c r="S117" s="2592"/>
      <c r="T117" s="2592"/>
      <c r="U117" s="2592"/>
      <c r="V117" s="2592"/>
      <c r="W117" s="2592"/>
      <c r="X117" s="2592"/>
      <c r="Y117" s="2592"/>
      <c r="Z117" s="2592"/>
      <c r="AA117" s="2592"/>
      <c r="AB117" s="2592"/>
      <c r="AC117" s="2592"/>
      <c r="AD117" s="2592"/>
      <c r="AE117" s="2592"/>
      <c r="AF117" s="2592"/>
      <c r="AG117" s="2592"/>
      <c r="AH117" s="2592"/>
      <c r="AI117" s="2592"/>
      <c r="AJ117" s="2593"/>
      <c r="AK117" s="540"/>
      <c r="AL117" s="540"/>
      <c r="AM117" s="540"/>
      <c r="AN117" s="535"/>
      <c r="AO117" s="536">
        <f>Application!B732</f>
        <v>0</v>
      </c>
      <c r="AQ117" s="536">
        <f>Application!O732</f>
        <v>0</v>
      </c>
      <c r="AU117" s="852" t="str">
        <f>O123</f>
        <v>2-bedroom</v>
      </c>
      <c r="AV117" s="536">
        <f t="array" ref="AV117">SUM(IF(Application!B726:F760="2 Bedrooms",Application!G726:J760))</f>
        <v>2</v>
      </c>
      <c r="AW117" s="1006">
        <f>AV117/AV121</f>
        <v>2.1505376344086023E-2</v>
      </c>
    </row>
    <row r="118" spans="1:52" s="536" customFormat="1" ht="12.75" customHeight="1">
      <c r="A118" s="540"/>
      <c r="B118" s="539"/>
      <c r="C118" s="539"/>
      <c r="D118" s="539"/>
      <c r="E118" s="2591"/>
      <c r="F118" s="2592"/>
      <c r="G118" s="2592"/>
      <c r="H118" s="2592"/>
      <c r="I118" s="2592"/>
      <c r="J118" s="2592"/>
      <c r="K118" s="2592"/>
      <c r="L118" s="2592"/>
      <c r="M118" s="2592"/>
      <c r="N118" s="2592"/>
      <c r="O118" s="2592"/>
      <c r="P118" s="2592"/>
      <c r="Q118" s="2592"/>
      <c r="R118" s="2592"/>
      <c r="S118" s="2592"/>
      <c r="T118" s="2592"/>
      <c r="U118" s="2592"/>
      <c r="V118" s="2592"/>
      <c r="W118" s="2592"/>
      <c r="X118" s="2592"/>
      <c r="Y118" s="2592"/>
      <c r="Z118" s="2592"/>
      <c r="AA118" s="2592"/>
      <c r="AB118" s="2592"/>
      <c r="AC118" s="2592"/>
      <c r="AD118" s="2592"/>
      <c r="AE118" s="2592"/>
      <c r="AF118" s="2592"/>
      <c r="AG118" s="2592"/>
      <c r="AH118" s="2592"/>
      <c r="AI118" s="2592"/>
      <c r="AJ118" s="2593"/>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1"/>
      <c r="F119" s="2592"/>
      <c r="G119" s="2592"/>
      <c r="H119" s="2592"/>
      <c r="I119" s="2592"/>
      <c r="J119" s="2592"/>
      <c r="K119" s="2592"/>
      <c r="L119" s="2592"/>
      <c r="M119" s="2592"/>
      <c r="N119" s="2592"/>
      <c r="O119" s="2592"/>
      <c r="P119" s="2592"/>
      <c r="Q119" s="2592"/>
      <c r="R119" s="2592"/>
      <c r="S119" s="2592"/>
      <c r="T119" s="2592"/>
      <c r="U119" s="2592"/>
      <c r="V119" s="2592"/>
      <c r="W119" s="2592"/>
      <c r="X119" s="2592"/>
      <c r="Y119" s="2592"/>
      <c r="Z119" s="2592"/>
      <c r="AA119" s="2592"/>
      <c r="AB119" s="2592"/>
      <c r="AC119" s="2592"/>
      <c r="AD119" s="2592"/>
      <c r="AE119" s="2592"/>
      <c r="AF119" s="2592"/>
      <c r="AG119" s="2592"/>
      <c r="AH119" s="2592"/>
      <c r="AI119" s="2592"/>
      <c r="AJ119" s="2593"/>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1"/>
      <c r="F120" s="2592"/>
      <c r="G120" s="2592"/>
      <c r="H120" s="2592"/>
      <c r="I120" s="2592"/>
      <c r="J120" s="2592"/>
      <c r="K120" s="2592"/>
      <c r="L120" s="2592"/>
      <c r="M120" s="2592"/>
      <c r="N120" s="2592"/>
      <c r="O120" s="2592"/>
      <c r="P120" s="2592"/>
      <c r="Q120" s="2592"/>
      <c r="R120" s="2592"/>
      <c r="S120" s="2592"/>
      <c r="T120" s="2592"/>
      <c r="U120" s="2592"/>
      <c r="V120" s="2592"/>
      <c r="W120" s="2592"/>
      <c r="X120" s="2592"/>
      <c r="Y120" s="2592"/>
      <c r="Z120" s="2592"/>
      <c r="AA120" s="2592"/>
      <c r="AB120" s="2592"/>
      <c r="AC120" s="2592"/>
      <c r="AD120" s="2592"/>
      <c r="AE120" s="2592"/>
      <c r="AF120" s="2592"/>
      <c r="AG120" s="2592"/>
      <c r="AH120" s="2592"/>
      <c r="AI120" s="2592"/>
      <c r="AJ120" s="2593"/>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1"/>
      <c r="F121" s="2592"/>
      <c r="G121" s="2592"/>
      <c r="H121" s="2592"/>
      <c r="I121" s="2592"/>
      <c r="J121" s="2592"/>
      <c r="K121" s="2592"/>
      <c r="L121" s="2592"/>
      <c r="M121" s="2592"/>
      <c r="N121" s="2592"/>
      <c r="O121" s="2592"/>
      <c r="P121" s="2592"/>
      <c r="Q121" s="2592"/>
      <c r="R121" s="2592"/>
      <c r="S121" s="2592"/>
      <c r="T121" s="2592"/>
      <c r="U121" s="2592"/>
      <c r="V121" s="2592"/>
      <c r="W121" s="2592"/>
      <c r="X121" s="2592"/>
      <c r="Y121" s="2592"/>
      <c r="Z121" s="2592"/>
      <c r="AA121" s="2592"/>
      <c r="AB121" s="2592"/>
      <c r="AC121" s="2592"/>
      <c r="AD121" s="2592"/>
      <c r="AE121" s="2592"/>
      <c r="AF121" s="2592"/>
      <c r="AG121" s="2592"/>
      <c r="AH121" s="2592"/>
      <c r="AI121" s="2592"/>
      <c r="AJ121" s="2593"/>
      <c r="AK121" s="540"/>
      <c r="AL121" s="540"/>
      <c r="AM121" s="540"/>
      <c r="AN121" s="535"/>
      <c r="AO121" s="536">
        <f>Application!B736</f>
        <v>0</v>
      </c>
      <c r="AQ121" s="536">
        <f>Application!O736</f>
        <v>0</v>
      </c>
      <c r="AV121" s="536">
        <f>SUM(AV115:AV120)</f>
        <v>93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0" t="s">
        <v>1576</v>
      </c>
      <c r="F123" s="2601"/>
      <c r="G123" s="2601"/>
      <c r="H123" s="2601"/>
      <c r="I123" s="575"/>
      <c r="J123" s="2601" t="s">
        <v>1619</v>
      </c>
      <c r="K123" s="2601"/>
      <c r="L123" s="2601"/>
      <c r="M123" s="2601"/>
      <c r="N123" s="575"/>
      <c r="O123" s="2601" t="s">
        <v>1620</v>
      </c>
      <c r="P123" s="2601"/>
      <c r="Q123" s="2601"/>
      <c r="R123" s="2601"/>
      <c r="S123" s="575"/>
      <c r="T123" s="2601" t="s">
        <v>1327</v>
      </c>
      <c r="U123" s="2601"/>
      <c r="V123" s="2601"/>
      <c r="W123" s="2601"/>
      <c r="X123" s="575"/>
      <c r="Y123" s="2601" t="s">
        <v>1621</v>
      </c>
      <c r="Z123" s="2601"/>
      <c r="AA123" s="2601"/>
      <c r="AB123" s="2601"/>
      <c r="AC123" s="575"/>
      <c r="AD123" s="2601" t="s">
        <v>1622</v>
      </c>
      <c r="AE123" s="2601"/>
      <c r="AF123" s="2601"/>
      <c r="AG123" s="260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2"/>
      <c r="F126" s="2603"/>
      <c r="G126" s="2603"/>
      <c r="H126" s="2603"/>
      <c r="I126" s="860"/>
      <c r="J126" s="2603">
        <v>3513</v>
      </c>
      <c r="K126" s="2603"/>
      <c r="L126" s="2603"/>
      <c r="M126" s="2603"/>
      <c r="N126" s="860"/>
      <c r="O126" s="2603">
        <v>5004</v>
      </c>
      <c r="P126" s="2603"/>
      <c r="Q126" s="2603"/>
      <c r="R126" s="2603"/>
      <c r="S126" s="860"/>
      <c r="T126" s="2603"/>
      <c r="U126" s="2603"/>
      <c r="V126" s="2603"/>
      <c r="W126" s="2603"/>
      <c r="X126" s="860"/>
      <c r="Y126" s="2603"/>
      <c r="Z126" s="2603"/>
      <c r="AA126" s="2603"/>
      <c r="AB126" s="2603"/>
      <c r="AC126" s="860"/>
      <c r="AD126" s="2603"/>
      <c r="AE126" s="2603"/>
      <c r="AF126" s="2603"/>
      <c r="AG126" s="260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6">
        <f>Application!DX678</f>
        <v>0</v>
      </c>
      <c r="F129" s="2610"/>
      <c r="G129" s="2610"/>
      <c r="H129" s="2610"/>
      <c r="I129" s="860"/>
      <c r="J129" s="2610">
        <f>Application!EC678</f>
        <v>555.65934065934061</v>
      </c>
      <c r="K129" s="2610"/>
      <c r="L129" s="2610"/>
      <c r="M129" s="2610"/>
      <c r="N129" s="860"/>
      <c r="O129" s="2610">
        <f>Application!EH678</f>
        <v>225</v>
      </c>
      <c r="P129" s="2610"/>
      <c r="Q129" s="2610"/>
      <c r="R129" s="2610"/>
      <c r="S129" s="864"/>
      <c r="T129" s="2610">
        <f>Application!EM678</f>
        <v>0</v>
      </c>
      <c r="U129" s="2610"/>
      <c r="V129" s="2610"/>
      <c r="W129" s="2610"/>
      <c r="X129" s="864"/>
      <c r="Y129" s="2610">
        <f>Application!ER678</f>
        <v>0</v>
      </c>
      <c r="Z129" s="2610"/>
      <c r="AA129" s="2610"/>
      <c r="AB129" s="2610"/>
      <c r="AC129" s="864"/>
      <c r="AD129" s="2610">
        <f>Application!EW678</f>
        <v>0</v>
      </c>
      <c r="AE129" s="2610"/>
      <c r="AF129" s="2610"/>
      <c r="AG129" s="261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8" t="e">
        <f>(E126-E129)/E126</f>
        <v>#DIV/0!</v>
      </c>
      <c r="F132" s="2419"/>
      <c r="G132" s="2419"/>
      <c r="H132" s="2420"/>
      <c r="I132" s="575"/>
      <c r="J132" s="2418">
        <f>(J126-J129)/J126</f>
        <v>0.84182768555099896</v>
      </c>
      <c r="K132" s="2419"/>
      <c r="L132" s="2419"/>
      <c r="M132" s="2420"/>
      <c r="N132" s="575"/>
      <c r="O132" s="2418">
        <f>(O126-O129)/O126</f>
        <v>0.95503597122302153</v>
      </c>
      <c r="P132" s="2419"/>
      <c r="Q132" s="2419"/>
      <c r="R132" s="2420"/>
      <c r="S132" s="575"/>
      <c r="T132" s="2418" t="e">
        <f>(T126-T129)/T126</f>
        <v>#DIV/0!</v>
      </c>
      <c r="U132" s="2419"/>
      <c r="V132" s="2419"/>
      <c r="W132" s="2420"/>
      <c r="X132" s="575"/>
      <c r="Y132" s="2418" t="e">
        <f>(Y126-Y129)/Y126</f>
        <v>#DIV/0!</v>
      </c>
      <c r="Z132" s="2419"/>
      <c r="AA132" s="2419"/>
      <c r="AB132" s="2420"/>
      <c r="AC132" s="575"/>
      <c r="AD132" s="2418" t="e">
        <f>(AD126-AD129)/AD126</f>
        <v>#DIV/0!</v>
      </c>
      <c r="AE132" s="2419"/>
      <c r="AF132" s="2419"/>
      <c r="AG132" s="24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7" t="e">
        <f>IF(((E132-0.1)*AW115)&gt;0,((E132-0.1)*AW115),0)</f>
        <v>#DIV/0!</v>
      </c>
      <c r="F135" s="2608"/>
      <c r="G135" s="2608"/>
      <c r="H135" s="2609"/>
      <c r="I135" s="575"/>
      <c r="J135" s="2607">
        <f>IF(((J132-0.1)*AW116)&gt;0,((J132-0.1)*AW116),0)</f>
        <v>0.72587440199076247</v>
      </c>
      <c r="K135" s="2608"/>
      <c r="L135" s="2608"/>
      <c r="M135" s="2609"/>
      <c r="N135" s="575"/>
      <c r="O135" s="2607">
        <f>IF(((O132-0.1)*AW117)&gt;0,((O132-0.1)*AW117),0)</f>
        <v>1.8387870348882184E-2</v>
      </c>
      <c r="P135" s="2608"/>
      <c r="Q135" s="2608"/>
      <c r="R135" s="2609"/>
      <c r="S135" s="575"/>
      <c r="T135" s="2607" t="e">
        <f>IF(((T132-0.1)*AW118)&gt;0,((T132-0.1)*AW118),0)</f>
        <v>#DIV/0!</v>
      </c>
      <c r="U135" s="2608"/>
      <c r="V135" s="2608"/>
      <c r="W135" s="2609"/>
      <c r="X135" s="575"/>
      <c r="Y135" s="2607" t="e">
        <f>IF(((Y132-0.1)*AW119)&gt;0,((Y132-0.1)*AW119),0)</f>
        <v>#DIV/0!</v>
      </c>
      <c r="Z135" s="2608"/>
      <c r="AA135" s="2608"/>
      <c r="AB135" s="2609"/>
      <c r="AC135" s="575"/>
      <c r="AD135" s="2607" t="e">
        <f>IF(((AD132-0.1)*AW120)&gt;0,((AD132-0.1)*AW120),0)</f>
        <v>#DIV/0!</v>
      </c>
      <c r="AE135" s="2608"/>
      <c r="AF135" s="2608"/>
      <c r="AG135" s="260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8">
        <f>ROUNDDOWN(SUMIF(E135:AG135,"&gt;0"),2)</f>
        <v>0.74</v>
      </c>
      <c r="F137" s="2419"/>
      <c r="G137" s="2419"/>
      <c r="H137" s="242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9">
        <f>IF((E137*100)&gt;10,10,E137*100)</f>
        <v>10</v>
      </c>
      <c r="F138" s="2580"/>
      <c r="G138" s="2580"/>
      <c r="H138" s="258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79">
        <f>E138</f>
        <v>10</v>
      </c>
      <c r="AL142" s="2580"/>
      <c r="AM142" s="258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5" t="s">
        <v>1307</v>
      </c>
      <c r="AF145" s="2445"/>
      <c r="AG145" s="2445"/>
      <c r="AH145" s="2445"/>
      <c r="AI145" s="2445"/>
      <c r="AJ145" s="2445"/>
      <c r="AK145" s="244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6" t="s">
        <v>1331</v>
      </c>
      <c r="AG147" s="2386"/>
      <c r="AH147" s="2386"/>
      <c r="AI147" s="2386"/>
      <c r="AJ147" s="2386"/>
      <c r="AK147" s="2386"/>
      <c r="AL147" s="2386"/>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3" t="s">
        <v>2660</v>
      </c>
      <c r="C149" s="2583"/>
      <c r="D149" s="2583"/>
      <c r="E149" s="2583"/>
      <c r="F149" s="2583"/>
      <c r="G149" s="2583"/>
      <c r="H149" s="2583"/>
      <c r="I149" s="2583"/>
      <c r="J149" s="2583"/>
      <c r="K149" s="2583"/>
      <c r="L149" s="2583"/>
      <c r="M149" s="2583"/>
      <c r="N149" s="2583"/>
      <c r="O149" s="2583"/>
      <c r="P149" s="2583"/>
      <c r="Q149" s="2583"/>
      <c r="R149" s="2583"/>
      <c r="S149" s="2583"/>
      <c r="T149" s="2583"/>
      <c r="U149" s="2583"/>
      <c r="V149" s="2583"/>
      <c r="W149" s="2583"/>
      <c r="X149" s="2583"/>
      <c r="Y149" s="2583"/>
      <c r="Z149" s="2583"/>
      <c r="AA149" s="2583"/>
      <c r="AB149" s="2583"/>
      <c r="AC149" s="258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4" t="s">
        <v>1334</v>
      </c>
      <c r="C152" s="2584"/>
      <c r="D152" s="2584"/>
      <c r="E152" s="2584"/>
      <c r="F152" s="2584"/>
      <c r="G152" s="2584"/>
      <c r="H152" s="2584"/>
      <c r="I152" s="2584"/>
      <c r="J152" s="2584"/>
      <c r="K152" s="2584"/>
      <c r="L152" s="2584"/>
      <c r="M152" s="2584"/>
      <c r="N152" s="2584"/>
      <c r="O152" s="2584"/>
      <c r="P152" s="2584"/>
      <c r="Q152" s="2584"/>
      <c r="R152" s="2584"/>
      <c r="S152" s="2584"/>
      <c r="T152" s="2584"/>
      <c r="U152" s="2584"/>
      <c r="V152" s="2584"/>
      <c r="W152" s="2584"/>
      <c r="X152" s="2584"/>
      <c r="Y152" s="2584"/>
      <c r="Z152" s="2584"/>
      <c r="AA152" s="2584"/>
      <c r="AB152" s="2584"/>
      <c r="AC152" s="2584"/>
      <c r="AD152" s="2584"/>
      <c r="AE152" s="2584"/>
      <c r="AF152" s="2584"/>
      <c r="AG152" s="2584"/>
      <c r="AH152" s="2584"/>
      <c r="AI152" s="2584"/>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1335</v>
      </c>
      <c r="AB154" s="2393" t="s">
        <v>591</v>
      </c>
      <c r="AC154" s="239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4" t="s">
        <v>1336</v>
      </c>
      <c r="C157" s="2584"/>
      <c r="D157" s="2584"/>
      <c r="E157" s="2584"/>
      <c r="F157" s="2584"/>
      <c r="G157" s="2584"/>
      <c r="H157" s="2584"/>
      <c r="I157" s="2584"/>
      <c r="J157" s="2584"/>
      <c r="K157" s="2584"/>
      <c r="L157" s="2584"/>
      <c r="M157" s="2584"/>
      <c r="N157" s="2584"/>
      <c r="O157" s="2584"/>
      <c r="P157" s="2584"/>
      <c r="Q157" s="2584"/>
      <c r="R157" s="2584"/>
      <c r="S157" s="2584"/>
      <c r="T157" s="2584"/>
      <c r="U157" s="2584"/>
      <c r="V157" s="2584"/>
      <c r="W157" s="2584"/>
      <c r="X157" s="2584"/>
      <c r="Y157" s="2584"/>
      <c r="Z157" s="2584"/>
      <c r="AA157" s="2584"/>
      <c r="AB157" s="2584"/>
      <c r="AC157" s="2584"/>
      <c r="AD157" s="2584"/>
      <c r="AE157" s="2584"/>
      <c r="AF157" s="2584"/>
      <c r="AG157" s="2584"/>
      <c r="AH157" s="2584"/>
      <c r="AI157" s="2584"/>
      <c r="AJ157" s="2584"/>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0" t="s">
        <v>2403</v>
      </c>
      <c r="C160" s="2390"/>
      <c r="D160" s="2390"/>
      <c r="E160" s="2390"/>
      <c r="F160" s="2390"/>
      <c r="G160" s="2390"/>
      <c r="H160" s="2390"/>
      <c r="I160" s="2390"/>
      <c r="J160" s="2390"/>
      <c r="K160" s="2390"/>
      <c r="L160" s="2390"/>
      <c r="M160" s="2390"/>
      <c r="N160" s="2390"/>
      <c r="O160" s="2390"/>
      <c r="P160" s="2390"/>
      <c r="Q160" s="2390"/>
      <c r="R160" s="2390"/>
      <c r="S160" s="2390"/>
      <c r="T160" s="2390"/>
      <c r="U160" s="2390"/>
      <c r="V160" s="2390"/>
      <c r="W160" s="2390"/>
      <c r="X160" s="2390"/>
      <c r="Y160" s="2390"/>
      <c r="Z160" s="2390"/>
      <c r="AA160" s="2390"/>
      <c r="AB160" s="2390"/>
      <c r="AC160" s="2390"/>
      <c r="AD160" s="2390"/>
      <c r="AE160" s="2390"/>
      <c r="AF160" s="2390"/>
      <c r="AG160" s="2390"/>
      <c r="AH160" s="2390"/>
      <c r="AI160" s="2390"/>
      <c r="AJ160" s="2390"/>
      <c r="AK160" s="1172"/>
      <c r="AM160" s="539"/>
      <c r="AN160" s="535"/>
      <c r="AO160" s="476"/>
      <c r="AP160" s="489"/>
    </row>
    <row r="161" spans="1:42" s="536" customFormat="1" ht="12.75" customHeight="1">
      <c r="B161" s="2390"/>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72"/>
      <c r="AM161" s="539"/>
      <c r="AN161" s="535"/>
      <c r="AO161" s="476"/>
      <c r="AP161" s="489"/>
    </row>
    <row r="162" spans="1:42" s="536" customFormat="1" ht="12.75" customHeight="1">
      <c r="C162" s="2391" t="s">
        <v>2404</v>
      </c>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72"/>
      <c r="AM162" s="539"/>
      <c r="AN162" s="535"/>
      <c r="AO162" s="476"/>
      <c r="AP162" s="489"/>
    </row>
    <row r="163" spans="1:42" s="536" customFormat="1" ht="12.75" customHeight="1">
      <c r="B163" s="1172"/>
      <c r="C163" s="2392" t="s">
        <v>2402</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1162"/>
      <c r="AB163" s="1162"/>
      <c r="AC163" s="1162"/>
      <c r="AD163" s="1162"/>
      <c r="AE163" s="1162"/>
      <c r="AF163" s="1162"/>
      <c r="AG163" s="1162"/>
      <c r="AH163" s="1162"/>
      <c r="AJ163" s="2393" t="s">
        <v>591</v>
      </c>
      <c r="AK163" s="239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5">
        <f>IF($AB$154="N/A",VLOOKUP($B$152,$AO$150:$AP$153,2,FALSE),VLOOKUP($B$157,$AO$155:$AP$157,2,FALSE))</f>
        <v>7</v>
      </c>
      <c r="AK165" s="248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6" t="s">
        <v>1345</v>
      </c>
      <c r="AG167" s="2386"/>
      <c r="AH167" s="2386"/>
      <c r="AI167" s="2386"/>
      <c r="AJ167" s="2386"/>
      <c r="AK167" s="2386"/>
      <c r="AL167" s="2386"/>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4" t="s">
        <v>1343</v>
      </c>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3" t="s">
        <v>591</v>
      </c>
      <c r="AG171" s="239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4" t="s">
        <v>1336</v>
      </c>
      <c r="D173" s="2584"/>
      <c r="E173" s="2584"/>
      <c r="F173" s="2584"/>
      <c r="G173" s="2584"/>
      <c r="H173" s="2584"/>
      <c r="I173" s="2584"/>
      <c r="J173" s="2584"/>
      <c r="K173" s="2584"/>
      <c r="L173" s="2584"/>
      <c r="M173" s="2584"/>
      <c r="N173" s="2584"/>
      <c r="O173" s="2584"/>
      <c r="P173" s="2584"/>
      <c r="Q173" s="2584"/>
      <c r="R173" s="2584"/>
      <c r="S173" s="2584"/>
      <c r="T173" s="2584"/>
      <c r="U173" s="2584"/>
      <c r="V173" s="2584"/>
      <c r="W173" s="2584"/>
      <c r="X173" s="2584"/>
      <c r="Y173" s="2584"/>
      <c r="Z173" s="2584"/>
      <c r="AA173" s="2584"/>
      <c r="AB173" s="2584"/>
      <c r="AC173" s="2584"/>
      <c r="AD173" s="2584"/>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5" t="str">
        <f>Application!AA344</f>
        <v>Mercy Housing Management Group</v>
      </c>
      <c r="D177" s="2585"/>
      <c r="E177" s="2585"/>
      <c r="F177" s="2585"/>
      <c r="G177" s="2585"/>
      <c r="H177" s="2585"/>
      <c r="I177" s="2585"/>
      <c r="J177" s="2585"/>
      <c r="K177" s="2585"/>
      <c r="L177" s="2585"/>
      <c r="M177" s="2585"/>
      <c r="N177" s="2585"/>
      <c r="O177" s="2585"/>
      <c r="P177" s="2585"/>
      <c r="Q177" s="2585"/>
      <c r="R177" s="2585"/>
      <c r="S177" s="2585"/>
      <c r="T177" s="2585"/>
      <c r="U177" s="2585"/>
      <c r="V177" s="2585"/>
      <c r="W177" s="2585"/>
      <c r="X177" s="2585"/>
      <c r="Y177" s="2585"/>
      <c r="Z177" s="2585"/>
      <c r="AA177" s="2585"/>
      <c r="AB177" s="2585"/>
      <c r="AC177" s="2585"/>
      <c r="AD177" s="2585"/>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4">
        <f>IF($AF$171="N/A",VLOOKUP($C$169,$AO$169:$AP$172,2,FALSE),VLOOKUP($C$173,$AO$176:$AP$178,2,FALSE))</f>
        <v>3</v>
      </c>
      <c r="AK179" s="248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79">
        <f>$AJ$165+$AJ$179</f>
        <v>10</v>
      </c>
      <c r="AL182" s="2580"/>
      <c r="AM182" s="258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5" t="s">
        <v>1307</v>
      </c>
      <c r="AF185" s="2445"/>
      <c r="AG185" s="2445"/>
      <c r="AH185" s="2445"/>
      <c r="AI185" s="2445"/>
      <c r="AJ185" s="2445"/>
      <c r="AK185" s="244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2" t="s">
        <v>1355</v>
      </c>
      <c r="C187" s="2582"/>
      <c r="D187" s="2582"/>
      <c r="E187" s="2582"/>
      <c r="F187" s="2582"/>
      <c r="G187" s="2582"/>
      <c r="H187" s="2582"/>
      <c r="I187" s="2582"/>
      <c r="J187" s="2582"/>
      <c r="K187" s="2582"/>
      <c r="L187" s="2582"/>
      <c r="M187" s="2582"/>
      <c r="N187" s="2582"/>
      <c r="O187" s="2582"/>
      <c r="P187" s="2582"/>
      <c r="Q187" s="2582"/>
      <c r="R187" s="2582"/>
      <c r="S187" s="2582"/>
      <c r="T187" s="2582"/>
      <c r="U187" s="2582"/>
      <c r="V187" s="2582"/>
      <c r="W187" s="2582"/>
      <c r="X187" s="2582"/>
      <c r="Y187" s="2582"/>
      <c r="Z187" s="2582"/>
      <c r="AA187" s="2582"/>
      <c r="AB187" s="2582"/>
      <c r="AC187" s="2582"/>
      <c r="AD187" s="536"/>
      <c r="AE187" s="536"/>
      <c r="AF187" s="2386" t="s">
        <v>1356</v>
      </c>
      <c r="AG187" s="2386"/>
      <c r="AH187" s="2386"/>
      <c r="AI187" s="2386"/>
      <c r="AJ187" s="2386"/>
      <c r="AK187" s="2386"/>
      <c r="AL187" s="2386"/>
      <c r="AN187" s="595"/>
      <c r="AP187" s="549" t="s">
        <v>1042</v>
      </c>
      <c r="AQ187" s="549">
        <v>10</v>
      </c>
    </row>
    <row r="188" spans="1:73" s="549" customFormat="1" ht="12.75" customHeight="1">
      <c r="A188" s="536"/>
      <c r="B188" s="2392" t="s">
        <v>1714</v>
      </c>
      <c r="C188" s="2392"/>
      <c r="D188" s="2392"/>
      <c r="E188" s="2392"/>
      <c r="F188" s="2392"/>
      <c r="G188" s="2392"/>
      <c r="H188" s="2392"/>
      <c r="I188" s="2392"/>
      <c r="J188" s="2392"/>
      <c r="K188" s="2392"/>
      <c r="L188" s="2392"/>
      <c r="M188" s="2392"/>
      <c r="N188" s="2392"/>
      <c r="O188" s="2392"/>
      <c r="P188" s="2392"/>
      <c r="Q188" s="2392"/>
      <c r="R188" s="2392"/>
      <c r="S188" s="2392"/>
      <c r="T188" s="2583" t="s">
        <v>591</v>
      </c>
      <c r="U188" s="2583"/>
      <c r="V188" s="2583"/>
      <c r="W188" s="2583"/>
      <c r="X188" s="2583"/>
      <c r="Y188" s="2583"/>
      <c r="Z188" s="2583"/>
      <c r="AA188" s="2583"/>
      <c r="AB188" s="2583"/>
      <c r="AC188" s="2583"/>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8">
        <f>IF(AK83&gt;0,VLOOKUP($B$187,AP184:AQ190,2,FALSE),0)</f>
        <v>10</v>
      </c>
      <c r="AL190" s="2434"/>
      <c r="AM190" s="2389"/>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5" t="s">
        <v>1364</v>
      </c>
      <c r="AF193" s="2445"/>
      <c r="AG193" s="2445"/>
      <c r="AH193" s="2445"/>
      <c r="AI193" s="2445"/>
      <c r="AJ193" s="2445"/>
      <c r="AK193" s="244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3"/>
      <c r="C198" s="2553"/>
      <c r="D198" s="2553"/>
      <c r="E198" s="2553"/>
      <c r="F198" s="2553"/>
      <c r="G198" s="2553"/>
      <c r="H198" s="2553"/>
      <c r="I198" s="2553"/>
      <c r="J198" s="2553"/>
      <c r="K198" s="2553"/>
      <c r="L198" s="2553"/>
      <c r="M198" s="2553"/>
      <c r="N198" s="2553"/>
      <c r="O198" s="2553"/>
      <c r="P198" s="2553"/>
      <c r="Q198" s="2553"/>
      <c r="R198" s="2553"/>
      <c r="S198" s="2553"/>
      <c r="T198" s="2553"/>
      <c r="U198" s="2553"/>
      <c r="V198" s="2553"/>
      <c r="W198" s="2553"/>
      <c r="X198" s="2553"/>
      <c r="Y198" s="2553"/>
      <c r="Z198" s="2553"/>
      <c r="AA198" s="2553"/>
      <c r="AB198" s="2553"/>
      <c r="AC198" s="842"/>
      <c r="AD198" s="2569"/>
      <c r="AE198" s="2569"/>
      <c r="AF198" s="2569"/>
      <c r="AG198" s="2569"/>
      <c r="AH198" s="2569"/>
      <c r="AI198" s="2569"/>
      <c r="AJ198" s="2569"/>
      <c r="AK198" s="608"/>
    </row>
    <row r="199" spans="1:37" hidden="1">
      <c r="A199" s="603"/>
      <c r="B199" s="2553"/>
      <c r="C199" s="2553"/>
      <c r="D199" s="2553"/>
      <c r="E199" s="2553"/>
      <c r="F199" s="2553"/>
      <c r="G199" s="2553"/>
      <c r="H199" s="2553"/>
      <c r="I199" s="2553"/>
      <c r="J199" s="2553"/>
      <c r="K199" s="2553"/>
      <c r="L199" s="2553"/>
      <c r="M199" s="2553"/>
      <c r="N199" s="2553"/>
      <c r="O199" s="2553"/>
      <c r="P199" s="2553"/>
      <c r="Q199" s="2553"/>
      <c r="R199" s="2553"/>
      <c r="S199" s="2553"/>
      <c r="T199" s="2553"/>
      <c r="U199" s="2553"/>
      <c r="V199" s="2553"/>
      <c r="W199" s="2553"/>
      <c r="X199" s="2553"/>
      <c r="Y199" s="2553"/>
      <c r="Z199" s="2553"/>
      <c r="AA199" s="2553"/>
      <c r="AB199" s="2553"/>
      <c r="AC199" s="842"/>
      <c r="AD199" s="2569"/>
      <c r="AE199" s="2569"/>
      <c r="AF199" s="2569"/>
      <c r="AG199" s="2569"/>
      <c r="AH199" s="2569"/>
      <c r="AI199" s="2569"/>
      <c r="AJ199" s="2569"/>
      <c r="AK199" s="608"/>
    </row>
    <row r="200" spans="1:37" hidden="1">
      <c r="A200" s="603"/>
      <c r="B200" s="2553"/>
      <c r="C200" s="2553"/>
      <c r="D200" s="2553"/>
      <c r="E200" s="2553"/>
      <c r="F200" s="2553"/>
      <c r="G200" s="2553"/>
      <c r="H200" s="2553"/>
      <c r="I200" s="2553"/>
      <c r="J200" s="2553"/>
      <c r="K200" s="2553"/>
      <c r="L200" s="2553"/>
      <c r="M200" s="2553"/>
      <c r="N200" s="2553"/>
      <c r="O200" s="2553"/>
      <c r="P200" s="2553"/>
      <c r="Q200" s="2553"/>
      <c r="R200" s="2553"/>
      <c r="S200" s="2553"/>
      <c r="T200" s="2553"/>
      <c r="U200" s="2553"/>
      <c r="V200" s="2553"/>
      <c r="W200" s="2553"/>
      <c r="X200" s="2553"/>
      <c r="Y200" s="2553"/>
      <c r="Z200" s="2553"/>
      <c r="AA200" s="2553"/>
      <c r="AB200" s="2553"/>
      <c r="AC200" s="842"/>
      <c r="AD200" s="2569"/>
      <c r="AE200" s="2569"/>
      <c r="AF200" s="2569"/>
      <c r="AG200" s="2569"/>
      <c r="AH200" s="2569"/>
      <c r="AI200" s="2569"/>
      <c r="AJ200" s="2569"/>
      <c r="AK200" s="608"/>
    </row>
    <row r="201" spans="1:37" hidden="1">
      <c r="A201" s="603"/>
      <c r="B201" s="2553"/>
      <c r="C201" s="2553"/>
      <c r="D201" s="2553"/>
      <c r="E201" s="2553"/>
      <c r="F201" s="2553"/>
      <c r="G201" s="2553"/>
      <c r="H201" s="2553"/>
      <c r="I201" s="2553"/>
      <c r="J201" s="2553"/>
      <c r="K201" s="2553"/>
      <c r="L201" s="2553"/>
      <c r="M201" s="2553"/>
      <c r="N201" s="2553"/>
      <c r="O201" s="2553"/>
      <c r="P201" s="2553"/>
      <c r="Q201" s="2553"/>
      <c r="R201" s="2553"/>
      <c r="S201" s="2553"/>
      <c r="T201" s="2553"/>
      <c r="U201" s="2553"/>
      <c r="V201" s="2553"/>
      <c r="W201" s="2553"/>
      <c r="X201" s="2553"/>
      <c r="Y201" s="2553"/>
      <c r="Z201" s="2553"/>
      <c r="AA201" s="2553"/>
      <c r="AB201" s="2553"/>
      <c r="AC201" s="842"/>
      <c r="AD201" s="2569"/>
      <c r="AE201" s="2569"/>
      <c r="AF201" s="2569"/>
      <c r="AG201" s="2569"/>
      <c r="AH201" s="2569"/>
      <c r="AI201" s="2569"/>
      <c r="AJ201" s="2569"/>
      <c r="AK201" s="608"/>
    </row>
    <row r="202" spans="1:37" hidden="1">
      <c r="A202" s="603"/>
      <c r="B202" s="2553"/>
      <c r="C202" s="2553"/>
      <c r="D202" s="2553"/>
      <c r="E202" s="2553"/>
      <c r="F202" s="2553"/>
      <c r="G202" s="2553"/>
      <c r="H202" s="2553"/>
      <c r="I202" s="2553"/>
      <c r="J202" s="2553"/>
      <c r="K202" s="2553"/>
      <c r="L202" s="2553"/>
      <c r="M202" s="2553"/>
      <c r="N202" s="2553"/>
      <c r="O202" s="2553"/>
      <c r="P202" s="2553"/>
      <c r="Q202" s="2553"/>
      <c r="R202" s="2553"/>
      <c r="S202" s="2553"/>
      <c r="T202" s="2553"/>
      <c r="U202" s="2553"/>
      <c r="V202" s="2553"/>
      <c r="W202" s="2553"/>
      <c r="X202" s="2553"/>
      <c r="Y202" s="2553"/>
      <c r="Z202" s="2553"/>
      <c r="AA202" s="2553"/>
      <c r="AB202" s="2553"/>
      <c r="AC202" s="842"/>
      <c r="AD202" s="2569"/>
      <c r="AE202" s="2569"/>
      <c r="AF202" s="2569"/>
      <c r="AG202" s="2569"/>
      <c r="AH202" s="2569"/>
      <c r="AI202" s="2569"/>
      <c r="AJ202" s="2569"/>
      <c r="AK202" s="608"/>
    </row>
    <row r="203" spans="1:37" hidden="1">
      <c r="A203" s="603"/>
      <c r="B203" s="2553"/>
      <c r="C203" s="2553"/>
      <c r="D203" s="2553"/>
      <c r="E203" s="2553"/>
      <c r="F203" s="2553"/>
      <c r="G203" s="2553"/>
      <c r="H203" s="2553"/>
      <c r="I203" s="2553"/>
      <c r="J203" s="2553"/>
      <c r="K203" s="2553"/>
      <c r="L203" s="2553"/>
      <c r="M203" s="2553"/>
      <c r="N203" s="2553"/>
      <c r="O203" s="2553"/>
      <c r="P203" s="2553"/>
      <c r="Q203" s="2553"/>
      <c r="R203" s="2553"/>
      <c r="S203" s="2553"/>
      <c r="T203" s="2553"/>
      <c r="U203" s="2553"/>
      <c r="V203" s="2553"/>
      <c r="W203" s="2553"/>
      <c r="X203" s="2553"/>
      <c r="Y203" s="2553"/>
      <c r="Z203" s="2553"/>
      <c r="AA203" s="2553"/>
      <c r="AB203" s="2553"/>
      <c r="AC203" s="842"/>
      <c r="AD203" s="2569"/>
      <c r="AE203" s="2569"/>
      <c r="AF203" s="2569"/>
      <c r="AG203" s="2569"/>
      <c r="AH203" s="2569"/>
      <c r="AI203" s="2569"/>
      <c r="AJ203" s="2569"/>
      <c r="AK203" s="608"/>
    </row>
    <row r="204" spans="1:37" hidden="1">
      <c r="A204" s="603"/>
      <c r="B204" s="2553"/>
      <c r="C204" s="2553"/>
      <c r="D204" s="2553"/>
      <c r="E204" s="2553"/>
      <c r="F204" s="2553"/>
      <c r="G204" s="2553"/>
      <c r="H204" s="2553"/>
      <c r="I204" s="2553"/>
      <c r="J204" s="2553"/>
      <c r="K204" s="2553"/>
      <c r="L204" s="2553"/>
      <c r="M204" s="2553"/>
      <c r="N204" s="2553"/>
      <c r="O204" s="2553"/>
      <c r="P204" s="2553"/>
      <c r="Q204" s="2553"/>
      <c r="R204" s="2553"/>
      <c r="S204" s="2553"/>
      <c r="T204" s="2553"/>
      <c r="U204" s="2553"/>
      <c r="V204" s="2553"/>
      <c r="W204" s="2553"/>
      <c r="X204" s="2553"/>
      <c r="Y204" s="2553"/>
      <c r="Z204" s="2553"/>
      <c r="AA204" s="2553"/>
      <c r="AB204" s="2553"/>
      <c r="AC204" s="842"/>
      <c r="AD204" s="2569"/>
      <c r="AE204" s="2569"/>
      <c r="AF204" s="2569"/>
      <c r="AG204" s="2569"/>
      <c r="AH204" s="2569"/>
      <c r="AI204" s="2569"/>
      <c r="AJ204" s="2569"/>
      <c r="AK204" s="608"/>
    </row>
    <row r="205" spans="1:37" hidden="1">
      <c r="A205" s="603"/>
      <c r="B205" s="2553"/>
      <c r="C205" s="2553"/>
      <c r="D205" s="2553"/>
      <c r="E205" s="2553"/>
      <c r="F205" s="2553"/>
      <c r="G205" s="2553"/>
      <c r="H205" s="2553"/>
      <c r="I205" s="2553"/>
      <c r="J205" s="2553"/>
      <c r="K205" s="2553"/>
      <c r="L205" s="2553"/>
      <c r="M205" s="2553"/>
      <c r="N205" s="2553"/>
      <c r="O205" s="2553"/>
      <c r="P205" s="2553"/>
      <c r="Q205" s="2553"/>
      <c r="R205" s="2553"/>
      <c r="S205" s="2553"/>
      <c r="T205" s="2553"/>
      <c r="U205" s="2553"/>
      <c r="V205" s="2553"/>
      <c r="W205" s="2553"/>
      <c r="X205" s="2553"/>
      <c r="Y205" s="2553"/>
      <c r="Z205" s="2553"/>
      <c r="AA205" s="2553"/>
      <c r="AB205" s="2553"/>
      <c r="AC205" s="842"/>
      <c r="AD205" s="2569"/>
      <c r="AE205" s="2569"/>
      <c r="AF205" s="2569"/>
      <c r="AG205" s="2569"/>
      <c r="AH205" s="2569"/>
      <c r="AI205" s="2569"/>
      <c r="AJ205" s="2569"/>
      <c r="AK205" s="608"/>
    </row>
    <row r="206" spans="1:37" hidden="1">
      <c r="A206" s="603"/>
      <c r="B206" s="2553"/>
      <c r="C206" s="2553"/>
      <c r="D206" s="2553"/>
      <c r="E206" s="2553"/>
      <c r="F206" s="2553"/>
      <c r="G206" s="2553"/>
      <c r="H206" s="2553"/>
      <c r="I206" s="2553"/>
      <c r="J206" s="2553"/>
      <c r="K206" s="2553"/>
      <c r="L206" s="2553"/>
      <c r="M206" s="2553"/>
      <c r="N206" s="2553"/>
      <c r="O206" s="2553"/>
      <c r="P206" s="2553"/>
      <c r="Q206" s="2553"/>
      <c r="R206" s="2553"/>
      <c r="S206" s="2553"/>
      <c r="T206" s="2553"/>
      <c r="U206" s="2553"/>
      <c r="V206" s="2553"/>
      <c r="W206" s="2553"/>
      <c r="X206" s="2553"/>
      <c r="Y206" s="2553"/>
      <c r="Z206" s="2553"/>
      <c r="AA206" s="2553"/>
      <c r="AB206" s="2553"/>
      <c r="AC206" s="842"/>
      <c r="AD206" s="2569"/>
      <c r="AE206" s="2569"/>
      <c r="AF206" s="2569"/>
      <c r="AG206" s="2569"/>
      <c r="AH206" s="2569"/>
      <c r="AI206" s="2569"/>
      <c r="AJ206" s="2569"/>
      <c r="AK206" s="608"/>
    </row>
    <row r="207" spans="1:37" hidden="1">
      <c r="A207" s="603"/>
      <c r="B207" s="2553"/>
      <c r="C207" s="2553"/>
      <c r="D207" s="2553"/>
      <c r="E207" s="2553"/>
      <c r="F207" s="2553"/>
      <c r="G207" s="2553"/>
      <c r="H207" s="2553"/>
      <c r="I207" s="2553"/>
      <c r="J207" s="2553"/>
      <c r="K207" s="2553"/>
      <c r="L207" s="2553"/>
      <c r="M207" s="2553"/>
      <c r="N207" s="2553"/>
      <c r="O207" s="2553"/>
      <c r="P207" s="2553"/>
      <c r="Q207" s="2553"/>
      <c r="R207" s="2553"/>
      <c r="S207" s="2553"/>
      <c r="T207" s="2553"/>
      <c r="U207" s="2553"/>
      <c r="V207" s="2553"/>
      <c r="W207" s="2553"/>
      <c r="X207" s="2553"/>
      <c r="Y207" s="2553"/>
      <c r="Z207" s="2553"/>
      <c r="AA207" s="2553"/>
      <c r="AB207" s="2553"/>
      <c r="AC207" s="842"/>
      <c r="AD207" s="2569"/>
      <c r="AE207" s="2569"/>
      <c r="AF207" s="2569"/>
      <c r="AG207" s="2569"/>
      <c r="AH207" s="2569"/>
      <c r="AI207" s="2569"/>
      <c r="AJ207" s="2569"/>
      <c r="AK207" s="608"/>
    </row>
    <row r="208" spans="1:37" hidden="1">
      <c r="A208" s="603"/>
      <c r="B208" s="2562" t="s">
        <v>1615</v>
      </c>
      <c r="C208" s="2562"/>
      <c r="D208" s="2562"/>
      <c r="E208" s="2562"/>
      <c r="F208" s="2562"/>
      <c r="G208" s="2562"/>
      <c r="H208" s="2562"/>
      <c r="I208" s="2562"/>
      <c r="J208" s="2562"/>
      <c r="K208" s="2562"/>
      <c r="L208" s="2562"/>
      <c r="M208" s="2562"/>
      <c r="N208" s="2562"/>
      <c r="O208" s="2562"/>
      <c r="P208" s="2562"/>
      <c r="Q208" s="2562"/>
      <c r="R208" s="2562"/>
      <c r="S208" s="2562"/>
      <c r="T208" s="2562"/>
      <c r="U208" s="2562"/>
      <c r="V208" s="2562"/>
      <c r="W208" s="2562"/>
      <c r="X208" s="2562"/>
      <c r="Y208" s="2562"/>
      <c r="Z208" s="2562"/>
      <c r="AA208" s="2562"/>
      <c r="AB208" s="2562"/>
      <c r="AC208" s="536"/>
      <c r="AD208" s="2567">
        <f>AB259</f>
        <v>0</v>
      </c>
      <c r="AE208" s="2567"/>
      <c r="AF208" s="2567"/>
      <c r="AG208" s="2567"/>
      <c r="AH208" s="2567"/>
      <c r="AI208" s="2567"/>
      <c r="AJ208" s="2567"/>
      <c r="AK208" s="608"/>
    </row>
    <row r="209" spans="1:37" hidden="1">
      <c r="A209" s="603"/>
      <c r="B209" s="2408" t="s">
        <v>1578</v>
      </c>
      <c r="C209" s="2408"/>
      <c r="D209" s="2408"/>
      <c r="E209" s="2408"/>
      <c r="F209" s="2408"/>
      <c r="G209" s="2408"/>
      <c r="H209" s="2408"/>
      <c r="I209" s="2408"/>
      <c r="J209" s="2408"/>
      <c r="K209" s="2408"/>
      <c r="L209" s="2408"/>
      <c r="M209" s="2408"/>
      <c r="N209" s="2408"/>
      <c r="O209" s="2408"/>
      <c r="P209" s="2408"/>
      <c r="Q209" s="2408"/>
      <c r="R209" s="2408"/>
      <c r="S209" s="2408"/>
      <c r="T209" s="2408"/>
      <c r="U209" s="2408"/>
      <c r="V209" s="2408"/>
      <c r="W209" s="2408"/>
      <c r="X209" s="2408"/>
      <c r="Y209" s="2408"/>
      <c r="Z209" s="2408"/>
      <c r="AA209" s="2408"/>
      <c r="AB209" s="2408"/>
      <c r="AC209" s="842"/>
      <c r="AD209" s="2568">
        <f>'Sources and Uses Budget'!B15</f>
        <v>0</v>
      </c>
      <c r="AE209" s="2568"/>
      <c r="AF209" s="2568"/>
      <c r="AG209" s="2568"/>
      <c r="AH209" s="2568"/>
      <c r="AI209" s="2568"/>
      <c r="AJ209" s="256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3">
        <f>SUM(AD198:AJ208)-AD209</f>
        <v>0</v>
      </c>
      <c r="AE210" s="2573"/>
      <c r="AF210" s="2573"/>
      <c r="AG210" s="2573"/>
      <c r="AH210" s="2573"/>
      <c r="AI210" s="2573"/>
      <c r="AJ210" s="257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6" t="s">
        <v>1595</v>
      </c>
      <c r="J221" s="2596"/>
      <c r="K221" s="2596"/>
      <c r="L221" s="536"/>
      <c r="M221" s="536"/>
      <c r="N221" s="536"/>
      <c r="O221" s="536"/>
      <c r="P221" s="536"/>
      <c r="Q221" s="536"/>
      <c r="R221" s="536"/>
      <c r="S221" s="536"/>
      <c r="T221" s="2422" t="s">
        <v>1589</v>
      </c>
      <c r="U221" s="2422"/>
      <c r="V221" s="2422"/>
      <c r="W221" s="2422"/>
      <c r="X221" s="2422"/>
      <c r="Y221" s="2422"/>
      <c r="Z221" s="845"/>
      <c r="AA221" s="489"/>
      <c r="AB221" s="2586" t="s">
        <v>1590</v>
      </c>
      <c r="AC221" s="2586"/>
      <c r="AD221" s="2586"/>
      <c r="AE221" s="2586"/>
      <c r="AF221" s="2586"/>
      <c r="AG221" s="2586"/>
      <c r="AH221" s="823"/>
      <c r="AI221" s="823"/>
      <c r="AJ221" s="823"/>
      <c r="AK221" s="608"/>
    </row>
    <row r="222" spans="1:37" hidden="1">
      <c r="A222" s="603"/>
      <c r="B222" s="2594" t="s">
        <v>1575</v>
      </c>
      <c r="C222" s="2594"/>
      <c r="D222" s="2594"/>
      <c r="E222" s="2594"/>
      <c r="F222" s="2594"/>
      <c r="G222" s="2594"/>
      <c r="I222" s="2595" t="s">
        <v>1596</v>
      </c>
      <c r="J222" s="2595"/>
      <c r="K222" s="2595"/>
      <c r="L222" s="1003"/>
      <c r="N222" s="2409" t="s">
        <v>1591</v>
      </c>
      <c r="O222" s="2409"/>
      <c r="P222" s="2409"/>
      <c r="Q222" s="2409"/>
      <c r="R222" s="2409"/>
      <c r="T222" s="2409" t="s">
        <v>1592</v>
      </c>
      <c r="U222" s="2409"/>
      <c r="V222" s="2409"/>
      <c r="W222" s="2409"/>
      <c r="X222" s="2409"/>
      <c r="Y222" s="2409"/>
      <c r="Z222" s="846"/>
      <c r="AA222" s="489"/>
      <c r="AB222" s="2465" t="s">
        <v>1593</v>
      </c>
      <c r="AC222" s="2465"/>
      <c r="AD222" s="2465"/>
      <c r="AE222" s="2465"/>
      <c r="AF222" s="2465"/>
      <c r="AG222" s="2465"/>
      <c r="AH222" s="823"/>
      <c r="AI222" s="823"/>
      <c r="AJ222" s="823"/>
      <c r="AK222" s="608"/>
    </row>
    <row r="223" spans="1:37" hidden="1">
      <c r="A223" s="603"/>
      <c r="B223" s="2466" t="s">
        <v>1183</v>
      </c>
      <c r="C223" s="2466"/>
      <c r="D223" s="2466"/>
      <c r="E223" s="2466"/>
      <c r="F223" s="2466"/>
      <c r="G223" s="2466"/>
      <c r="H223" s="848"/>
      <c r="I223" s="2425"/>
      <c r="J223" s="2425"/>
      <c r="K223" s="2425"/>
      <c r="L223" s="1003"/>
      <c r="N223" s="2423"/>
      <c r="O223" s="2423"/>
      <c r="P223" s="2423"/>
      <c r="Q223" s="2423"/>
      <c r="R223" s="2423"/>
      <c r="T223" s="2405"/>
      <c r="U223" s="2405"/>
      <c r="V223" s="2405"/>
      <c r="W223" s="2405"/>
      <c r="X223" s="2405"/>
      <c r="Y223" s="2405"/>
      <c r="Z223" s="847"/>
      <c r="AA223" s="847"/>
      <c r="AB223" s="2403">
        <f t="shared" ref="AB223:AB232" si="0">MAX(($T223-$N223)*$I223*12,0)</f>
        <v>0</v>
      </c>
      <c r="AC223" s="2403"/>
      <c r="AD223" s="2403"/>
      <c r="AE223" s="2403"/>
      <c r="AF223" s="2403"/>
      <c r="AG223" s="2403"/>
      <c r="AH223" s="823"/>
      <c r="AI223" s="823"/>
      <c r="AJ223" s="823"/>
      <c r="AK223" s="608"/>
    </row>
    <row r="224" spans="1:37" hidden="1">
      <c r="A224" s="603"/>
      <c r="B224" s="2466" t="s">
        <v>1183</v>
      </c>
      <c r="C224" s="2466"/>
      <c r="D224" s="2466"/>
      <c r="E224" s="2466"/>
      <c r="F224" s="2466"/>
      <c r="G224" s="2466"/>
      <c r="I224" s="2425"/>
      <c r="J224" s="2425"/>
      <c r="K224" s="2425"/>
      <c r="L224" s="1003"/>
      <c r="N224" s="2423"/>
      <c r="O224" s="2423"/>
      <c r="P224" s="2423"/>
      <c r="Q224" s="2423"/>
      <c r="R224" s="2423"/>
      <c r="T224" s="2405"/>
      <c r="U224" s="2405"/>
      <c r="V224" s="2405"/>
      <c r="W224" s="2405"/>
      <c r="X224" s="2405"/>
      <c r="Y224" s="2405"/>
      <c r="Z224" s="847"/>
      <c r="AA224" s="847"/>
      <c r="AB224" s="2403">
        <f t="shared" si="0"/>
        <v>0</v>
      </c>
      <c r="AC224" s="2403"/>
      <c r="AD224" s="2403"/>
      <c r="AE224" s="2403"/>
      <c r="AF224" s="2403"/>
      <c r="AG224" s="2403"/>
      <c r="AH224" s="823"/>
      <c r="AI224" s="823"/>
      <c r="AJ224" s="823"/>
      <c r="AK224" s="608"/>
    </row>
    <row r="225" spans="1:37" hidden="1">
      <c r="A225" s="603"/>
      <c r="B225" s="2466" t="s">
        <v>1183</v>
      </c>
      <c r="C225" s="2466"/>
      <c r="D225" s="2466"/>
      <c r="E225" s="2466"/>
      <c r="F225" s="2466"/>
      <c r="G225" s="2466"/>
      <c r="I225" s="2425"/>
      <c r="J225" s="2425"/>
      <c r="K225" s="2425"/>
      <c r="L225" s="1003"/>
      <c r="N225" s="2423"/>
      <c r="O225" s="2423"/>
      <c r="P225" s="2423"/>
      <c r="Q225" s="2423"/>
      <c r="R225" s="2423"/>
      <c r="T225" s="2405"/>
      <c r="U225" s="2405"/>
      <c r="V225" s="2405"/>
      <c r="W225" s="2405"/>
      <c r="X225" s="2405"/>
      <c r="Y225" s="2405"/>
      <c r="Z225" s="847"/>
      <c r="AA225" s="847"/>
      <c r="AB225" s="2403">
        <f t="shared" si="0"/>
        <v>0</v>
      </c>
      <c r="AC225" s="2403"/>
      <c r="AD225" s="2403"/>
      <c r="AE225" s="2403"/>
      <c r="AF225" s="2403"/>
      <c r="AG225" s="2403"/>
      <c r="AH225" s="823"/>
      <c r="AI225" s="823"/>
      <c r="AJ225" s="823"/>
      <c r="AK225" s="608"/>
    </row>
    <row r="226" spans="1:37" hidden="1">
      <c r="A226" s="603"/>
      <c r="B226" s="2466" t="s">
        <v>1183</v>
      </c>
      <c r="C226" s="2466"/>
      <c r="D226" s="2466"/>
      <c r="E226" s="2466"/>
      <c r="F226" s="2466"/>
      <c r="G226" s="2466"/>
      <c r="I226" s="2425"/>
      <c r="J226" s="2425"/>
      <c r="K226" s="2425"/>
      <c r="L226" s="1003"/>
      <c r="N226" s="2423"/>
      <c r="O226" s="2423"/>
      <c r="P226" s="2423"/>
      <c r="Q226" s="2423"/>
      <c r="R226" s="2423"/>
      <c r="T226" s="2405"/>
      <c r="U226" s="2405"/>
      <c r="V226" s="2405"/>
      <c r="W226" s="2405"/>
      <c r="X226" s="2405"/>
      <c r="Y226" s="2405"/>
      <c r="Z226" s="847"/>
      <c r="AA226" s="847"/>
      <c r="AB226" s="2403">
        <f t="shared" si="0"/>
        <v>0</v>
      </c>
      <c r="AC226" s="2403"/>
      <c r="AD226" s="2403"/>
      <c r="AE226" s="2403"/>
      <c r="AF226" s="2403"/>
      <c r="AG226" s="2403"/>
      <c r="AH226" s="823"/>
      <c r="AI226" s="823"/>
      <c r="AJ226" s="823"/>
      <c r="AK226" s="608"/>
    </row>
    <row r="227" spans="1:37" hidden="1">
      <c r="A227" s="603"/>
      <c r="B227" s="2466" t="s">
        <v>1183</v>
      </c>
      <c r="C227" s="2466"/>
      <c r="D227" s="2466"/>
      <c r="E227" s="2466"/>
      <c r="F227" s="2466"/>
      <c r="G227" s="2466"/>
      <c r="I227" s="2425"/>
      <c r="J227" s="2425"/>
      <c r="K227" s="2425"/>
      <c r="L227" s="1010"/>
      <c r="N227" s="2423"/>
      <c r="O227" s="2423"/>
      <c r="P227" s="2423"/>
      <c r="Q227" s="2423"/>
      <c r="R227" s="2423"/>
      <c r="T227" s="2405"/>
      <c r="U227" s="2405"/>
      <c r="V227" s="2405"/>
      <c r="W227" s="2405"/>
      <c r="X227" s="2405"/>
      <c r="Y227" s="2405"/>
      <c r="Z227" s="847"/>
      <c r="AA227" s="847"/>
      <c r="AB227" s="2403">
        <f t="shared" si="0"/>
        <v>0</v>
      </c>
      <c r="AC227" s="2403"/>
      <c r="AD227" s="2403"/>
      <c r="AE227" s="2403"/>
      <c r="AF227" s="2403"/>
      <c r="AG227" s="2403"/>
      <c r="AH227" s="823"/>
      <c r="AI227" s="823"/>
      <c r="AJ227" s="823"/>
      <c r="AK227" s="608"/>
    </row>
    <row r="228" spans="1:37" hidden="1">
      <c r="A228" s="603"/>
      <c r="B228" s="2466" t="s">
        <v>1183</v>
      </c>
      <c r="C228" s="2466"/>
      <c r="D228" s="2466"/>
      <c r="E228" s="2466"/>
      <c r="F228" s="2466"/>
      <c r="G228" s="2466"/>
      <c r="I228" s="2425"/>
      <c r="J228" s="2425"/>
      <c r="K228" s="2425"/>
      <c r="L228" s="1010"/>
      <c r="N228" s="2423"/>
      <c r="O228" s="2423"/>
      <c r="P228" s="2423"/>
      <c r="Q228" s="2423"/>
      <c r="R228" s="2423"/>
      <c r="T228" s="2405"/>
      <c r="U228" s="2405"/>
      <c r="V228" s="2405"/>
      <c r="W228" s="2405"/>
      <c r="X228" s="2405"/>
      <c r="Y228" s="2405"/>
      <c r="Z228" s="847"/>
      <c r="AA228" s="847"/>
      <c r="AB228" s="2403">
        <f t="shared" si="0"/>
        <v>0</v>
      </c>
      <c r="AC228" s="2403"/>
      <c r="AD228" s="2403"/>
      <c r="AE228" s="2403"/>
      <c r="AF228" s="2403"/>
      <c r="AG228" s="2403"/>
      <c r="AH228" s="823"/>
      <c r="AI228" s="823"/>
      <c r="AJ228" s="823"/>
      <c r="AK228" s="608"/>
    </row>
    <row r="229" spans="1:37" hidden="1">
      <c r="A229" s="603"/>
      <c r="B229" s="2466" t="s">
        <v>1183</v>
      </c>
      <c r="C229" s="2466"/>
      <c r="D229" s="2466"/>
      <c r="E229" s="2466"/>
      <c r="F229" s="2466"/>
      <c r="G229" s="2466"/>
      <c r="I229" s="2425"/>
      <c r="J229" s="2425"/>
      <c r="K229" s="2425"/>
      <c r="L229" s="1010"/>
      <c r="N229" s="2423"/>
      <c r="O229" s="2423"/>
      <c r="P229" s="2423"/>
      <c r="Q229" s="2423"/>
      <c r="R229" s="2423"/>
      <c r="T229" s="2405"/>
      <c r="U229" s="2405"/>
      <c r="V229" s="2405"/>
      <c r="W229" s="2405"/>
      <c r="X229" s="2405"/>
      <c r="Y229" s="2405"/>
      <c r="Z229" s="847"/>
      <c r="AA229" s="847"/>
      <c r="AB229" s="2403">
        <f t="shared" si="0"/>
        <v>0</v>
      </c>
      <c r="AC229" s="2403"/>
      <c r="AD229" s="2403"/>
      <c r="AE229" s="2403"/>
      <c r="AF229" s="2403"/>
      <c r="AG229" s="2403"/>
      <c r="AH229" s="823"/>
      <c r="AI229" s="823"/>
      <c r="AJ229" s="823"/>
      <c r="AK229" s="608"/>
    </row>
    <row r="230" spans="1:37" hidden="1">
      <c r="A230" s="603"/>
      <c r="B230" s="2466" t="s">
        <v>1183</v>
      </c>
      <c r="C230" s="2466"/>
      <c r="D230" s="2466"/>
      <c r="E230" s="2466"/>
      <c r="F230" s="2466"/>
      <c r="G230" s="2466"/>
      <c r="I230" s="2425"/>
      <c r="J230" s="2425"/>
      <c r="K230" s="2425"/>
      <c r="L230" s="1010"/>
      <c r="N230" s="2423"/>
      <c r="O230" s="2423"/>
      <c r="P230" s="2423"/>
      <c r="Q230" s="2423"/>
      <c r="R230" s="2423"/>
      <c r="T230" s="2405"/>
      <c r="U230" s="2405"/>
      <c r="V230" s="2405"/>
      <c r="W230" s="2405"/>
      <c r="X230" s="2405"/>
      <c r="Y230" s="2405"/>
      <c r="Z230" s="847"/>
      <c r="AA230" s="847"/>
      <c r="AB230" s="2403">
        <f t="shared" si="0"/>
        <v>0</v>
      </c>
      <c r="AC230" s="2403"/>
      <c r="AD230" s="2403"/>
      <c r="AE230" s="2403"/>
      <c r="AF230" s="2403"/>
      <c r="AG230" s="2403"/>
      <c r="AH230" s="823"/>
      <c r="AI230" s="823"/>
      <c r="AJ230" s="823"/>
      <c r="AK230" s="608"/>
    </row>
    <row r="231" spans="1:37" hidden="1">
      <c r="A231" s="603"/>
      <c r="B231" s="2466" t="s">
        <v>1183</v>
      </c>
      <c r="C231" s="2466"/>
      <c r="D231" s="2466"/>
      <c r="E231" s="2466"/>
      <c r="F231" s="2466"/>
      <c r="G231" s="2466"/>
      <c r="I231" s="2425"/>
      <c r="J231" s="2425"/>
      <c r="K231" s="2425"/>
      <c r="L231" s="1010"/>
      <c r="N231" s="2423"/>
      <c r="O231" s="2423"/>
      <c r="P231" s="2423"/>
      <c r="Q231" s="2423"/>
      <c r="R231" s="2423"/>
      <c r="T231" s="2405"/>
      <c r="U231" s="2405"/>
      <c r="V231" s="2405"/>
      <c r="W231" s="2405"/>
      <c r="X231" s="2405"/>
      <c r="Y231" s="2405"/>
      <c r="Z231" s="847"/>
      <c r="AA231" s="847"/>
      <c r="AB231" s="2403">
        <f t="shared" si="0"/>
        <v>0</v>
      </c>
      <c r="AC231" s="2403"/>
      <c r="AD231" s="2403"/>
      <c r="AE231" s="2403"/>
      <c r="AF231" s="2403"/>
      <c r="AG231" s="2403"/>
      <c r="AH231" s="823"/>
      <c r="AI231" s="823"/>
      <c r="AJ231" s="823"/>
      <c r="AK231" s="608"/>
    </row>
    <row r="232" spans="1:37" hidden="1">
      <c r="A232" s="603"/>
      <c r="B232" s="2466" t="s">
        <v>1183</v>
      </c>
      <c r="C232" s="2466"/>
      <c r="D232" s="2466"/>
      <c r="E232" s="2466"/>
      <c r="F232" s="2466"/>
      <c r="G232" s="2466"/>
      <c r="I232" s="2597"/>
      <c r="J232" s="2597"/>
      <c r="K232" s="2597"/>
      <c r="L232" s="1010"/>
      <c r="N232" s="2423"/>
      <c r="O232" s="2423"/>
      <c r="P232" s="2423"/>
      <c r="Q232" s="2423"/>
      <c r="R232" s="2423"/>
      <c r="T232" s="2405"/>
      <c r="U232" s="2405"/>
      <c r="V232" s="2405"/>
      <c r="W232" s="2405"/>
      <c r="X232" s="2405"/>
      <c r="Y232" s="2405"/>
      <c r="Z232" s="847"/>
      <c r="AA232" s="847"/>
      <c r="AB232" s="2404">
        <f t="shared" si="0"/>
        <v>0</v>
      </c>
      <c r="AC232" s="2404"/>
      <c r="AD232" s="2404"/>
      <c r="AE232" s="2404"/>
      <c r="AF232" s="2404"/>
      <c r="AG232" s="240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3">
        <f>SUM(AB223:AB232)</f>
        <v>0</v>
      </c>
      <c r="AC233" s="2403"/>
      <c r="AD233" s="2403"/>
      <c r="AE233" s="2403"/>
      <c r="AF233" s="2403"/>
      <c r="AG233" s="240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8"/>
      <c r="AC239" s="2438"/>
      <c r="AD239" s="2438"/>
      <c r="AE239" s="2438"/>
      <c r="AF239" s="2438"/>
      <c r="AG239" s="2438"/>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8"/>
      <c r="AC242" s="2438"/>
      <c r="AD242" s="2438"/>
      <c r="AE242" s="2438"/>
      <c r="AF242" s="2438"/>
      <c r="AG242" s="2438"/>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1"/>
      <c r="AC243" s="2421"/>
      <c r="AD243" s="2421"/>
      <c r="AE243" s="2421"/>
      <c r="AF243" s="2421"/>
      <c r="AG243" s="2421"/>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6">
        <f>IFERROR(AB242/AB243,0)</f>
        <v>0</v>
      </c>
      <c r="AC244" s="2406"/>
      <c r="AD244" s="2406"/>
      <c r="AE244" s="2406"/>
      <c r="AF244" s="2406"/>
      <c r="AG244" s="240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4">
        <f>MAX(AB239,AB244)</f>
        <v>0</v>
      </c>
      <c r="AC246" s="2404"/>
      <c r="AD246" s="2404"/>
      <c r="AE246" s="2404"/>
      <c r="AF246" s="2404"/>
      <c r="AG246" s="240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3">
        <f>AB233+AB246</f>
        <v>0</v>
      </c>
      <c r="AC249" s="2403"/>
      <c r="AD249" s="2403"/>
      <c r="AE249" s="2403"/>
      <c r="AF249" s="2403"/>
      <c r="AG249" s="2403"/>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7">
        <v>0.05</v>
      </c>
      <c r="AC250" s="2577"/>
      <c r="AD250" s="2577"/>
      <c r="AE250" s="2577"/>
      <c r="AF250" s="2577"/>
      <c r="AG250" s="2577"/>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8">
        <f>AB249-(AB249*AB250)</f>
        <v>0</v>
      </c>
      <c r="AC251" s="2578"/>
      <c r="AD251" s="2578"/>
      <c r="AE251" s="2578"/>
      <c r="AF251" s="2578"/>
      <c r="AG251" s="2578"/>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3">
        <f>AB251/AB257</f>
        <v>0</v>
      </c>
      <c r="AC253" s="2403"/>
      <c r="AD253" s="2403"/>
      <c r="AE253" s="2403"/>
      <c r="AF253" s="2403"/>
      <c r="AG253" s="240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6">
        <v>15</v>
      </c>
      <c r="AC255" s="2586"/>
      <c r="AD255" s="2586"/>
      <c r="AE255" s="2586"/>
      <c r="AF255" s="2586"/>
      <c r="AG255" s="2586"/>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4">
        <v>0.04</v>
      </c>
      <c r="AC256" s="2554"/>
      <c r="AD256" s="2554"/>
      <c r="AE256" s="2554"/>
      <c r="AF256" s="2554"/>
      <c r="AG256" s="2554"/>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3">
        <v>1.1499999999999999</v>
      </c>
      <c r="AC257" s="2563"/>
      <c r="AD257" s="2563"/>
      <c r="AE257" s="2563"/>
      <c r="AF257" s="2563"/>
      <c r="AG257" s="256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0">
        <f>PV(AB256/12,AB255*12,-AB253/12, ,0)</f>
        <v>0</v>
      </c>
      <c r="AC259" s="2571"/>
      <c r="AD259" s="2571"/>
      <c r="AE259" s="2571"/>
      <c r="AF259" s="2571"/>
      <c r="AG259" s="257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4">
        <f>IFERROR(('Sources and Uses Budget'!D105/'Sources and Uses Budget'!B105),0)</f>
        <v>0</v>
      </c>
      <c r="AC265" s="2575"/>
      <c r="AD265" s="2575"/>
      <c r="AE265" s="2575"/>
      <c r="AF265" s="2575"/>
      <c r="AG265" s="257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1">
        <f>AD210*(1-AB265)</f>
        <v>0</v>
      </c>
      <c r="AH267" s="2431"/>
      <c r="AI267" s="2431"/>
      <c r="AJ267" s="2431"/>
      <c r="AK267" s="2431"/>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1">
        <f>'Sources and Uses Budget'!C105</f>
        <v>92132917</v>
      </c>
      <c r="AH268" s="2431"/>
      <c r="AI268" s="2431"/>
      <c r="AJ268" s="2431"/>
      <c r="AK268" s="243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6">
        <f>ROUNDDOWN(IF(AND(C305="Yes",AK83=10),((AG267*2)/AG268),AG267/AG268),2)</f>
        <v>0</v>
      </c>
      <c r="AH269" s="2566"/>
      <c r="AI269" s="2566"/>
      <c r="AJ269" s="2566"/>
      <c r="AK269" s="2566"/>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6">
        <f>IFERROR(IF(AG269=0,0,IF((AG269*100)&gt;8,8,(AG269*100))),0)</f>
        <v>0</v>
      </c>
      <c r="AL272" s="2556"/>
      <c r="AM272" s="255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7" t="s">
        <v>545</v>
      </c>
      <c r="D279" s="2407"/>
      <c r="E279" s="546"/>
      <c r="F279" s="2394" t="s">
        <v>2561</v>
      </c>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49"/>
      <c r="AF279" s="633"/>
      <c r="AG279" s="2564" t="s">
        <v>1356</v>
      </c>
      <c r="AH279" s="2564"/>
      <c r="AI279" s="2564"/>
      <c r="AJ279" s="2564"/>
      <c r="AK279" s="549"/>
      <c r="AL279" s="549"/>
      <c r="AM279" s="549"/>
      <c r="AO279" s="549"/>
    </row>
    <row r="280" spans="1:52" ht="13.7" customHeight="1">
      <c r="A280" s="549"/>
      <c r="B280" s="594"/>
      <c r="C280" s="634"/>
      <c r="D280" s="549"/>
      <c r="E280" s="546"/>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49"/>
      <c r="AF280" s="633"/>
      <c r="AG280" s="633"/>
      <c r="AH280" s="633"/>
      <c r="AI280" s="633"/>
      <c r="AJ280" s="549"/>
      <c r="AK280" s="549"/>
      <c r="AL280" s="549"/>
      <c r="AM280" s="549"/>
      <c r="AO280" s="549"/>
    </row>
    <row r="281" spans="1:52" ht="13.7" customHeight="1">
      <c r="A281" s="549"/>
      <c r="B281" s="594"/>
      <c r="C281" s="634"/>
      <c r="D281" s="549"/>
      <c r="E281" s="546"/>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49"/>
      <c r="AF281" s="633"/>
      <c r="AG281" s="633"/>
      <c r="AH281" s="633"/>
      <c r="AI281" s="633"/>
      <c r="AJ281" s="549"/>
      <c r="AK281" s="549"/>
      <c r="AL281" s="549"/>
      <c r="AM281" s="549"/>
      <c r="AO281" s="549"/>
    </row>
    <row r="282" spans="1:52" ht="13.7" customHeight="1">
      <c r="A282" s="549"/>
      <c r="B282" s="594"/>
      <c r="C282" s="634"/>
      <c r="D282" s="549"/>
      <c r="E282" s="546"/>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49"/>
      <c r="AF282" s="633"/>
      <c r="AG282" s="633"/>
      <c r="AH282" s="633"/>
      <c r="AI282" s="633"/>
      <c r="AJ282" s="549"/>
      <c r="AK282" s="549"/>
      <c r="AL282" s="549"/>
      <c r="AM282" s="549"/>
      <c r="AO282" s="549"/>
    </row>
    <row r="283" spans="1:52" ht="13.7" customHeight="1">
      <c r="A283" s="549"/>
      <c r="B283" s="594"/>
      <c r="C283" s="634"/>
      <c r="D283" s="549"/>
      <c r="E283" s="546"/>
      <c r="F283" s="2397"/>
      <c r="G283" s="2398"/>
      <c r="H283" s="2398"/>
      <c r="I283" s="2398"/>
      <c r="J283" s="2398"/>
      <c r="K283" s="2398"/>
      <c r="L283" s="2398"/>
      <c r="M283" s="2398"/>
      <c r="N283" s="2398"/>
      <c r="O283" s="2398"/>
      <c r="P283" s="2398"/>
      <c r="Q283" s="2398"/>
      <c r="R283" s="2398"/>
      <c r="S283" s="2398"/>
      <c r="T283" s="2398"/>
      <c r="U283" s="2398"/>
      <c r="V283" s="2398"/>
      <c r="W283" s="2398"/>
      <c r="X283" s="2398"/>
      <c r="Y283" s="2398"/>
      <c r="Z283" s="2398"/>
      <c r="AA283" s="2398"/>
      <c r="AB283" s="2398"/>
      <c r="AC283" s="2398"/>
      <c r="AD283" s="2399"/>
      <c r="AE283" s="549"/>
      <c r="AF283" s="633"/>
      <c r="AG283" s="633"/>
      <c r="AH283" s="633"/>
      <c r="AI283" s="633"/>
      <c r="AJ283" s="549"/>
      <c r="AK283" s="549"/>
      <c r="AL283" s="549"/>
      <c r="AM283" s="549"/>
      <c r="AO283" s="549"/>
    </row>
    <row r="284" spans="1:52">
      <c r="A284" s="549"/>
      <c r="B284" s="594"/>
      <c r="C284" s="634"/>
      <c r="D284" s="549"/>
      <c r="E284" s="546"/>
      <c r="F284" s="2397"/>
      <c r="G284" s="2398"/>
      <c r="H284" s="2398"/>
      <c r="I284" s="2398"/>
      <c r="J284" s="2398"/>
      <c r="K284" s="2398"/>
      <c r="L284" s="2398"/>
      <c r="M284" s="2398"/>
      <c r="N284" s="2398"/>
      <c r="O284" s="2398"/>
      <c r="P284" s="2398"/>
      <c r="Q284" s="2398"/>
      <c r="R284" s="2398"/>
      <c r="S284" s="2398"/>
      <c r="T284" s="2398"/>
      <c r="U284" s="2398"/>
      <c r="V284" s="2398"/>
      <c r="W284" s="2398"/>
      <c r="X284" s="2398"/>
      <c r="Y284" s="2398"/>
      <c r="Z284" s="2398"/>
      <c r="AA284" s="2398"/>
      <c r="AB284" s="2398"/>
      <c r="AC284" s="2398"/>
      <c r="AD284" s="2399"/>
      <c r="AE284" s="549"/>
      <c r="AF284" s="633"/>
      <c r="AG284" s="633"/>
      <c r="AH284" s="633"/>
      <c r="AI284" s="633"/>
      <c r="AJ284" s="549"/>
      <c r="AK284" s="549"/>
      <c r="AL284" s="549"/>
      <c r="AM284" s="549"/>
      <c r="AO284" s="549"/>
      <c r="AP284" s="635"/>
    </row>
    <row r="285" spans="1:52">
      <c r="A285" s="549"/>
      <c r="B285" s="594"/>
      <c r="C285" s="634"/>
      <c r="D285" s="549"/>
      <c r="E285" s="546"/>
      <c r="F285" s="2397"/>
      <c r="G285" s="2398"/>
      <c r="H285" s="2398"/>
      <c r="I285" s="2398"/>
      <c r="J285" s="2398"/>
      <c r="K285" s="2398"/>
      <c r="L285" s="2398"/>
      <c r="M285" s="2398"/>
      <c r="N285" s="2398"/>
      <c r="O285" s="2398"/>
      <c r="P285" s="2398"/>
      <c r="Q285" s="2398"/>
      <c r="R285" s="2398"/>
      <c r="S285" s="2398"/>
      <c r="T285" s="2398"/>
      <c r="U285" s="2398"/>
      <c r="V285" s="2398"/>
      <c r="W285" s="2398"/>
      <c r="X285" s="2398"/>
      <c r="Y285" s="2398"/>
      <c r="Z285" s="2398"/>
      <c r="AA285" s="2398"/>
      <c r="AB285" s="2398"/>
      <c r="AC285" s="2398"/>
      <c r="AD285" s="2399"/>
      <c r="AE285" s="549"/>
      <c r="AF285" s="633"/>
      <c r="AG285" s="633"/>
      <c r="AH285" s="633"/>
      <c r="AI285" s="633"/>
      <c r="AJ285" s="549"/>
      <c r="AK285" s="549"/>
      <c r="AL285" s="549"/>
      <c r="AM285" s="549"/>
      <c r="AO285" s="549"/>
      <c r="AP285" s="635"/>
    </row>
    <row r="286" spans="1:52" ht="13.7" customHeight="1">
      <c r="A286" s="549"/>
      <c r="B286" s="594"/>
      <c r="C286" s="2565"/>
      <c r="D286" s="2565"/>
      <c r="E286" s="546"/>
      <c r="F286" s="2400"/>
      <c r="G286" s="2401"/>
      <c r="H286" s="2401"/>
      <c r="I286" s="2401"/>
      <c r="J286" s="2401"/>
      <c r="K286" s="2401"/>
      <c r="L286" s="2401"/>
      <c r="M286" s="2401"/>
      <c r="N286" s="2401"/>
      <c r="O286" s="2401"/>
      <c r="P286" s="2401"/>
      <c r="Q286" s="2401"/>
      <c r="R286" s="2401"/>
      <c r="S286" s="2401"/>
      <c r="T286" s="2401"/>
      <c r="U286" s="2401"/>
      <c r="V286" s="2401"/>
      <c r="W286" s="2401"/>
      <c r="X286" s="2401"/>
      <c r="Y286" s="2401"/>
      <c r="Z286" s="2401"/>
      <c r="AA286" s="2401"/>
      <c r="AB286" s="2401"/>
      <c r="AC286" s="2401"/>
      <c r="AD286" s="2402"/>
      <c r="AE286" s="549"/>
      <c r="AF286" s="633"/>
      <c r="AG286" s="2564"/>
      <c r="AH286" s="2564"/>
      <c r="AI286" s="2564"/>
      <c r="AJ286" s="2564"/>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6" t="s">
        <v>2568</v>
      </c>
      <c r="C289" s="2436"/>
      <c r="D289" s="2436"/>
      <c r="E289" s="2436"/>
      <c r="F289" s="2436"/>
      <c r="G289" s="2436"/>
      <c r="H289" s="2436"/>
      <c r="I289" s="2436"/>
      <c r="J289" s="2436"/>
      <c r="K289" s="2436"/>
      <c r="L289" s="2436"/>
      <c r="M289" s="2436"/>
      <c r="N289" s="2436"/>
      <c r="O289" s="2436"/>
      <c r="P289" s="2436"/>
      <c r="Q289" s="2436"/>
      <c r="R289" s="2436"/>
      <c r="S289" s="2436"/>
      <c r="T289" s="2436"/>
      <c r="U289" s="2436"/>
      <c r="V289" s="2436"/>
      <c r="W289" s="2436"/>
      <c r="X289" s="2436"/>
      <c r="Y289" s="2436"/>
      <c r="Z289" s="2436"/>
      <c r="AA289" s="2436"/>
      <c r="AB289" s="2436"/>
      <c r="AC289" s="2436"/>
      <c r="AD289" s="2436"/>
      <c r="AE289" s="2436"/>
      <c r="AF289" s="2436"/>
      <c r="AG289" s="2436"/>
      <c r="AH289" s="2436"/>
      <c r="AI289" s="2436"/>
      <c r="AJ289" s="2436"/>
      <c r="AK289" s="2436"/>
      <c r="AL289" s="2436"/>
      <c r="AM289" s="549"/>
      <c r="AN289" s="73"/>
    </row>
    <row r="290" spans="1:49">
      <c r="A290" s="549"/>
      <c r="B290" s="2436"/>
      <c r="C290" s="2436"/>
      <c r="D290" s="2436"/>
      <c r="E290" s="2436"/>
      <c r="F290" s="2436"/>
      <c r="G290" s="2436"/>
      <c r="H290" s="2436"/>
      <c r="I290" s="2436"/>
      <c r="J290" s="2436"/>
      <c r="K290" s="2436"/>
      <c r="L290" s="2436"/>
      <c r="M290" s="2436"/>
      <c r="N290" s="2436"/>
      <c r="O290" s="2436"/>
      <c r="P290" s="2436"/>
      <c r="Q290" s="2436"/>
      <c r="R290" s="2436"/>
      <c r="S290" s="2436"/>
      <c r="T290" s="2436"/>
      <c r="U290" s="2436"/>
      <c r="V290" s="2436"/>
      <c r="W290" s="2436"/>
      <c r="X290" s="2436"/>
      <c r="Y290" s="2436"/>
      <c r="Z290" s="2436"/>
      <c r="AA290" s="2436"/>
      <c r="AB290" s="2436"/>
      <c r="AC290" s="2436"/>
      <c r="AD290" s="2436"/>
      <c r="AE290" s="2436"/>
      <c r="AF290" s="2436"/>
      <c r="AG290" s="2436"/>
      <c r="AH290" s="2436"/>
      <c r="AI290" s="2436"/>
      <c r="AJ290" s="2436"/>
      <c r="AK290" s="2436"/>
      <c r="AL290" s="2436"/>
      <c r="AM290" s="549"/>
      <c r="AN290" s="73"/>
    </row>
    <row r="291" spans="1:49">
      <c r="A291" s="549"/>
      <c r="B291" s="2436"/>
      <c r="C291" s="2436"/>
      <c r="D291" s="2436"/>
      <c r="E291" s="2436"/>
      <c r="F291" s="2436"/>
      <c r="G291" s="2436"/>
      <c r="H291" s="2436"/>
      <c r="I291" s="2436"/>
      <c r="J291" s="2436"/>
      <c r="K291" s="2436"/>
      <c r="L291" s="2436"/>
      <c r="M291" s="2436"/>
      <c r="N291" s="2436"/>
      <c r="O291" s="2436"/>
      <c r="P291" s="2436"/>
      <c r="Q291" s="2436"/>
      <c r="R291" s="2436"/>
      <c r="S291" s="2436"/>
      <c r="T291" s="2436"/>
      <c r="U291" s="2436"/>
      <c r="V291" s="2436"/>
      <c r="W291" s="2436"/>
      <c r="X291" s="2436"/>
      <c r="Y291" s="2436"/>
      <c r="Z291" s="2436"/>
      <c r="AA291" s="2436"/>
      <c r="AB291" s="2436"/>
      <c r="AC291" s="2436"/>
      <c r="AD291" s="2436"/>
      <c r="AE291" s="2436"/>
      <c r="AF291" s="2436"/>
      <c r="AG291" s="2436"/>
      <c r="AH291" s="2436"/>
      <c r="AI291" s="2436"/>
      <c r="AJ291" s="2436"/>
      <c r="AK291" s="2436"/>
      <c r="AL291" s="2436"/>
      <c r="AM291" s="549"/>
      <c r="AN291" s="73"/>
    </row>
    <row r="292" spans="1:49">
      <c r="A292" s="549"/>
      <c r="B292" s="2436"/>
      <c r="C292" s="2436"/>
      <c r="D292" s="2436"/>
      <c r="E292" s="2436"/>
      <c r="F292" s="2436"/>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6"/>
      <c r="AE292" s="2436"/>
      <c r="AF292" s="2436"/>
      <c r="AG292" s="2436"/>
      <c r="AH292" s="2436"/>
      <c r="AI292" s="2436"/>
      <c r="AJ292" s="2436"/>
      <c r="AK292" s="2436"/>
      <c r="AL292" s="2436"/>
      <c r="AM292" s="549"/>
      <c r="AN292" s="73"/>
    </row>
    <row r="293" spans="1:49">
      <c r="A293" s="549"/>
      <c r="B293" s="2436"/>
      <c r="C293" s="2436"/>
      <c r="D293" s="2436"/>
      <c r="E293" s="2436"/>
      <c r="F293" s="2436"/>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6"/>
      <c r="AE293" s="2436"/>
      <c r="AF293" s="2436"/>
      <c r="AG293" s="2436"/>
      <c r="AH293" s="2436"/>
      <c r="AI293" s="2436"/>
      <c r="AJ293" s="2436"/>
      <c r="AK293" s="2436"/>
      <c r="AL293" s="2436"/>
      <c r="AM293" s="549"/>
      <c r="AN293" s="73"/>
    </row>
    <row r="294" spans="1:49">
      <c r="A294" s="549"/>
      <c r="B294" s="2436"/>
      <c r="C294" s="2436"/>
      <c r="D294" s="2436"/>
      <c r="E294" s="2436"/>
      <c r="F294" s="2436"/>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6"/>
      <c r="AE294" s="2436"/>
      <c r="AF294" s="2436"/>
      <c r="AG294" s="2436"/>
      <c r="AH294" s="2436"/>
      <c r="AI294" s="2436"/>
      <c r="AJ294" s="2436"/>
      <c r="AK294" s="2436"/>
      <c r="AL294" s="2436"/>
      <c r="AM294" s="549"/>
      <c r="AN294" s="73"/>
    </row>
    <row r="295" spans="1:49">
      <c r="A295" s="549"/>
      <c r="B295" s="2436"/>
      <c r="C295" s="2436"/>
      <c r="D295" s="2436"/>
      <c r="E295" s="2436"/>
      <c r="F295" s="2436"/>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6"/>
      <c r="AE295" s="2436"/>
      <c r="AF295" s="2436"/>
      <c r="AG295" s="2436"/>
      <c r="AH295" s="2436"/>
      <c r="AI295" s="2436"/>
      <c r="AJ295" s="2436"/>
      <c r="AK295" s="2436"/>
      <c r="AL295" s="2436"/>
      <c r="AM295" s="549"/>
      <c r="AN295" s="73"/>
    </row>
    <row r="296" spans="1:49">
      <c r="A296" s="549"/>
      <c r="B296" s="2436"/>
      <c r="C296" s="2436"/>
      <c r="D296" s="2436"/>
      <c r="E296" s="2436"/>
      <c r="F296" s="2436"/>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6"/>
      <c r="AE296" s="2436"/>
      <c r="AF296" s="2436"/>
      <c r="AG296" s="2436"/>
      <c r="AH296" s="2436"/>
      <c r="AI296" s="2436"/>
      <c r="AJ296" s="2436"/>
      <c r="AK296" s="2436"/>
      <c r="AL296" s="243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6">
        <f>IF($C$279="yes",10,0)</f>
        <v>10</v>
      </c>
      <c r="AL298" s="2556"/>
      <c r="AM298" s="255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2562</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0" t="s">
        <v>1373</v>
      </c>
      <c r="B305" s="1560"/>
      <c r="C305" s="2393" t="s">
        <v>591</v>
      </c>
      <c r="D305" s="2407"/>
      <c r="E305" s="546"/>
      <c r="F305" s="2558" t="s">
        <v>1374</v>
      </c>
      <c r="G305" s="2559"/>
      <c r="H305" s="2559"/>
      <c r="I305" s="2559"/>
      <c r="J305" s="2559"/>
      <c r="K305" s="2559"/>
      <c r="L305" s="2559"/>
      <c r="M305" s="2559"/>
      <c r="N305" s="2559"/>
      <c r="O305" s="2559"/>
      <c r="P305" s="2559"/>
      <c r="Q305" s="2559"/>
      <c r="R305" s="2559"/>
      <c r="S305" s="2559"/>
      <c r="T305" s="2559"/>
      <c r="U305" s="2559"/>
      <c r="V305" s="2559"/>
      <c r="W305" s="2559"/>
      <c r="X305" s="2559"/>
      <c r="Y305" s="2559"/>
      <c r="Z305" s="2559"/>
      <c r="AA305" s="2559"/>
      <c r="AB305" s="2559"/>
      <c r="AC305" s="2559"/>
      <c r="AD305" s="2560"/>
      <c r="AE305" s="640"/>
      <c r="AF305" s="549"/>
      <c r="AG305" s="2561" t="s">
        <v>1980</v>
      </c>
      <c r="AH305" s="2561"/>
      <c r="AI305" s="2561"/>
      <c r="AJ305" s="2561"/>
      <c r="AK305" s="2561"/>
      <c r="AL305" s="549"/>
      <c r="AM305" s="549"/>
      <c r="AN305" s="73"/>
      <c r="AO305" s="14"/>
      <c r="AP305" s="30"/>
      <c r="AS305" s="568"/>
      <c r="AT305" s="568"/>
      <c r="AU305" s="568"/>
      <c r="AV305" s="32"/>
      <c r="AW305" s="32"/>
    </row>
    <row r="306" spans="1:49">
      <c r="A306" s="638"/>
      <c r="B306" s="594"/>
      <c r="F306" s="2427"/>
      <c r="G306" s="2385"/>
      <c r="H306" s="2385"/>
      <c r="I306" s="2385"/>
      <c r="J306" s="2385"/>
      <c r="K306" s="2385"/>
      <c r="L306" s="2385"/>
      <c r="M306" s="2385"/>
      <c r="N306" s="2385"/>
      <c r="O306" s="2385"/>
      <c r="P306" s="2385"/>
      <c r="Q306" s="2385"/>
      <c r="R306" s="2385"/>
      <c r="S306" s="2385"/>
      <c r="T306" s="2385"/>
      <c r="U306" s="2385"/>
      <c r="V306" s="2385"/>
      <c r="W306" s="2385"/>
      <c r="X306" s="2385"/>
      <c r="Y306" s="2385"/>
      <c r="Z306" s="2385"/>
      <c r="AA306" s="2385"/>
      <c r="AB306" s="2385"/>
      <c r="AC306" s="2385"/>
      <c r="AD306" s="242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7"/>
      <c r="G307" s="2385"/>
      <c r="H307" s="2385"/>
      <c r="I307" s="2385"/>
      <c r="J307" s="2385"/>
      <c r="K307" s="2385"/>
      <c r="L307" s="2385"/>
      <c r="M307" s="2385"/>
      <c r="N307" s="2385"/>
      <c r="O307" s="2385"/>
      <c r="P307" s="2385"/>
      <c r="Q307" s="2385"/>
      <c r="R307" s="2385"/>
      <c r="S307" s="2385"/>
      <c r="T307" s="2385"/>
      <c r="U307" s="2385"/>
      <c r="V307" s="2385"/>
      <c r="W307" s="2385"/>
      <c r="X307" s="2385"/>
      <c r="Y307" s="2385"/>
      <c r="Z307" s="2385"/>
      <c r="AA307" s="2385"/>
      <c r="AB307" s="2385"/>
      <c r="AC307" s="2385"/>
      <c r="AD307" s="242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7" t="s">
        <v>1985</v>
      </c>
      <c r="G308" s="2385"/>
      <c r="H308" s="2385"/>
      <c r="I308" s="2385"/>
      <c r="J308" s="2385"/>
      <c r="K308" s="2385"/>
      <c r="L308" s="2385"/>
      <c r="M308" s="2385"/>
      <c r="N308" s="2385"/>
      <c r="O308" s="2385"/>
      <c r="P308" s="2385"/>
      <c r="Q308" s="2385"/>
      <c r="R308" s="2385"/>
      <c r="S308" s="2385"/>
      <c r="T308" s="2385"/>
      <c r="U308" s="2385"/>
      <c r="V308" s="2385"/>
      <c r="W308" s="2385"/>
      <c r="X308" s="2385"/>
      <c r="Y308" s="2385"/>
      <c r="Z308" s="2385"/>
      <c r="AA308" s="2385"/>
      <c r="AB308" s="2385"/>
      <c r="AC308" s="2385"/>
      <c r="AD308" s="2428"/>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27"/>
      <c r="G309" s="2385"/>
      <c r="H309" s="2385"/>
      <c r="I309" s="2385"/>
      <c r="J309" s="2385"/>
      <c r="K309" s="2385"/>
      <c r="L309" s="2385"/>
      <c r="M309" s="2385"/>
      <c r="N309" s="2385"/>
      <c r="O309" s="2385"/>
      <c r="P309" s="2385"/>
      <c r="Q309" s="2385"/>
      <c r="R309" s="2385"/>
      <c r="S309" s="2385"/>
      <c r="T309" s="2385"/>
      <c r="U309" s="2385"/>
      <c r="V309" s="2385"/>
      <c r="W309" s="2385"/>
      <c r="X309" s="2385"/>
      <c r="Y309" s="2385"/>
      <c r="Z309" s="2385"/>
      <c r="AA309" s="2385"/>
      <c r="AB309" s="2385"/>
      <c r="AC309" s="2385"/>
      <c r="AD309" s="242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7" t="s">
        <v>1375</v>
      </c>
      <c r="G310" s="2385"/>
      <c r="H310" s="2385"/>
      <c r="I310" s="2385"/>
      <c r="J310" s="2385"/>
      <c r="K310" s="2385"/>
      <c r="L310" s="2385"/>
      <c r="M310" s="2385"/>
      <c r="N310" s="2385"/>
      <c r="O310" s="2385"/>
      <c r="P310" s="2385"/>
      <c r="Q310" s="2385"/>
      <c r="R310" s="2385"/>
      <c r="S310" s="2385"/>
      <c r="T310" s="2385"/>
      <c r="U310" s="2385"/>
      <c r="V310" s="2385"/>
      <c r="W310" s="2385"/>
      <c r="X310" s="2385"/>
      <c r="Y310" s="2385"/>
      <c r="Z310" s="2385"/>
      <c r="AA310" s="2385"/>
      <c r="AB310" s="2385"/>
      <c r="AC310" s="2385"/>
      <c r="AD310" s="242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7"/>
      <c r="G311" s="2385"/>
      <c r="H311" s="2385"/>
      <c r="I311" s="2385"/>
      <c r="J311" s="2385"/>
      <c r="K311" s="2385"/>
      <c r="L311" s="2385"/>
      <c r="M311" s="2385"/>
      <c r="N311" s="2385"/>
      <c r="O311" s="2385"/>
      <c r="P311" s="2385"/>
      <c r="Q311" s="2385"/>
      <c r="R311" s="2385"/>
      <c r="S311" s="2385"/>
      <c r="T311" s="2385"/>
      <c r="U311" s="2385"/>
      <c r="V311" s="2385"/>
      <c r="W311" s="2385"/>
      <c r="X311" s="2385"/>
      <c r="Y311" s="2385"/>
      <c r="Z311" s="2385"/>
      <c r="AA311" s="2385"/>
      <c r="AB311" s="2385"/>
      <c r="AC311" s="2385"/>
      <c r="AD311" s="242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7" t="s">
        <v>1376</v>
      </c>
      <c r="G312" s="2385"/>
      <c r="H312" s="2385"/>
      <c r="I312" s="2385"/>
      <c r="J312" s="2385"/>
      <c r="K312" s="2385"/>
      <c r="L312" s="2385"/>
      <c r="M312" s="2385"/>
      <c r="N312" s="2385"/>
      <c r="O312" s="2385"/>
      <c r="P312" s="2385"/>
      <c r="Q312" s="2385"/>
      <c r="R312" s="2385"/>
      <c r="S312" s="2385"/>
      <c r="T312" s="2385"/>
      <c r="U312" s="2385"/>
      <c r="V312" s="2385"/>
      <c r="W312" s="2385"/>
      <c r="X312" s="2385"/>
      <c r="Y312" s="2385"/>
      <c r="Z312" s="2385"/>
      <c r="AA312" s="2385"/>
      <c r="AB312" s="2385"/>
      <c r="AC312" s="2385"/>
      <c r="AD312" s="242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9"/>
      <c r="G313" s="2430"/>
      <c r="H313" s="2430"/>
      <c r="I313" s="2430"/>
      <c r="J313" s="2430"/>
      <c r="K313" s="2430"/>
      <c r="L313" s="2430"/>
      <c r="M313" s="2430"/>
      <c r="N313" s="2430"/>
      <c r="O313" s="2430"/>
      <c r="P313" s="2430"/>
      <c r="Q313" s="2430"/>
      <c r="R313" s="2430"/>
      <c r="S313" s="2430"/>
      <c r="T313" s="2430"/>
      <c r="U313" s="2430"/>
      <c r="V313" s="2430"/>
      <c r="W313" s="2430"/>
      <c r="X313" s="2430"/>
      <c r="Y313" s="2430"/>
      <c r="Z313" s="2430"/>
      <c r="AA313" s="2430"/>
      <c r="AB313" s="2430"/>
      <c r="AC313" s="2430"/>
      <c r="AD313" s="255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0" t="s">
        <v>1377</v>
      </c>
      <c r="B315" s="1560"/>
      <c r="C315" s="2407" t="s">
        <v>545</v>
      </c>
      <c r="D315" s="2407"/>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7" t="s">
        <v>1981</v>
      </c>
      <c r="G316" s="2385"/>
      <c r="H316" s="2385"/>
      <c r="I316" s="2385"/>
      <c r="J316" s="2385"/>
      <c r="K316" s="2385"/>
      <c r="L316" s="2385"/>
      <c r="M316" s="2385"/>
      <c r="N316" s="2385"/>
      <c r="O316" s="2385"/>
      <c r="P316" s="2385"/>
      <c r="Q316" s="2385"/>
      <c r="R316" s="2385"/>
      <c r="S316" s="2385"/>
      <c r="T316" s="2385"/>
      <c r="U316" s="2385"/>
      <c r="V316" s="2385"/>
      <c r="W316" s="2385"/>
      <c r="X316" s="2385"/>
      <c r="Y316" s="2385"/>
      <c r="Z316" s="2385"/>
      <c r="AA316" s="2385"/>
      <c r="AB316" s="2385"/>
      <c r="AC316" s="2385"/>
      <c r="AD316" s="2428"/>
      <c r="AE316" s="550"/>
      <c r="AF316" s="550"/>
      <c r="AG316" s="550"/>
      <c r="AH316" s="550"/>
      <c r="AI316" s="550"/>
      <c r="AJ316" s="549"/>
      <c r="AK316" s="549"/>
      <c r="AL316" s="549"/>
      <c r="AM316" s="549"/>
      <c r="AR316" s="644"/>
    </row>
    <row r="317" spans="1:49" ht="15" customHeight="1">
      <c r="A317" s="549"/>
      <c r="B317" s="550"/>
      <c r="C317" s="549"/>
      <c r="D317" s="550"/>
      <c r="E317" s="549"/>
      <c r="F317" s="2427"/>
      <c r="G317" s="2385"/>
      <c r="H317" s="2385"/>
      <c r="I317" s="2385"/>
      <c r="J317" s="2385"/>
      <c r="K317" s="2385"/>
      <c r="L317" s="2385"/>
      <c r="M317" s="2385"/>
      <c r="N317" s="2385"/>
      <c r="O317" s="2385"/>
      <c r="P317" s="2385"/>
      <c r="Q317" s="2385"/>
      <c r="R317" s="2385"/>
      <c r="S317" s="2385"/>
      <c r="T317" s="2385"/>
      <c r="U317" s="2385"/>
      <c r="V317" s="2385"/>
      <c r="W317" s="2385"/>
      <c r="X317" s="2385"/>
      <c r="Y317" s="2385"/>
      <c r="Z317" s="2385"/>
      <c r="AA317" s="2385"/>
      <c r="AB317" s="2385"/>
      <c r="AC317" s="2385"/>
      <c r="AD317" s="2428"/>
      <c r="AE317" s="550"/>
      <c r="AF317" s="550"/>
      <c r="AG317" s="550"/>
      <c r="AH317" s="550"/>
      <c r="AI317" s="550"/>
      <c r="AJ317" s="549"/>
      <c r="AK317" s="549"/>
      <c r="AL317" s="549"/>
      <c r="AM317" s="549"/>
      <c r="AR317" s="644"/>
    </row>
    <row r="318" spans="1:49">
      <c r="A318" s="549"/>
      <c r="B318" s="550"/>
      <c r="C318" s="549"/>
      <c r="D318" s="550"/>
      <c r="E318" s="549"/>
      <c r="F318" s="2427"/>
      <c r="G318" s="2385"/>
      <c r="H318" s="2385"/>
      <c r="I318" s="2385"/>
      <c r="J318" s="2385"/>
      <c r="K318" s="2385"/>
      <c r="L318" s="2385"/>
      <c r="M318" s="2385"/>
      <c r="N318" s="2385"/>
      <c r="O318" s="2385"/>
      <c r="P318" s="2385"/>
      <c r="Q318" s="2385"/>
      <c r="R318" s="2385"/>
      <c r="S318" s="2385"/>
      <c r="T318" s="2385"/>
      <c r="U318" s="2385"/>
      <c r="V318" s="2385"/>
      <c r="W318" s="2385"/>
      <c r="X318" s="2385"/>
      <c r="Y318" s="2385"/>
      <c r="Z318" s="2385"/>
      <c r="AA318" s="2385"/>
      <c r="AB318" s="2385"/>
      <c r="AC318" s="2385"/>
      <c r="AD318" s="242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9"/>
      <c r="G319" s="2430"/>
      <c r="H319" s="2430"/>
      <c r="I319" s="2430"/>
      <c r="J319" s="2430"/>
      <c r="K319" s="2430"/>
      <c r="L319" s="2430"/>
      <c r="M319" s="2430"/>
      <c r="N319" s="2430"/>
      <c r="O319" s="2430"/>
      <c r="P319" s="2430"/>
      <c r="Q319" s="2430"/>
      <c r="R319" s="2430"/>
      <c r="S319" s="2430"/>
      <c r="T319" s="2430"/>
      <c r="U319" s="2430"/>
      <c r="V319" s="2430"/>
      <c r="W319" s="2430"/>
      <c r="X319" s="2430"/>
      <c r="Y319" s="2430"/>
      <c r="Z319" s="2430"/>
      <c r="AA319" s="2430"/>
      <c r="AB319" s="2430"/>
      <c r="AC319" s="2430"/>
      <c r="AD319" s="255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0" t="s">
        <v>1380</v>
      </c>
      <c r="B323" s="1560"/>
      <c r="C323" s="2407" t="s">
        <v>591</v>
      </c>
      <c r="D323" s="2407"/>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7" t="s">
        <v>1986</v>
      </c>
      <c r="G324" s="2385"/>
      <c r="H324" s="2385"/>
      <c r="I324" s="2385"/>
      <c r="J324" s="2385"/>
      <c r="K324" s="2385"/>
      <c r="L324" s="2385"/>
      <c r="M324" s="2385"/>
      <c r="N324" s="2385"/>
      <c r="O324" s="2385"/>
      <c r="P324" s="2385"/>
      <c r="Q324" s="2385"/>
      <c r="R324" s="2385"/>
      <c r="S324" s="2385"/>
      <c r="T324" s="2385"/>
      <c r="U324" s="2385"/>
      <c r="V324" s="2385"/>
      <c r="W324" s="2385"/>
      <c r="X324" s="2385"/>
      <c r="Y324" s="2385"/>
      <c r="Z324" s="2385"/>
      <c r="AA324" s="2385"/>
      <c r="AB324" s="2385"/>
      <c r="AC324" s="2385"/>
      <c r="AD324" s="2428"/>
      <c r="AE324" s="550"/>
      <c r="AF324" s="550"/>
      <c r="AG324" s="539"/>
      <c r="AH324" s="550"/>
      <c r="AI324" s="550"/>
      <c r="AJ324" s="549"/>
      <c r="AK324" s="549"/>
      <c r="AL324" s="549"/>
      <c r="AM324" s="549"/>
      <c r="AN324" s="73"/>
      <c r="AO324" s="14"/>
      <c r="AP324" s="555" t="s">
        <v>1183</v>
      </c>
    </row>
    <row r="325" spans="1:44" hidden="1">
      <c r="F325" s="2427"/>
      <c r="G325" s="2385"/>
      <c r="H325" s="2385"/>
      <c r="I325" s="2385"/>
      <c r="J325" s="2385"/>
      <c r="K325" s="2385"/>
      <c r="L325" s="2385"/>
      <c r="M325" s="2385"/>
      <c r="N325" s="2385"/>
      <c r="O325" s="2385"/>
      <c r="P325" s="2385"/>
      <c r="Q325" s="2385"/>
      <c r="R325" s="2385"/>
      <c r="S325" s="2385"/>
      <c r="T325" s="2385"/>
      <c r="U325" s="2385"/>
      <c r="V325" s="2385"/>
      <c r="W325" s="2385"/>
      <c r="X325" s="2385"/>
      <c r="Y325" s="2385"/>
      <c r="Z325" s="2385"/>
      <c r="AA325" s="2385"/>
      <c r="AB325" s="2385"/>
      <c r="AC325" s="2385"/>
      <c r="AD325" s="2428"/>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5" t="s">
        <v>1183</v>
      </c>
      <c r="G329" s="2536"/>
      <c r="H329" s="2536"/>
      <c r="I329" s="2536"/>
      <c r="J329" s="2536"/>
      <c r="K329" s="2536"/>
      <c r="L329" s="2536"/>
      <c r="M329" s="2536"/>
      <c r="N329" s="2536"/>
      <c r="O329" s="2536"/>
      <c r="P329" s="2536"/>
      <c r="Q329" s="2536"/>
      <c r="R329" s="2536"/>
      <c r="S329" s="2536"/>
      <c r="T329" s="2536"/>
      <c r="U329" s="2536"/>
      <c r="V329" s="2536"/>
      <c r="W329" s="2536"/>
      <c r="X329" s="2536"/>
      <c r="Y329" s="2536"/>
      <c r="Z329" s="2536"/>
      <c r="AA329" s="2536"/>
      <c r="AB329" s="2536"/>
      <c r="AC329" s="2536"/>
      <c r="AD329" s="2537"/>
      <c r="AE329" s="640"/>
      <c r="AF329" s="640"/>
      <c r="AG329" s="640"/>
      <c r="AH329" s="640"/>
      <c r="AI329" s="640"/>
      <c r="AJ329" s="640"/>
      <c r="AK329" s="640"/>
      <c r="AL329" s="549"/>
      <c r="AM329" s="549"/>
      <c r="AN329" s="73"/>
      <c r="AO329" s="14"/>
      <c r="AP329" s="30"/>
    </row>
    <row r="330" spans="1:44" hidden="1">
      <c r="A330" s="549"/>
      <c r="B330" s="550"/>
      <c r="C330" s="726"/>
      <c r="D330" s="726"/>
      <c r="E330" s="546"/>
      <c r="F330" s="2535"/>
      <c r="G330" s="2536"/>
      <c r="H330" s="2536"/>
      <c r="I330" s="2536"/>
      <c r="J330" s="2536"/>
      <c r="K330" s="2536"/>
      <c r="L330" s="2536"/>
      <c r="M330" s="2536"/>
      <c r="N330" s="2536"/>
      <c r="O330" s="2536"/>
      <c r="P330" s="2536"/>
      <c r="Q330" s="2536"/>
      <c r="R330" s="2536"/>
      <c r="S330" s="2536"/>
      <c r="T330" s="2536"/>
      <c r="U330" s="2536"/>
      <c r="V330" s="2536"/>
      <c r="W330" s="2536"/>
      <c r="X330" s="2536"/>
      <c r="Y330" s="2536"/>
      <c r="Z330" s="2536"/>
      <c r="AA330" s="2536"/>
      <c r="AB330" s="2536"/>
      <c r="AC330" s="2536"/>
      <c r="AD330" s="2537"/>
      <c r="AE330" s="550"/>
      <c r="AF330" s="550"/>
      <c r="AG330" s="539"/>
      <c r="AH330" s="550"/>
      <c r="AI330" s="550"/>
      <c r="AJ330" s="549"/>
      <c r="AK330" s="549"/>
      <c r="AL330" s="549"/>
      <c r="AM330" s="549"/>
      <c r="AN330" s="73"/>
      <c r="AO330" s="14"/>
      <c r="AP330" s="30"/>
    </row>
    <row r="331" spans="1:44" hidden="1">
      <c r="A331" s="549"/>
      <c r="B331" s="550"/>
      <c r="C331" s="726"/>
      <c r="D331" s="726"/>
      <c r="E331" s="546"/>
      <c r="F331" s="2535"/>
      <c r="G331" s="2536"/>
      <c r="H331" s="2536"/>
      <c r="I331" s="2536"/>
      <c r="J331" s="2536"/>
      <c r="K331" s="2536"/>
      <c r="L331" s="2536"/>
      <c r="M331" s="2536"/>
      <c r="N331" s="2536"/>
      <c r="O331" s="2536"/>
      <c r="P331" s="2536"/>
      <c r="Q331" s="2536"/>
      <c r="R331" s="2536"/>
      <c r="S331" s="2536"/>
      <c r="T331" s="2536"/>
      <c r="U331" s="2536"/>
      <c r="V331" s="2536"/>
      <c r="W331" s="2536"/>
      <c r="X331" s="2536"/>
      <c r="Y331" s="2536"/>
      <c r="Z331" s="2536"/>
      <c r="AA331" s="2536"/>
      <c r="AB331" s="2536"/>
      <c r="AC331" s="2536"/>
      <c r="AD331" s="2537"/>
      <c r="AE331" s="550"/>
      <c r="AF331" s="550"/>
      <c r="AG331" s="539"/>
      <c r="AH331" s="550"/>
      <c r="AI331" s="550"/>
      <c r="AJ331" s="549"/>
      <c r="AK331" s="549"/>
      <c r="AL331" s="549"/>
      <c r="AM331" s="549"/>
      <c r="AN331" s="73"/>
      <c r="AO331" s="14"/>
      <c r="AP331" s="30"/>
    </row>
    <row r="332" spans="1:44" hidden="1">
      <c r="A332" s="549"/>
      <c r="B332" s="550"/>
      <c r="C332" s="726"/>
      <c r="D332" s="726"/>
      <c r="E332" s="546"/>
      <c r="F332" s="2535"/>
      <c r="G332" s="2536"/>
      <c r="H332" s="2536"/>
      <c r="I332" s="2536"/>
      <c r="J332" s="2536"/>
      <c r="K332" s="2536"/>
      <c r="L332" s="2536"/>
      <c r="M332" s="2536"/>
      <c r="N332" s="2536"/>
      <c r="O332" s="2536"/>
      <c r="P332" s="2536"/>
      <c r="Q332" s="2536"/>
      <c r="R332" s="2536"/>
      <c r="S332" s="2536"/>
      <c r="T332" s="2536"/>
      <c r="U332" s="2536"/>
      <c r="V332" s="2536"/>
      <c r="W332" s="2536"/>
      <c r="X332" s="2536"/>
      <c r="Y332" s="2536"/>
      <c r="Z332" s="2536"/>
      <c r="AA332" s="2536"/>
      <c r="AB332" s="2536"/>
      <c r="AC332" s="2536"/>
      <c r="AD332" s="2537"/>
      <c r="AE332" s="550"/>
      <c r="AF332" s="550"/>
      <c r="AG332" s="539"/>
      <c r="AH332" s="550"/>
      <c r="AI332" s="550"/>
      <c r="AJ332" s="549"/>
      <c r="AK332" s="549"/>
      <c r="AL332" s="549"/>
      <c r="AM332" s="549"/>
      <c r="AN332" s="73"/>
      <c r="AO332" s="14"/>
      <c r="AP332" s="30"/>
    </row>
    <row r="333" spans="1:44" hidden="1">
      <c r="A333" s="549"/>
      <c r="B333" s="550"/>
      <c r="C333" s="726"/>
      <c r="D333" s="726"/>
      <c r="E333" s="546"/>
      <c r="F333" s="2538"/>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1" t="s">
        <v>1183</v>
      </c>
      <c r="J337" s="2541"/>
      <c r="K337" s="2541"/>
      <c r="L337" s="2541"/>
      <c r="M337" s="2541"/>
      <c r="N337" s="2541"/>
      <c r="O337" s="2541"/>
      <c r="P337" s="2541"/>
      <c r="Q337" s="2541"/>
      <c r="R337" s="2541"/>
      <c r="S337" s="2541"/>
      <c r="T337" s="2541"/>
      <c r="U337" s="2541"/>
      <c r="V337" s="2541"/>
      <c r="W337" s="2541"/>
      <c r="X337" s="2541"/>
      <c r="Y337" s="2541"/>
      <c r="Z337" s="2541"/>
      <c r="AA337" s="2541"/>
      <c r="AB337" s="2541"/>
      <c r="AC337" s="2541"/>
      <c r="AD337" s="2542"/>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1"/>
      <c r="J338" s="2541"/>
      <c r="K338" s="2541"/>
      <c r="L338" s="2541"/>
      <c r="M338" s="2541"/>
      <c r="N338" s="2541"/>
      <c r="O338" s="2541"/>
      <c r="P338" s="2541"/>
      <c r="Q338" s="2541"/>
      <c r="R338" s="2541"/>
      <c r="S338" s="2541"/>
      <c r="T338" s="2541"/>
      <c r="U338" s="2541"/>
      <c r="V338" s="2541"/>
      <c r="W338" s="2541"/>
      <c r="X338" s="2541"/>
      <c r="Y338" s="2541"/>
      <c r="Z338" s="2541"/>
      <c r="AA338" s="2541"/>
      <c r="AB338" s="2541"/>
      <c r="AC338" s="2541"/>
      <c r="AD338" s="2542"/>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1"/>
      <c r="J339" s="2541"/>
      <c r="K339" s="2541"/>
      <c r="L339" s="2541"/>
      <c r="M339" s="2541"/>
      <c r="N339" s="2541"/>
      <c r="O339" s="2541"/>
      <c r="P339" s="2541"/>
      <c r="Q339" s="2541"/>
      <c r="R339" s="2541"/>
      <c r="S339" s="2541"/>
      <c r="T339" s="2541"/>
      <c r="U339" s="2541"/>
      <c r="V339" s="2541"/>
      <c r="W339" s="2541"/>
      <c r="X339" s="2541"/>
      <c r="Y339" s="2541"/>
      <c r="Z339" s="2541"/>
      <c r="AA339" s="2541"/>
      <c r="AB339" s="2541"/>
      <c r="AC339" s="2541"/>
      <c r="AD339" s="2542"/>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3"/>
      <c r="J340" s="2543"/>
      <c r="K340" s="2543"/>
      <c r="L340" s="2543"/>
      <c r="M340" s="2543"/>
      <c r="N340" s="2543"/>
      <c r="O340" s="2543"/>
      <c r="P340" s="2543"/>
      <c r="Q340" s="2543"/>
      <c r="R340" s="2543"/>
      <c r="S340" s="2543"/>
      <c r="T340" s="2543"/>
      <c r="U340" s="2543"/>
      <c r="V340" s="2543"/>
      <c r="W340" s="2543"/>
      <c r="X340" s="2543"/>
      <c r="Y340" s="2543"/>
      <c r="Z340" s="2543"/>
      <c r="AA340" s="2543"/>
      <c r="AB340" s="2543"/>
      <c r="AC340" s="2543"/>
      <c r="AD340" s="2544"/>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1" t="s">
        <v>1183</v>
      </c>
      <c r="J342" s="2541"/>
      <c r="K342" s="2541"/>
      <c r="L342" s="2541"/>
      <c r="M342" s="2541"/>
      <c r="N342" s="2541"/>
      <c r="O342" s="2541"/>
      <c r="P342" s="2541"/>
      <c r="Q342" s="2541"/>
      <c r="R342" s="2541"/>
      <c r="S342" s="2541"/>
      <c r="T342" s="2541"/>
      <c r="U342" s="2541"/>
      <c r="V342" s="2541"/>
      <c r="W342" s="2541"/>
      <c r="X342" s="2541"/>
      <c r="Y342" s="2541"/>
      <c r="Z342" s="2541"/>
      <c r="AA342" s="2541"/>
      <c r="AB342" s="2541"/>
      <c r="AC342" s="2541"/>
      <c r="AD342" s="254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1"/>
      <c r="J343" s="2541"/>
      <c r="K343" s="2541"/>
      <c r="L343" s="2541"/>
      <c r="M343" s="2541"/>
      <c r="N343" s="2541"/>
      <c r="O343" s="2541"/>
      <c r="P343" s="2541"/>
      <c r="Q343" s="2541"/>
      <c r="R343" s="2541"/>
      <c r="S343" s="2541"/>
      <c r="T343" s="2541"/>
      <c r="U343" s="2541"/>
      <c r="V343" s="2541"/>
      <c r="W343" s="2541"/>
      <c r="X343" s="2541"/>
      <c r="Y343" s="2541"/>
      <c r="Z343" s="2541"/>
      <c r="AA343" s="2541"/>
      <c r="AB343" s="2541"/>
      <c r="AC343" s="2541"/>
      <c r="AD343" s="2542"/>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3"/>
      <c r="J344" s="2543"/>
      <c r="K344" s="2543"/>
      <c r="L344" s="2543"/>
      <c r="M344" s="2543"/>
      <c r="N344" s="2543"/>
      <c r="O344" s="2543"/>
      <c r="P344" s="2543"/>
      <c r="Q344" s="2543"/>
      <c r="R344" s="2543"/>
      <c r="S344" s="2543"/>
      <c r="T344" s="2543"/>
      <c r="U344" s="2543"/>
      <c r="V344" s="2543"/>
      <c r="W344" s="2543"/>
      <c r="X344" s="2543"/>
      <c r="Y344" s="2543"/>
      <c r="Z344" s="2543"/>
      <c r="AA344" s="2543"/>
      <c r="AB344" s="2543"/>
      <c r="AC344" s="2543"/>
      <c r="AD344" s="2544"/>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60" t="s">
        <v>1383</v>
      </c>
      <c r="B346" s="1560"/>
      <c r="C346" s="2407" t="s">
        <v>591</v>
      </c>
      <c r="D346" s="2407"/>
      <c r="E346" s="546"/>
      <c r="F346" s="2448" t="s">
        <v>1987</v>
      </c>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50"/>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1"/>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3"/>
      <c r="AE347" s="550"/>
      <c r="AF347" s="550"/>
      <c r="AG347" s="550"/>
      <c r="AH347" s="550"/>
      <c r="AI347" s="550"/>
      <c r="AJ347" s="549"/>
      <c r="AK347" s="549"/>
      <c r="AL347" s="549"/>
      <c r="AM347" s="549"/>
      <c r="AN347" s="73"/>
      <c r="AO347" s="14"/>
    </row>
    <row r="348" spans="1:42" ht="15" hidden="1" customHeight="1">
      <c r="A348" s="549"/>
      <c r="B348" s="550"/>
      <c r="C348" s="550"/>
      <c r="D348" s="550"/>
      <c r="E348" s="550"/>
      <c r="F348" s="2451"/>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3"/>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88">
        <f>IF(NOT(OR(Application!M364="Yes",Application!M365="Yes")),0,AP308)</f>
        <v>9</v>
      </c>
      <c r="AL351" s="2434"/>
      <c r="AM351" s="238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45" t="s">
        <v>1307</v>
      </c>
      <c r="AF354" s="2445"/>
      <c r="AG354" s="2445"/>
      <c r="AH354" s="2445"/>
      <c r="AI354" s="2445"/>
      <c r="AJ354" s="2445"/>
      <c r="AK354" s="244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6" t="s">
        <v>1444</v>
      </c>
      <c r="D356" s="2456"/>
      <c r="E356" s="2456"/>
      <c r="F356" s="2456"/>
      <c r="G356" s="2456"/>
      <c r="H356" s="2456"/>
      <c r="I356" s="2456"/>
      <c r="J356" s="2456"/>
      <c r="K356" s="2456"/>
      <c r="L356" s="2456"/>
      <c r="M356" s="2456"/>
      <c r="N356" s="2456"/>
      <c r="O356" s="2456"/>
      <c r="P356" s="2456"/>
      <c r="Q356" s="2456"/>
      <c r="R356" s="2456"/>
      <c r="S356" s="2456"/>
      <c r="T356" s="2456"/>
      <c r="U356" s="2456"/>
      <c r="V356" s="2456"/>
      <c r="W356" s="2456"/>
      <c r="X356" s="2456"/>
      <c r="Y356" s="2456"/>
      <c r="Z356" s="2456"/>
      <c r="AA356" s="2456"/>
      <c r="AB356" s="2456"/>
      <c r="AC356" s="2456"/>
      <c r="AD356" s="2456"/>
      <c r="AE356" s="2456"/>
      <c r="AF356" s="2456"/>
      <c r="AG356" s="2456"/>
      <c r="AH356" s="2456"/>
      <c r="AI356" s="2456"/>
      <c r="AJ356" s="2456"/>
      <c r="AK356" s="601"/>
      <c r="AL356" s="601"/>
      <c r="AM356" s="601"/>
      <c r="AN356" s="595"/>
    </row>
    <row r="357" spans="1:44" s="549" customFormat="1" ht="12.75" customHeight="1">
      <c r="A357" s="601"/>
      <c r="B357" s="609"/>
      <c r="C357" s="2456"/>
      <c r="D357" s="2456"/>
      <c r="E357" s="2456"/>
      <c r="F357" s="2456"/>
      <c r="G357" s="2456"/>
      <c r="H357" s="2456"/>
      <c r="I357" s="2456"/>
      <c r="J357" s="2456"/>
      <c r="K357" s="2456"/>
      <c r="L357" s="2456"/>
      <c r="M357" s="2456"/>
      <c r="N357" s="2456"/>
      <c r="O357" s="2456"/>
      <c r="P357" s="2456"/>
      <c r="Q357" s="2456"/>
      <c r="R357" s="2456"/>
      <c r="S357" s="2456"/>
      <c r="T357" s="2456"/>
      <c r="U357" s="2456"/>
      <c r="V357" s="2456"/>
      <c r="W357" s="2456"/>
      <c r="X357" s="2456"/>
      <c r="Y357" s="2456"/>
      <c r="Z357" s="2456"/>
      <c r="AA357" s="2456"/>
      <c r="AB357" s="2456"/>
      <c r="AC357" s="2456"/>
      <c r="AD357" s="2456"/>
      <c r="AE357" s="2456"/>
      <c r="AF357" s="2456"/>
      <c r="AG357" s="2456"/>
      <c r="AH357" s="2456"/>
      <c r="AI357" s="2456"/>
      <c r="AJ357" s="2456"/>
      <c r="AK357" s="601"/>
      <c r="AL357" s="601"/>
      <c r="AM357" s="601"/>
      <c r="AN357" s="595"/>
    </row>
    <row r="358" spans="1:44" s="549" customFormat="1" ht="12.75" customHeight="1">
      <c r="A358" s="601"/>
      <c r="B358" s="609"/>
      <c r="C358" s="2456"/>
      <c r="D358" s="2456"/>
      <c r="E358" s="2456"/>
      <c r="F358" s="2456"/>
      <c r="G358" s="2456"/>
      <c r="H358" s="2456"/>
      <c r="I358" s="2456"/>
      <c r="J358" s="2456"/>
      <c r="K358" s="2456"/>
      <c r="L358" s="2456"/>
      <c r="M358" s="2456"/>
      <c r="N358" s="2456"/>
      <c r="O358" s="2456"/>
      <c r="P358" s="2456"/>
      <c r="Q358" s="2456"/>
      <c r="R358" s="2456"/>
      <c r="S358" s="2456"/>
      <c r="T358" s="2456"/>
      <c r="U358" s="2456"/>
      <c r="V358" s="2456"/>
      <c r="W358" s="2456"/>
      <c r="X358" s="2456"/>
      <c r="Y358" s="2456"/>
      <c r="Z358" s="2456"/>
      <c r="AA358" s="2456"/>
      <c r="AB358" s="2456"/>
      <c r="AC358" s="2456"/>
      <c r="AD358" s="2456"/>
      <c r="AE358" s="2456"/>
      <c r="AF358" s="2456"/>
      <c r="AG358" s="2456"/>
      <c r="AH358" s="2456"/>
      <c r="AI358" s="2456"/>
      <c r="AJ358" s="2456"/>
      <c r="AK358" s="601"/>
      <c r="AL358" s="601"/>
      <c r="AM358" s="601"/>
      <c r="AN358" s="595"/>
      <c r="AQ358" s="568"/>
    </row>
    <row r="359" spans="1:44" s="549" customFormat="1" ht="12.75" customHeight="1">
      <c r="A359" s="601"/>
      <c r="B359" s="609"/>
      <c r="C359" s="2456"/>
      <c r="D359" s="2456"/>
      <c r="E359" s="2456"/>
      <c r="F359" s="2456"/>
      <c r="G359" s="2456"/>
      <c r="H359" s="2456"/>
      <c r="I359" s="2456"/>
      <c r="J359" s="2456"/>
      <c r="K359" s="2456"/>
      <c r="L359" s="2456"/>
      <c r="M359" s="2456"/>
      <c r="N359" s="2456"/>
      <c r="O359" s="2456"/>
      <c r="P359" s="2456"/>
      <c r="Q359" s="2456"/>
      <c r="R359" s="2456"/>
      <c r="S359" s="2456"/>
      <c r="T359" s="2456"/>
      <c r="U359" s="2456"/>
      <c r="V359" s="2456"/>
      <c r="W359" s="2456"/>
      <c r="X359" s="2456"/>
      <c r="Y359" s="2456"/>
      <c r="Z359" s="2456"/>
      <c r="AA359" s="2456"/>
      <c r="AB359" s="2456"/>
      <c r="AC359" s="2456"/>
      <c r="AD359" s="2456"/>
      <c r="AE359" s="2456"/>
      <c r="AF359" s="2456"/>
      <c r="AG359" s="2456"/>
      <c r="AH359" s="2456"/>
      <c r="AI359" s="2456"/>
      <c r="AJ359" s="2456"/>
      <c r="AK359" s="601"/>
      <c r="AL359" s="601"/>
      <c r="AM359" s="601"/>
      <c r="AN359" s="595"/>
      <c r="AQ359" s="568"/>
    </row>
    <row r="360" spans="1:44" s="549" customFormat="1" ht="12.4" customHeight="1">
      <c r="A360" s="601"/>
      <c r="B360" s="609"/>
      <c r="C360" s="2456"/>
      <c r="D360" s="2456"/>
      <c r="E360" s="2456"/>
      <c r="F360" s="2456"/>
      <c r="G360" s="2456"/>
      <c r="H360" s="2456"/>
      <c r="I360" s="2456"/>
      <c r="J360" s="2456"/>
      <c r="K360" s="2456"/>
      <c r="L360" s="2456"/>
      <c r="M360" s="2456"/>
      <c r="N360" s="2456"/>
      <c r="O360" s="2456"/>
      <c r="P360" s="2456"/>
      <c r="Q360" s="2456"/>
      <c r="R360" s="2456"/>
      <c r="S360" s="2456"/>
      <c r="T360" s="2456"/>
      <c r="U360" s="2456"/>
      <c r="V360" s="2456"/>
      <c r="W360" s="2456"/>
      <c r="X360" s="2456"/>
      <c r="Y360" s="2456"/>
      <c r="Z360" s="2456"/>
      <c r="AA360" s="2456"/>
      <c r="AB360" s="2456"/>
      <c r="AC360" s="2456"/>
      <c r="AD360" s="2456"/>
      <c r="AE360" s="2456"/>
      <c r="AF360" s="2456"/>
      <c r="AG360" s="2456"/>
      <c r="AH360" s="2456"/>
      <c r="AI360" s="2456"/>
      <c r="AJ360" s="2456"/>
      <c r="AK360" s="601"/>
      <c r="AL360" s="601"/>
      <c r="AM360" s="601"/>
      <c r="AN360" s="595"/>
      <c r="AQ360" s="568"/>
      <c r="AR360" s="568"/>
    </row>
    <row r="361" spans="1:44" s="549" customFormat="1" ht="45.75" customHeight="1">
      <c r="A361" s="601"/>
      <c r="B361" s="609"/>
      <c r="C361" s="2456" t="s">
        <v>2046</v>
      </c>
      <c r="D361" s="2456"/>
      <c r="E361" s="2456"/>
      <c r="F361" s="2456"/>
      <c r="G361" s="2456"/>
      <c r="H361" s="2456"/>
      <c r="I361" s="2456"/>
      <c r="J361" s="2456"/>
      <c r="K361" s="2456"/>
      <c r="L361" s="2456"/>
      <c r="M361" s="2456"/>
      <c r="N361" s="2456"/>
      <c r="O361" s="2456"/>
      <c r="P361" s="2456"/>
      <c r="Q361" s="2456"/>
      <c r="R361" s="2456"/>
      <c r="S361" s="2456"/>
      <c r="T361" s="2456"/>
      <c r="U361" s="2456"/>
      <c r="V361" s="2456"/>
      <c r="W361" s="2456"/>
      <c r="X361" s="2456"/>
      <c r="Y361" s="2456"/>
      <c r="Z361" s="2456"/>
      <c r="AA361" s="2456"/>
      <c r="AB361" s="2456"/>
      <c r="AC361" s="2456"/>
      <c r="AD361" s="2456"/>
      <c r="AE361" s="2456"/>
      <c r="AF361" s="2456"/>
      <c r="AG361" s="2456"/>
      <c r="AH361" s="2456"/>
      <c r="AI361" s="2456"/>
      <c r="AJ361" s="245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6" t="s">
        <v>2160</v>
      </c>
      <c r="D363" s="2456"/>
      <c r="E363" s="2456"/>
      <c r="F363" s="2456"/>
      <c r="G363" s="2456"/>
      <c r="H363" s="2456"/>
      <c r="I363" s="2456"/>
      <c r="J363" s="2456"/>
      <c r="K363" s="2456"/>
      <c r="L363" s="2456"/>
      <c r="M363" s="2456"/>
      <c r="N363" s="2456"/>
      <c r="O363" s="2456"/>
      <c r="P363" s="2456"/>
      <c r="Q363" s="2456"/>
      <c r="R363" s="2456"/>
      <c r="S363" s="2456"/>
      <c r="T363" s="2456"/>
      <c r="U363" s="2456"/>
      <c r="V363" s="2456"/>
      <c r="W363" s="2456"/>
      <c r="X363" s="2456"/>
      <c r="Y363" s="2456"/>
      <c r="Z363" s="2456"/>
      <c r="AA363" s="2456"/>
      <c r="AB363" s="2456"/>
      <c r="AC363" s="2456"/>
      <c r="AD363" s="2456"/>
      <c r="AE363" s="2456"/>
      <c r="AF363" s="2456"/>
      <c r="AG363" s="2456"/>
      <c r="AH363" s="2456"/>
      <c r="AI363" s="2456"/>
      <c r="AJ363" s="2456"/>
      <c r="AK363" s="601"/>
      <c r="AL363" s="601"/>
      <c r="AM363" s="601"/>
      <c r="AN363" s="595"/>
      <c r="AQ363" s="568"/>
      <c r="AR363" s="568"/>
    </row>
    <row r="364" spans="1:44" s="549" customFormat="1" ht="30" customHeight="1">
      <c r="A364" s="601"/>
      <c r="B364" s="609"/>
      <c r="C364" s="2456"/>
      <c r="D364" s="2456"/>
      <c r="E364" s="2456"/>
      <c r="F364" s="2456"/>
      <c r="G364" s="2456"/>
      <c r="H364" s="2456"/>
      <c r="I364" s="2456"/>
      <c r="J364" s="2456"/>
      <c r="K364" s="2456"/>
      <c r="L364" s="2456"/>
      <c r="M364" s="2456"/>
      <c r="N364" s="2456"/>
      <c r="O364" s="2456"/>
      <c r="P364" s="2456"/>
      <c r="Q364" s="2456"/>
      <c r="R364" s="2456"/>
      <c r="S364" s="2456"/>
      <c r="T364" s="2456"/>
      <c r="U364" s="2456"/>
      <c r="V364" s="2456"/>
      <c r="W364" s="2456"/>
      <c r="X364" s="2456"/>
      <c r="Y364" s="2456"/>
      <c r="Z364" s="2456"/>
      <c r="AA364" s="2456"/>
      <c r="AB364" s="2456"/>
      <c r="AC364" s="2456"/>
      <c r="AD364" s="2456"/>
      <c r="AE364" s="2456"/>
      <c r="AF364" s="2456"/>
      <c r="AG364" s="2456"/>
      <c r="AH364" s="2456"/>
      <c r="AI364" s="2456"/>
      <c r="AJ364" s="2456"/>
      <c r="AK364" s="601"/>
      <c r="AL364" s="601"/>
      <c r="AM364" s="601"/>
      <c r="AN364" s="595"/>
      <c r="AR364" s="568"/>
    </row>
    <row r="365" spans="1:44" s="549" customFormat="1" ht="12.75" customHeight="1">
      <c r="A365" s="601"/>
      <c r="B365" s="609"/>
      <c r="C365" s="2456"/>
      <c r="D365" s="2456"/>
      <c r="E365" s="2456"/>
      <c r="F365" s="2456"/>
      <c r="G365" s="2456"/>
      <c r="H365" s="2456"/>
      <c r="I365" s="2456"/>
      <c r="J365" s="2456"/>
      <c r="K365" s="2456"/>
      <c r="L365" s="2456"/>
      <c r="M365" s="2456"/>
      <c r="N365" s="2456"/>
      <c r="O365" s="2456"/>
      <c r="P365" s="2456"/>
      <c r="Q365" s="2456"/>
      <c r="R365" s="2456"/>
      <c r="S365" s="2456"/>
      <c r="T365" s="2456"/>
      <c r="U365" s="2456"/>
      <c r="V365" s="2456"/>
      <c r="W365" s="2456"/>
      <c r="X365" s="2456"/>
      <c r="Y365" s="2456"/>
      <c r="Z365" s="2456"/>
      <c r="AA365" s="2456"/>
      <c r="AB365" s="2456"/>
      <c r="AC365" s="2456"/>
      <c r="AD365" s="2456"/>
      <c r="AE365" s="2456"/>
      <c r="AF365" s="2456"/>
      <c r="AG365" s="2456"/>
      <c r="AH365" s="2456"/>
      <c r="AI365" s="2456"/>
      <c r="AJ365" s="2456"/>
      <c r="AK365" s="601"/>
      <c r="AL365" s="601"/>
      <c r="AM365" s="601"/>
      <c r="AN365" s="595"/>
      <c r="AR365" s="568"/>
    </row>
    <row r="366" spans="1:44" s="549" customFormat="1" ht="12.75" customHeight="1">
      <c r="A366" s="601"/>
      <c r="B366" s="609"/>
      <c r="C366" s="2456" t="s">
        <v>1445</v>
      </c>
      <c r="D366" s="2456"/>
      <c r="E366" s="2456"/>
      <c r="F366" s="2456"/>
      <c r="G366" s="2456"/>
      <c r="H366" s="2456"/>
      <c r="I366" s="2456"/>
      <c r="J366" s="2456"/>
      <c r="K366" s="2456"/>
      <c r="L366" s="2456"/>
      <c r="M366" s="2456"/>
      <c r="N366" s="2456"/>
      <c r="O366" s="2456"/>
      <c r="P366" s="2456"/>
      <c r="Q366" s="2456"/>
      <c r="R366" s="2456"/>
      <c r="S366" s="2456"/>
      <c r="T366" s="2456"/>
      <c r="U366" s="2456"/>
      <c r="V366" s="2456"/>
      <c r="W366" s="2456"/>
      <c r="X366" s="2456"/>
      <c r="Y366" s="2456"/>
      <c r="Z366" s="2456"/>
      <c r="AA366" s="2456"/>
      <c r="AB366" s="2456"/>
      <c r="AC366" s="2456"/>
      <c r="AD366" s="2456"/>
      <c r="AE366" s="2456"/>
      <c r="AF366" s="2456"/>
      <c r="AG366" s="2456"/>
      <c r="AH366" s="2456"/>
      <c r="AI366" s="2456"/>
      <c r="AJ366" s="2456"/>
      <c r="AK366" s="601"/>
      <c r="AL366" s="601"/>
      <c r="AM366" s="601"/>
      <c r="AN366" s="595"/>
      <c r="AQ366" s="568"/>
      <c r="AR366" s="568"/>
    </row>
    <row r="367" spans="1:44" s="549" customFormat="1" ht="12.75" customHeight="1">
      <c r="A367" s="601"/>
      <c r="B367" s="609"/>
      <c r="C367" s="2456"/>
      <c r="D367" s="2456"/>
      <c r="E367" s="2456"/>
      <c r="F367" s="2456"/>
      <c r="G367" s="2456"/>
      <c r="H367" s="2456"/>
      <c r="I367" s="2456"/>
      <c r="J367" s="2456"/>
      <c r="K367" s="2456"/>
      <c r="L367" s="2456"/>
      <c r="M367" s="2456"/>
      <c r="N367" s="2456"/>
      <c r="O367" s="2456"/>
      <c r="P367" s="2456"/>
      <c r="Q367" s="2456"/>
      <c r="R367" s="2456"/>
      <c r="S367" s="2456"/>
      <c r="T367" s="2456"/>
      <c r="U367" s="2456"/>
      <c r="V367" s="2456"/>
      <c r="W367" s="2456"/>
      <c r="X367" s="2456"/>
      <c r="Y367" s="2456"/>
      <c r="Z367" s="2456"/>
      <c r="AA367" s="2456"/>
      <c r="AB367" s="2456"/>
      <c r="AC367" s="2456"/>
      <c r="AD367" s="2456"/>
      <c r="AE367" s="2456"/>
      <c r="AF367" s="2456"/>
      <c r="AG367" s="2456"/>
      <c r="AH367" s="2456"/>
      <c r="AI367" s="2456"/>
      <c r="AJ367" s="2456"/>
      <c r="AK367" s="601"/>
      <c r="AL367" s="601"/>
      <c r="AM367" s="601"/>
      <c r="AN367" s="595"/>
      <c r="AQ367" s="568"/>
      <c r="AR367" s="568"/>
    </row>
    <row r="368" spans="1:44" s="549" customFormat="1" ht="13.15" customHeight="1">
      <c r="A368" s="601"/>
      <c r="B368" s="609"/>
      <c r="C368" s="2456"/>
      <c r="D368" s="2456"/>
      <c r="E368" s="2456"/>
      <c r="F368" s="2456"/>
      <c r="G368" s="2456"/>
      <c r="H368" s="2456"/>
      <c r="I368" s="2456"/>
      <c r="J368" s="2456"/>
      <c r="K368" s="2456"/>
      <c r="L368" s="2456"/>
      <c r="M368" s="2456"/>
      <c r="N368" s="2456"/>
      <c r="O368" s="2456"/>
      <c r="P368" s="2456"/>
      <c r="Q368" s="2456"/>
      <c r="R368" s="2456"/>
      <c r="S368" s="2456"/>
      <c r="T368" s="2456"/>
      <c r="U368" s="2456"/>
      <c r="V368" s="2456"/>
      <c r="W368" s="2456"/>
      <c r="X368" s="2456"/>
      <c r="Y368" s="2456"/>
      <c r="Z368" s="2456"/>
      <c r="AA368" s="2456"/>
      <c r="AB368" s="2456"/>
      <c r="AC368" s="2456"/>
      <c r="AD368" s="2456"/>
      <c r="AE368" s="2456"/>
      <c r="AF368" s="2456"/>
      <c r="AG368" s="2456"/>
      <c r="AH368" s="2456"/>
      <c r="AI368" s="2456"/>
      <c r="AJ368" s="2456"/>
      <c r="AK368" s="601"/>
      <c r="AL368" s="601"/>
      <c r="AM368" s="601"/>
      <c r="AN368" s="595"/>
      <c r="AQ368" s="568"/>
      <c r="AR368" s="568"/>
    </row>
    <row r="369" spans="1:46" s="549" customFormat="1" ht="12.75" customHeight="1">
      <c r="A369" s="601"/>
      <c r="B369" s="609"/>
      <c r="C369" s="2456"/>
      <c r="D369" s="2456"/>
      <c r="E369" s="2456"/>
      <c r="F369" s="2456"/>
      <c r="G369" s="2456"/>
      <c r="H369" s="2456"/>
      <c r="I369" s="2456"/>
      <c r="J369" s="2456"/>
      <c r="K369" s="2456"/>
      <c r="L369" s="2456"/>
      <c r="M369" s="2456"/>
      <c r="N369" s="2456"/>
      <c r="O369" s="2456"/>
      <c r="P369" s="2456"/>
      <c r="Q369" s="2456"/>
      <c r="R369" s="2456"/>
      <c r="S369" s="2456"/>
      <c r="T369" s="2456"/>
      <c r="U369" s="2456"/>
      <c r="V369" s="2456"/>
      <c r="W369" s="2456"/>
      <c r="X369" s="2456"/>
      <c r="Y369" s="2456"/>
      <c r="Z369" s="2456"/>
      <c r="AA369" s="2456"/>
      <c r="AB369" s="2456"/>
      <c r="AC369" s="2456"/>
      <c r="AD369" s="2456"/>
      <c r="AE369" s="2456"/>
      <c r="AF369" s="2456"/>
      <c r="AG369" s="2456"/>
      <c r="AH369" s="2456"/>
      <c r="AI369" s="2456"/>
      <c r="AJ369" s="2456"/>
      <c r="AK369" s="601"/>
      <c r="AL369" s="601"/>
      <c r="AM369" s="601"/>
      <c r="AN369" s="595"/>
      <c r="AO369" s="690"/>
      <c r="AP369" s="690"/>
      <c r="AQ369" s="568"/>
    </row>
    <row r="370" spans="1:46" s="549" customFormat="1" ht="11.85" customHeight="1">
      <c r="A370" s="601"/>
      <c r="B370" s="609"/>
      <c r="C370" s="2456"/>
      <c r="D370" s="2456"/>
      <c r="E370" s="2456"/>
      <c r="F370" s="2456"/>
      <c r="G370" s="2456"/>
      <c r="H370" s="2456"/>
      <c r="I370" s="2456"/>
      <c r="J370" s="2456"/>
      <c r="K370" s="2456"/>
      <c r="L370" s="2456"/>
      <c r="M370" s="2456"/>
      <c r="N370" s="2456"/>
      <c r="O370" s="2456"/>
      <c r="P370" s="2456"/>
      <c r="Q370" s="2456"/>
      <c r="R370" s="2456"/>
      <c r="S370" s="2456"/>
      <c r="T370" s="2456"/>
      <c r="U370" s="2456"/>
      <c r="V370" s="2456"/>
      <c r="W370" s="2456"/>
      <c r="X370" s="2456"/>
      <c r="Y370" s="2456"/>
      <c r="Z370" s="2456"/>
      <c r="AA370" s="2456"/>
      <c r="AB370" s="2456"/>
      <c r="AC370" s="2456"/>
      <c r="AD370" s="2456"/>
      <c r="AE370" s="2456"/>
      <c r="AF370" s="2456"/>
      <c r="AG370" s="2456"/>
      <c r="AH370" s="2456"/>
      <c r="AI370" s="2456"/>
      <c r="AJ370" s="2456"/>
      <c r="AK370" s="601"/>
      <c r="AL370" s="601"/>
      <c r="AM370" s="601"/>
      <c r="AN370" s="595"/>
      <c r="AO370" s="691" t="s">
        <v>112</v>
      </c>
      <c r="AP370" s="692">
        <f>IF(C394="Yes",5,0)</f>
        <v>5</v>
      </c>
      <c r="AS370" s="539" t="s">
        <v>1446</v>
      </c>
    </row>
    <row r="371" spans="1:46" s="549" customFormat="1" ht="12.75" customHeight="1">
      <c r="A371" s="601"/>
      <c r="B371" s="609"/>
      <c r="C371" s="2456"/>
      <c r="D371" s="2456"/>
      <c r="E371" s="2456"/>
      <c r="F371" s="2456"/>
      <c r="G371" s="2456"/>
      <c r="H371" s="2456"/>
      <c r="I371" s="2456"/>
      <c r="J371" s="2456"/>
      <c r="K371" s="2456"/>
      <c r="L371" s="2456"/>
      <c r="M371" s="2456"/>
      <c r="N371" s="2456"/>
      <c r="O371" s="2456"/>
      <c r="P371" s="2456"/>
      <c r="Q371" s="2456"/>
      <c r="R371" s="2456"/>
      <c r="S371" s="2456"/>
      <c r="T371" s="2456"/>
      <c r="U371" s="2456"/>
      <c r="V371" s="2456"/>
      <c r="W371" s="2456"/>
      <c r="X371" s="2456"/>
      <c r="Y371" s="2456"/>
      <c r="Z371" s="2456"/>
      <c r="AA371" s="2456"/>
      <c r="AB371" s="2456"/>
      <c r="AC371" s="2456"/>
      <c r="AD371" s="2456"/>
      <c r="AE371" s="2456"/>
      <c r="AF371" s="2456"/>
      <c r="AG371" s="2456"/>
      <c r="AH371" s="2456"/>
      <c r="AI371" s="2456"/>
      <c r="AJ371" s="2456"/>
      <c r="AK371" s="601"/>
      <c r="AL371" s="601"/>
      <c r="AM371" s="601"/>
      <c r="AN371" s="595"/>
      <c r="AO371" s="691" t="s">
        <v>113</v>
      </c>
      <c r="AP371" s="692">
        <f>IF(C402="Yes",5,0)</f>
        <v>0</v>
      </c>
      <c r="AS371" s="2524">
        <f>IF(Application!D211="Non-Targeted",(SUM(AQ379+AQ388)),AS375)</f>
        <v>10</v>
      </c>
      <c r="AT371" s="2524"/>
    </row>
    <row r="372" spans="1:46" s="549" customFormat="1" ht="12.75" customHeight="1">
      <c r="A372" s="601"/>
      <c r="B372" s="609"/>
      <c r="C372" s="2456"/>
      <c r="D372" s="2456"/>
      <c r="E372" s="2456"/>
      <c r="F372" s="2456"/>
      <c r="G372" s="2456"/>
      <c r="H372" s="2456"/>
      <c r="I372" s="2456"/>
      <c r="J372" s="2456"/>
      <c r="K372" s="2456"/>
      <c r="L372" s="2456"/>
      <c r="M372" s="2456"/>
      <c r="N372" s="2456"/>
      <c r="O372" s="2456"/>
      <c r="P372" s="2456"/>
      <c r="Q372" s="2456"/>
      <c r="R372" s="2456"/>
      <c r="S372" s="2456"/>
      <c r="T372" s="2456"/>
      <c r="U372" s="2456"/>
      <c r="V372" s="2456"/>
      <c r="W372" s="2456"/>
      <c r="X372" s="2456"/>
      <c r="Y372" s="2456"/>
      <c r="Z372" s="2456"/>
      <c r="AA372" s="2456"/>
      <c r="AB372" s="2456"/>
      <c r="AC372" s="2456"/>
      <c r="AD372" s="2456"/>
      <c r="AE372" s="2456"/>
      <c r="AF372" s="2456"/>
      <c r="AG372" s="2456"/>
      <c r="AH372" s="2456"/>
      <c r="AI372" s="2456"/>
      <c r="AJ372" s="2456"/>
      <c r="AK372" s="601"/>
      <c r="AL372" s="601"/>
      <c r="AM372" s="601"/>
      <c r="AN372" s="595"/>
      <c r="AO372" s="691" t="s">
        <v>119</v>
      </c>
      <c r="AP372" s="692">
        <f>IF(C410="Yes",7,0)</f>
        <v>0</v>
      </c>
      <c r="AS372" s="539" t="s">
        <v>1447</v>
      </c>
    </row>
    <row r="373" spans="1:46" s="549" customFormat="1" ht="12.75" customHeight="1">
      <c r="B373" s="609"/>
      <c r="C373" s="2456"/>
      <c r="D373" s="2456"/>
      <c r="E373" s="2456"/>
      <c r="F373" s="2456"/>
      <c r="G373" s="2456"/>
      <c r="H373" s="2456"/>
      <c r="I373" s="2456"/>
      <c r="J373" s="2456"/>
      <c r="K373" s="2456"/>
      <c r="L373" s="2456"/>
      <c r="M373" s="2456"/>
      <c r="N373" s="2456"/>
      <c r="O373" s="2456"/>
      <c r="P373" s="2456"/>
      <c r="Q373" s="2456"/>
      <c r="R373" s="2456"/>
      <c r="S373" s="2456"/>
      <c r="T373" s="2456"/>
      <c r="U373" s="2456"/>
      <c r="V373" s="2456"/>
      <c r="W373" s="2456"/>
      <c r="X373" s="2456"/>
      <c r="Y373" s="2456"/>
      <c r="Z373" s="2456"/>
      <c r="AA373" s="2456"/>
      <c r="AB373" s="2456"/>
      <c r="AC373" s="2456"/>
      <c r="AD373" s="2456"/>
      <c r="AE373" s="2456"/>
      <c r="AF373" s="2456"/>
      <c r="AG373" s="2456"/>
      <c r="AH373" s="2456"/>
      <c r="AI373" s="2456"/>
      <c r="AJ373" s="2456"/>
      <c r="AK373" s="601"/>
      <c r="AL373" s="601"/>
      <c r="AM373" s="601"/>
      <c r="AN373" s="595"/>
      <c r="AO373" s="595"/>
      <c r="AP373" s="692">
        <f>IF(C412="Yes",5,0)</f>
        <v>5</v>
      </c>
      <c r="AS373" s="2524">
        <f>IF(AND(AQ379&gt;0,AQ388&gt;0),(AQ379+AQ388)/2,0)</f>
        <v>0</v>
      </c>
      <c r="AT373" s="2524"/>
    </row>
    <row r="374" spans="1:46" s="549" customFormat="1" ht="12.75" customHeight="1">
      <c r="A374" s="601"/>
      <c r="B374" s="609"/>
      <c r="C374" s="2456"/>
      <c r="D374" s="2456"/>
      <c r="E374" s="2456"/>
      <c r="F374" s="2456"/>
      <c r="G374" s="2456"/>
      <c r="H374" s="2456"/>
      <c r="I374" s="2456"/>
      <c r="J374" s="2456"/>
      <c r="K374" s="2456"/>
      <c r="L374" s="2456"/>
      <c r="M374" s="2456"/>
      <c r="N374" s="2456"/>
      <c r="O374" s="2456"/>
      <c r="P374" s="2456"/>
      <c r="Q374" s="2456"/>
      <c r="R374" s="2456"/>
      <c r="S374" s="2456"/>
      <c r="T374" s="2456"/>
      <c r="U374" s="2456"/>
      <c r="V374" s="2456"/>
      <c r="W374" s="2456"/>
      <c r="X374" s="2456"/>
      <c r="Y374" s="2456"/>
      <c r="Z374" s="2456"/>
      <c r="AA374" s="2456"/>
      <c r="AB374" s="2456"/>
      <c r="AC374" s="2456"/>
      <c r="AD374" s="2456"/>
      <c r="AE374" s="2456"/>
      <c r="AF374" s="2456"/>
      <c r="AG374" s="2456"/>
      <c r="AH374" s="2456"/>
      <c r="AI374" s="2456"/>
      <c r="AJ374" s="2456"/>
      <c r="AK374" s="601"/>
      <c r="AL374" s="601"/>
      <c r="AM374" s="601"/>
      <c r="AN374" s="595"/>
      <c r="AO374" s="691" t="s">
        <v>581</v>
      </c>
      <c r="AP374" s="692">
        <f>IF(C420="Yes",5,0)</f>
        <v>0</v>
      </c>
      <c r="AS374" s="539" t="s">
        <v>1851</v>
      </c>
    </row>
    <row r="375" spans="1:46" s="549" customFormat="1" ht="12.75" customHeight="1">
      <c r="A375" s="601"/>
      <c r="B375" s="609"/>
      <c r="C375" s="2525" t="s">
        <v>2183</v>
      </c>
      <c r="D375" s="2525"/>
      <c r="E375" s="2525"/>
      <c r="F375" s="2525"/>
      <c r="G375" s="2525"/>
      <c r="H375" s="2525"/>
      <c r="I375" s="2525"/>
      <c r="J375" s="2525"/>
      <c r="K375" s="2525"/>
      <c r="L375" s="2525"/>
      <c r="M375" s="2525"/>
      <c r="N375" s="2525"/>
      <c r="O375" s="2525"/>
      <c r="P375" s="2525"/>
      <c r="Q375" s="2525"/>
      <c r="R375" s="2525"/>
      <c r="S375" s="2525"/>
      <c r="T375" s="2525"/>
      <c r="U375" s="2525"/>
      <c r="V375" s="2525"/>
      <c r="W375" s="2525"/>
      <c r="X375" s="2525"/>
      <c r="Y375" s="2525"/>
      <c r="Z375" s="2525"/>
      <c r="AA375" s="2525"/>
      <c r="AB375" s="2525"/>
      <c r="AC375" s="2525"/>
      <c r="AD375" s="2525"/>
      <c r="AE375" s="2525"/>
      <c r="AF375" s="2525"/>
      <c r="AG375" s="2525"/>
      <c r="AH375" s="2525"/>
      <c r="AI375" s="2525"/>
      <c r="AJ375" s="2525"/>
      <c r="AK375" s="601"/>
      <c r="AL375" s="601"/>
      <c r="AM375" s="601"/>
      <c r="AN375" s="595"/>
      <c r="AO375" s="595"/>
      <c r="AP375" s="692">
        <f>IF(C422="Yes",3,0)</f>
        <v>0</v>
      </c>
      <c r="AS375" s="2524">
        <f>IF(AQ379=0,AQ388,AQ379)</f>
        <v>10</v>
      </c>
      <c r="AT375" s="2524"/>
    </row>
    <row r="376" spans="1:46" s="549" customFormat="1" ht="12.75" customHeight="1">
      <c r="A376" s="601"/>
      <c r="B376" s="609"/>
      <c r="C376" s="2525"/>
      <c r="D376" s="2525"/>
      <c r="E376" s="2525"/>
      <c r="F376" s="2525"/>
      <c r="G376" s="2525"/>
      <c r="H376" s="2525"/>
      <c r="I376" s="2525"/>
      <c r="J376" s="2525"/>
      <c r="K376" s="2525"/>
      <c r="L376" s="2525"/>
      <c r="M376" s="2525"/>
      <c r="N376" s="2525"/>
      <c r="O376" s="2525"/>
      <c r="P376" s="2525"/>
      <c r="Q376" s="2525"/>
      <c r="R376" s="2525"/>
      <c r="S376" s="2525"/>
      <c r="T376" s="2525"/>
      <c r="U376" s="2525"/>
      <c r="V376" s="2525"/>
      <c r="W376" s="2525"/>
      <c r="X376" s="2525"/>
      <c r="Y376" s="2525"/>
      <c r="Z376" s="2525"/>
      <c r="AA376" s="2525"/>
      <c r="AB376" s="2525"/>
      <c r="AC376" s="2525"/>
      <c r="AD376" s="2525"/>
      <c r="AE376" s="2525"/>
      <c r="AF376" s="2525"/>
      <c r="AG376" s="2525"/>
      <c r="AH376" s="2525"/>
      <c r="AI376" s="2525"/>
      <c r="AJ376" s="2525"/>
      <c r="AK376" s="601"/>
      <c r="AL376" s="601"/>
      <c r="AM376" s="601"/>
      <c r="AN376" s="595"/>
      <c r="AO376" s="691" t="s">
        <v>763</v>
      </c>
      <c r="AP376" s="692">
        <f>IF(C425="Yes",5,0)</f>
        <v>0</v>
      </c>
    </row>
    <row r="377" spans="1:46" s="549" customFormat="1" ht="12.75" customHeight="1">
      <c r="A377" s="601"/>
      <c r="B377" s="609"/>
      <c r="C377" s="2525"/>
      <c r="D377" s="2525"/>
      <c r="E377" s="2525"/>
      <c r="F377" s="2525"/>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2525"/>
      <c r="AH377" s="2525"/>
      <c r="AI377" s="2525"/>
      <c r="AJ377" s="2525"/>
      <c r="AK377" s="601"/>
      <c r="AL377" s="601"/>
      <c r="AM377" s="601"/>
      <c r="AN377" s="595"/>
      <c r="AO377" s="691" t="s">
        <v>584</v>
      </c>
      <c r="AP377" s="692">
        <f>IF(C434="Yes",5,0)</f>
        <v>0</v>
      </c>
    </row>
    <row r="378" spans="1:46" s="549" customFormat="1" ht="11.85" customHeight="1">
      <c r="A378" s="601"/>
      <c r="B378" s="609"/>
      <c r="C378" s="2525"/>
      <c r="D378" s="2525"/>
      <c r="E378" s="2525"/>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2525"/>
      <c r="AH378" s="2525"/>
      <c r="AI378" s="2525"/>
      <c r="AJ378" s="2525"/>
      <c r="AK378" s="601"/>
      <c r="AL378" s="601"/>
      <c r="AM378" s="601"/>
      <c r="AN378" s="595"/>
      <c r="AO378" s="693"/>
      <c r="AP378" s="694">
        <f>IF(C436="Yes",3,0)</f>
        <v>0</v>
      </c>
    </row>
    <row r="379" spans="1:46" s="549" customFormat="1" ht="12.4" customHeight="1">
      <c r="A379" s="601"/>
      <c r="B379" s="609"/>
      <c r="C379" s="2525"/>
      <c r="D379" s="2525"/>
      <c r="E379" s="2525"/>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2525"/>
      <c r="AH379" s="2525"/>
      <c r="AI379" s="2525"/>
      <c r="AJ379" s="2525"/>
      <c r="AK379" s="601"/>
      <c r="AL379" s="601"/>
      <c r="AM379" s="601"/>
      <c r="AN379" s="595"/>
      <c r="AO379" s="695" t="s">
        <v>227</v>
      </c>
      <c r="AP379" s="696">
        <f>SUM(AP370:AP378)</f>
        <v>10</v>
      </c>
      <c r="AQ379" s="2459">
        <f>IF(AP379&gt;0,AP379,0)</f>
        <v>10</v>
      </c>
      <c r="AR379" s="2459"/>
    </row>
    <row r="380" spans="1:46" s="549" customFormat="1" ht="12.75" customHeight="1">
      <c r="A380" s="601"/>
      <c r="B380" s="609"/>
      <c r="C380" s="2525"/>
      <c r="D380" s="2525"/>
      <c r="E380" s="2525"/>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2525"/>
      <c r="AH380" s="2525"/>
      <c r="AI380" s="2525"/>
      <c r="AJ380" s="252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6" t="s">
        <v>1448</v>
      </c>
      <c r="D382" s="2456"/>
      <c r="E382" s="2456"/>
      <c r="F382" s="2456"/>
      <c r="G382" s="2456"/>
      <c r="H382" s="2456"/>
      <c r="I382" s="2456"/>
      <c r="J382" s="2456"/>
      <c r="K382" s="2456"/>
      <c r="L382" s="2456"/>
      <c r="M382" s="2456"/>
      <c r="N382" s="2456"/>
      <c r="O382" s="2456"/>
      <c r="P382" s="2456"/>
      <c r="Q382" s="2456"/>
      <c r="R382" s="2456"/>
      <c r="S382" s="2456"/>
      <c r="T382" s="2456"/>
      <c r="U382" s="2456"/>
      <c r="V382" s="2456"/>
      <c r="W382" s="2456"/>
      <c r="X382" s="2456"/>
      <c r="Y382" s="2456"/>
      <c r="Z382" s="2456"/>
      <c r="AA382" s="2456"/>
      <c r="AB382" s="2456"/>
      <c r="AC382" s="2456"/>
      <c r="AD382" s="2456"/>
      <c r="AE382" s="2456"/>
      <c r="AF382" s="2456"/>
      <c r="AG382" s="2456"/>
      <c r="AH382" s="2456"/>
      <c r="AI382" s="2456"/>
      <c r="AJ382" s="2456"/>
      <c r="AK382" s="601"/>
      <c r="AL382" s="601"/>
      <c r="AM382" s="601"/>
      <c r="AN382" s="595"/>
      <c r="AO382" s="691" t="s">
        <v>456</v>
      </c>
      <c r="AP382" s="692">
        <f>IF(C455="Yes",5,0)</f>
        <v>0</v>
      </c>
    </row>
    <row r="383" spans="1:46" s="549" customFormat="1" ht="12.75" customHeight="1">
      <c r="A383" s="601"/>
      <c r="B383" s="609"/>
      <c r="C383" s="2456"/>
      <c r="D383" s="2456"/>
      <c r="E383" s="2456"/>
      <c r="F383" s="2456"/>
      <c r="G383" s="2456"/>
      <c r="H383" s="2456"/>
      <c r="I383" s="2456"/>
      <c r="J383" s="2456"/>
      <c r="K383" s="2456"/>
      <c r="L383" s="2456"/>
      <c r="M383" s="2456"/>
      <c r="N383" s="2456"/>
      <c r="O383" s="2456"/>
      <c r="P383" s="2456"/>
      <c r="Q383" s="2456"/>
      <c r="R383" s="2456"/>
      <c r="S383" s="2456"/>
      <c r="T383" s="2456"/>
      <c r="U383" s="2456"/>
      <c r="V383" s="2456"/>
      <c r="W383" s="2456"/>
      <c r="X383" s="2456"/>
      <c r="Y383" s="2456"/>
      <c r="Z383" s="2456"/>
      <c r="AA383" s="2456"/>
      <c r="AB383" s="2456"/>
      <c r="AC383" s="2456"/>
      <c r="AD383" s="2456"/>
      <c r="AE383" s="2456"/>
      <c r="AF383" s="2456"/>
      <c r="AG383" s="2456"/>
      <c r="AH383" s="2456"/>
      <c r="AI383" s="2456"/>
      <c r="AJ383" s="2456"/>
      <c r="AK383" s="601"/>
      <c r="AL383" s="601"/>
      <c r="AM383" s="601"/>
      <c r="AN383" s="595"/>
      <c r="AO383" s="691" t="s">
        <v>461</v>
      </c>
      <c r="AP383" s="692">
        <f>IF(C462="Yes",5,0)</f>
        <v>0</v>
      </c>
    </row>
    <row r="384" spans="1:46" s="549" customFormat="1" ht="68.099999999999994" customHeight="1">
      <c r="A384" s="601"/>
      <c r="B384" s="609"/>
      <c r="C384" s="2456"/>
      <c r="D384" s="2456"/>
      <c r="E384" s="2456"/>
      <c r="F384" s="2456"/>
      <c r="G384" s="2456"/>
      <c r="H384" s="2456"/>
      <c r="I384" s="2456"/>
      <c r="J384" s="2456"/>
      <c r="K384" s="2456"/>
      <c r="L384" s="2456"/>
      <c r="M384" s="2456"/>
      <c r="N384" s="2456"/>
      <c r="O384" s="2456"/>
      <c r="P384" s="2456"/>
      <c r="Q384" s="2456"/>
      <c r="R384" s="2456"/>
      <c r="S384" s="2456"/>
      <c r="T384" s="2456"/>
      <c r="U384" s="2456"/>
      <c r="V384" s="2456"/>
      <c r="W384" s="2456"/>
      <c r="X384" s="2456"/>
      <c r="Y384" s="2456"/>
      <c r="Z384" s="2456"/>
      <c r="AA384" s="2456"/>
      <c r="AB384" s="2456"/>
      <c r="AC384" s="2456"/>
      <c r="AD384" s="2456"/>
      <c r="AE384" s="2456"/>
      <c r="AF384" s="2456"/>
      <c r="AG384" s="2456"/>
      <c r="AH384" s="2456"/>
      <c r="AI384" s="2456"/>
      <c r="AJ384" s="2456"/>
      <c r="AK384" s="601"/>
      <c r="AL384" s="601"/>
      <c r="AM384" s="601"/>
      <c r="AN384" s="595"/>
      <c r="AO384" s="691" t="s">
        <v>646</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57">
        <f>Application!DU810-U387</f>
        <v>68</v>
      </c>
      <c r="V386" s="2457"/>
      <c r="W386" s="245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58">
        <f>IF(Application!D211="SRO",Application!DU763,Application!AG764)</f>
        <v>35</v>
      </c>
      <c r="V387" s="2458"/>
      <c r="W387" s="245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9">
        <f>IF(AP388&gt;0,AP388,0)</f>
        <v>0</v>
      </c>
      <c r="AR388" s="2459"/>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5" t="s">
        <v>1450</v>
      </c>
      <c r="G390" s="2435"/>
      <c r="H390" s="2435"/>
      <c r="I390" s="2435"/>
      <c r="J390" s="2435"/>
      <c r="K390" s="2435"/>
      <c r="L390" s="2435"/>
      <c r="M390" s="2435"/>
      <c r="N390" s="2435"/>
      <c r="O390" s="2435"/>
      <c r="P390" s="2435"/>
      <c r="Q390" s="2435"/>
      <c r="R390" s="2435"/>
      <c r="S390" s="2435"/>
      <c r="T390" s="2435"/>
      <c r="U390" s="2435"/>
      <c r="V390" s="2435"/>
      <c r="W390" s="2435"/>
      <c r="X390" s="2435"/>
      <c r="Y390" s="2435"/>
      <c r="Z390" s="2435"/>
      <c r="AA390" s="2435"/>
      <c r="AB390" s="2435"/>
      <c r="AC390" s="2435"/>
      <c r="AD390" s="2435"/>
      <c r="AE390" s="2435"/>
      <c r="AF390" s="243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6"/>
      <c r="G391" s="2436"/>
      <c r="H391" s="2436"/>
      <c r="I391" s="2436"/>
      <c r="J391" s="2436"/>
      <c r="K391" s="2436"/>
      <c r="L391" s="2436"/>
      <c r="M391" s="2436"/>
      <c r="N391" s="2436"/>
      <c r="O391" s="2436"/>
      <c r="P391" s="2436"/>
      <c r="Q391" s="2436"/>
      <c r="R391" s="2436"/>
      <c r="S391" s="2436"/>
      <c r="T391" s="2436"/>
      <c r="U391" s="2436"/>
      <c r="V391" s="2436"/>
      <c r="W391" s="2436"/>
      <c r="X391" s="2436"/>
      <c r="Y391" s="2436"/>
      <c r="Z391" s="2436"/>
      <c r="AA391" s="2436"/>
      <c r="AB391" s="2436"/>
      <c r="AC391" s="2436"/>
      <c r="AD391" s="2436"/>
      <c r="AE391" s="2436"/>
      <c r="AF391" s="243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6"/>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0" t="s">
        <v>545</v>
      </c>
      <c r="D394" s="2407"/>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1" t="s">
        <v>1452</v>
      </c>
      <c r="AG394" s="2461"/>
      <c r="AH394" s="2461"/>
      <c r="AI394" s="2461"/>
      <c r="AJ394" s="2461"/>
      <c r="AK394" s="2461"/>
      <c r="AL394" s="246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5" t="s">
        <v>1453</v>
      </c>
      <c r="G397" s="2435"/>
      <c r="H397" s="2435"/>
      <c r="I397" s="2435"/>
      <c r="J397" s="2435"/>
      <c r="K397" s="2435"/>
      <c r="L397" s="2435"/>
      <c r="M397" s="2435"/>
      <c r="N397" s="2435"/>
      <c r="O397" s="2435"/>
      <c r="P397" s="2435"/>
      <c r="Q397" s="2435"/>
      <c r="R397" s="2435"/>
      <c r="S397" s="2435"/>
      <c r="T397" s="2435"/>
      <c r="U397" s="2435"/>
      <c r="V397" s="2435"/>
      <c r="W397" s="2435"/>
      <c r="X397" s="2435"/>
      <c r="Y397" s="2435"/>
      <c r="Z397" s="2435"/>
      <c r="AA397" s="2435"/>
      <c r="AB397" s="2435"/>
      <c r="AC397" s="2435"/>
      <c r="AD397" s="2435"/>
      <c r="AE397" s="2435"/>
      <c r="AF397" s="243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6"/>
      <c r="G398" s="2436"/>
      <c r="H398" s="2436"/>
      <c r="I398" s="2436"/>
      <c r="J398" s="2436"/>
      <c r="K398" s="2436"/>
      <c r="L398" s="2436"/>
      <c r="M398" s="2436"/>
      <c r="N398" s="2436"/>
      <c r="O398" s="2436"/>
      <c r="P398" s="2436"/>
      <c r="Q398" s="2436"/>
      <c r="R398" s="2436"/>
      <c r="S398" s="2436"/>
      <c r="T398" s="2436"/>
      <c r="U398" s="2436"/>
      <c r="V398" s="2436"/>
      <c r="W398" s="2436"/>
      <c r="X398" s="2436"/>
      <c r="Y398" s="2436"/>
      <c r="Z398" s="2436"/>
      <c r="AA398" s="2436"/>
      <c r="AB398" s="2436"/>
      <c r="AC398" s="2436"/>
      <c r="AD398" s="2436"/>
      <c r="AE398" s="2436"/>
      <c r="AF398" s="243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6"/>
      <c r="G399" s="2436"/>
      <c r="H399" s="2436"/>
      <c r="I399" s="2436"/>
      <c r="J399" s="2436"/>
      <c r="K399" s="2436"/>
      <c r="L399" s="2436"/>
      <c r="M399" s="2436"/>
      <c r="N399" s="2436"/>
      <c r="O399" s="2436"/>
      <c r="P399" s="2436"/>
      <c r="Q399" s="2436"/>
      <c r="R399" s="2436"/>
      <c r="S399" s="2436"/>
      <c r="T399" s="2436"/>
      <c r="U399" s="2436"/>
      <c r="V399" s="2436"/>
      <c r="W399" s="2436"/>
      <c r="X399" s="2436"/>
      <c r="Y399" s="2436"/>
      <c r="Z399" s="2436"/>
      <c r="AA399" s="2436"/>
      <c r="AB399" s="2436"/>
      <c r="AC399" s="2436"/>
      <c r="AD399" s="2436"/>
      <c r="AE399" s="2436"/>
      <c r="AF399" s="243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6"/>
      <c r="G400" s="2436"/>
      <c r="H400" s="2436"/>
      <c r="I400" s="2436"/>
      <c r="J400" s="2436"/>
      <c r="K400" s="2436"/>
      <c r="L400" s="2436"/>
      <c r="M400" s="2436"/>
      <c r="N400" s="2436"/>
      <c r="O400" s="2436"/>
      <c r="P400" s="2436"/>
      <c r="Q400" s="2436"/>
      <c r="R400" s="2436"/>
      <c r="S400" s="2436"/>
      <c r="T400" s="2436"/>
      <c r="U400" s="2436"/>
      <c r="V400" s="2436"/>
      <c r="W400" s="2436"/>
      <c r="X400" s="2436"/>
      <c r="Y400" s="2436"/>
      <c r="Z400" s="2436"/>
      <c r="AA400" s="2436"/>
      <c r="AB400" s="2436"/>
      <c r="AC400" s="2436"/>
      <c r="AD400" s="2436"/>
      <c r="AE400" s="2436"/>
      <c r="AF400" s="243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6"/>
      <c r="G401" s="2436"/>
      <c r="H401" s="2436"/>
      <c r="I401" s="2436"/>
      <c r="J401" s="2436"/>
      <c r="K401" s="2436"/>
      <c r="L401" s="2436"/>
      <c r="M401" s="2436"/>
      <c r="N401" s="2436"/>
      <c r="O401" s="2436"/>
      <c r="P401" s="2436"/>
      <c r="Q401" s="2436"/>
      <c r="R401" s="2436"/>
      <c r="S401" s="2436"/>
      <c r="T401" s="2436"/>
      <c r="U401" s="2436"/>
      <c r="V401" s="2436"/>
      <c r="W401" s="2436"/>
      <c r="X401" s="2436"/>
      <c r="Y401" s="2436"/>
      <c r="Z401" s="2436"/>
      <c r="AA401" s="2436"/>
      <c r="AB401" s="2436"/>
      <c r="AC401" s="2436"/>
      <c r="AD401" s="2436"/>
      <c r="AE401" s="2436"/>
      <c r="AF401" s="2436"/>
      <c r="AL401" s="728"/>
      <c r="AN401" s="595"/>
      <c r="BS401" s="30"/>
      <c r="BT401" s="30"/>
      <c r="BU401" s="14"/>
      <c r="BV401" s="14"/>
      <c r="BW401" s="14"/>
      <c r="BX401" s="14"/>
      <c r="BY401" s="14"/>
      <c r="BZ401" s="14"/>
      <c r="CA401" s="14"/>
      <c r="CB401" s="14"/>
      <c r="CC401" s="14"/>
    </row>
    <row r="402" spans="1:81" s="549" customFormat="1" ht="12.75" customHeight="1">
      <c r="A402" s="536"/>
      <c r="B402" s="14"/>
      <c r="C402" s="2460" t="s">
        <v>591</v>
      </c>
      <c r="D402" s="2407"/>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1" t="s">
        <v>1452</v>
      </c>
      <c r="AG402" s="2461"/>
      <c r="AH402" s="2461"/>
      <c r="AI402" s="2461"/>
      <c r="AJ402" s="2461"/>
      <c r="AK402" s="2461"/>
      <c r="AL402" s="246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5" t="s">
        <v>1455</v>
      </c>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6"/>
      <c r="G407" s="2436"/>
      <c r="H407" s="2436"/>
      <c r="I407" s="2436"/>
      <c r="J407" s="2436"/>
      <c r="K407" s="2436"/>
      <c r="L407" s="2436"/>
      <c r="M407" s="2436"/>
      <c r="N407" s="2436"/>
      <c r="O407" s="2436"/>
      <c r="P407" s="2436"/>
      <c r="Q407" s="2436"/>
      <c r="R407" s="2436"/>
      <c r="S407" s="2436"/>
      <c r="T407" s="2436"/>
      <c r="U407" s="2436"/>
      <c r="V407" s="2436"/>
      <c r="W407" s="2436"/>
      <c r="X407" s="2436"/>
      <c r="Y407" s="2436"/>
      <c r="Z407" s="2436"/>
      <c r="AA407" s="2436"/>
      <c r="AB407" s="2436"/>
      <c r="AC407" s="2436"/>
      <c r="AD407" s="2436"/>
      <c r="AE407" s="2436"/>
      <c r="AF407" s="243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6"/>
      <c r="G408" s="2436"/>
      <c r="H408" s="2436"/>
      <c r="I408" s="2436"/>
      <c r="J408" s="2436"/>
      <c r="K408" s="2436"/>
      <c r="L408" s="2436"/>
      <c r="M408" s="2436"/>
      <c r="N408" s="2436"/>
      <c r="O408" s="2436"/>
      <c r="P408" s="2436"/>
      <c r="Q408" s="2436"/>
      <c r="R408" s="2436"/>
      <c r="S408" s="2436"/>
      <c r="T408" s="2436"/>
      <c r="U408" s="2436"/>
      <c r="V408" s="2436"/>
      <c r="W408" s="2436"/>
      <c r="X408" s="2436"/>
      <c r="Y408" s="2436"/>
      <c r="Z408" s="2436"/>
      <c r="AA408" s="2436"/>
      <c r="AB408" s="2436"/>
      <c r="AC408" s="2436"/>
      <c r="AD408" s="2436"/>
      <c r="AE408" s="2436"/>
      <c r="AF408" s="243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6"/>
      <c r="G409" s="2436"/>
      <c r="H409" s="2436"/>
      <c r="I409" s="2436"/>
      <c r="J409" s="2436"/>
      <c r="K409" s="2436"/>
      <c r="L409" s="2436"/>
      <c r="M409" s="2436"/>
      <c r="N409" s="2436"/>
      <c r="O409" s="2436"/>
      <c r="P409" s="2436"/>
      <c r="Q409" s="2436"/>
      <c r="R409" s="2436"/>
      <c r="S409" s="2436"/>
      <c r="T409" s="2436"/>
      <c r="U409" s="2436"/>
      <c r="V409" s="2436"/>
      <c r="W409" s="2436"/>
      <c r="X409" s="2436"/>
      <c r="Y409" s="2436"/>
      <c r="Z409" s="2436"/>
      <c r="AA409" s="2436"/>
      <c r="AB409" s="2436"/>
      <c r="AC409" s="2436"/>
      <c r="AD409" s="2436"/>
      <c r="AE409" s="2436"/>
      <c r="AF409" s="243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0" t="s">
        <v>591</v>
      </c>
      <c r="D410" s="2407"/>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1" t="s">
        <v>1457</v>
      </c>
      <c r="AG410" s="2461"/>
      <c r="AH410" s="2461"/>
      <c r="AI410" s="2461"/>
      <c r="AJ410" s="2461"/>
      <c r="AK410" s="2461"/>
      <c r="AL410" s="246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0" t="s">
        <v>545</v>
      </c>
      <c r="D412" s="2407"/>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1" t="s">
        <v>1452</v>
      </c>
      <c r="AG412" s="2461"/>
      <c r="AH412" s="2461"/>
      <c r="AI412" s="2461"/>
      <c r="AJ412" s="2461"/>
      <c r="AK412" s="2461"/>
      <c r="AL412" s="246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5" t="s">
        <v>1461</v>
      </c>
      <c r="G416" s="2435"/>
      <c r="H416" s="2435"/>
      <c r="I416" s="2435"/>
      <c r="J416" s="2435"/>
      <c r="K416" s="2435"/>
      <c r="L416" s="2435"/>
      <c r="M416" s="2435"/>
      <c r="N416" s="2435"/>
      <c r="O416" s="2435"/>
      <c r="P416" s="2435"/>
      <c r="Q416" s="2435"/>
      <c r="R416" s="2435"/>
      <c r="S416" s="2435"/>
      <c r="T416" s="2435"/>
      <c r="U416" s="2435"/>
      <c r="V416" s="2435"/>
      <c r="W416" s="2435"/>
      <c r="X416" s="2435"/>
      <c r="Y416" s="2435"/>
      <c r="Z416" s="2435"/>
      <c r="AA416" s="2435"/>
      <c r="AB416" s="2435"/>
      <c r="AC416" s="2435"/>
      <c r="AD416" s="2435"/>
      <c r="AE416" s="2435"/>
      <c r="AF416" s="243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6"/>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243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243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F419" s="243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0" t="s">
        <v>591</v>
      </c>
      <c r="D420" s="2407"/>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1" t="s">
        <v>1452</v>
      </c>
      <c r="AG420" s="2461"/>
      <c r="AH420" s="2461"/>
      <c r="AI420" s="2461"/>
      <c r="AJ420" s="2461"/>
      <c r="AK420" s="2461"/>
      <c r="AL420" s="246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0" t="s">
        <v>591</v>
      </c>
      <c r="D422" s="2407"/>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1" t="s">
        <v>1464</v>
      </c>
      <c r="AG422" s="2461"/>
      <c r="AH422" s="2461"/>
      <c r="AI422" s="2461"/>
      <c r="AJ422" s="2461"/>
      <c r="AK422" s="2461"/>
      <c r="AL422" s="246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0" t="s">
        <v>591</v>
      </c>
      <c r="D425" s="2407"/>
      <c r="E425" s="711" t="s">
        <v>1465</v>
      </c>
      <c r="F425" s="2435" t="s">
        <v>1466</v>
      </c>
      <c r="G425" s="2435"/>
      <c r="H425" s="2435"/>
      <c r="I425" s="2435"/>
      <c r="J425" s="2435"/>
      <c r="K425" s="2435"/>
      <c r="L425" s="2435"/>
      <c r="M425" s="2435"/>
      <c r="N425" s="2435"/>
      <c r="O425" s="2435"/>
      <c r="P425" s="2435"/>
      <c r="Q425" s="2435"/>
      <c r="R425" s="2435"/>
      <c r="S425" s="2435"/>
      <c r="T425" s="2435"/>
      <c r="U425" s="2435"/>
      <c r="V425" s="2435"/>
      <c r="W425" s="2435"/>
      <c r="X425" s="2435"/>
      <c r="Y425" s="2435"/>
      <c r="Z425" s="2435"/>
      <c r="AA425" s="2435"/>
      <c r="AB425" s="2435"/>
      <c r="AC425" s="2435"/>
      <c r="AD425" s="2435"/>
      <c r="AE425" s="243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2386" t="s">
        <v>1452</v>
      </c>
      <c r="AG426" s="2386"/>
      <c r="AH426" s="2386"/>
      <c r="AI426" s="2386"/>
      <c r="AJ426" s="2386"/>
      <c r="AK426" s="2386"/>
      <c r="AL426" s="2467"/>
      <c r="AM426" s="568"/>
      <c r="AN426" s="595"/>
      <c r="BS426" s="568"/>
      <c r="BT426" s="568"/>
      <c r="BY426" s="568"/>
      <c r="BZ426" s="568"/>
      <c r="CA426" s="568"/>
      <c r="CB426" s="568"/>
      <c r="CC426" s="568"/>
    </row>
    <row r="427" spans="1:81" s="549" customFormat="1" ht="12.75" customHeight="1">
      <c r="A427" s="536"/>
      <c r="B427" s="14"/>
      <c r="C427" s="727"/>
      <c r="D427" s="14"/>
      <c r="E427" s="687"/>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5" t="s">
        <v>1468</v>
      </c>
      <c r="G430" s="2435"/>
      <c r="H430" s="2435"/>
      <c r="I430" s="2435"/>
      <c r="J430" s="2435"/>
      <c r="K430" s="2435"/>
      <c r="L430" s="2435"/>
      <c r="M430" s="2435"/>
      <c r="N430" s="2435"/>
      <c r="O430" s="2435"/>
      <c r="P430" s="2435"/>
      <c r="Q430" s="2435"/>
      <c r="R430" s="2435"/>
      <c r="S430" s="2435"/>
      <c r="T430" s="2435"/>
      <c r="U430" s="2435"/>
      <c r="V430" s="2435"/>
      <c r="W430" s="2435"/>
      <c r="X430" s="2435"/>
      <c r="Y430" s="2435"/>
      <c r="Z430" s="2435"/>
      <c r="AA430" s="2435"/>
      <c r="AB430" s="2435"/>
      <c r="AC430" s="2435"/>
      <c r="AD430" s="2435"/>
      <c r="AE430" s="2435"/>
      <c r="AF430" s="743"/>
      <c r="AG430" s="743"/>
      <c r="AH430" s="743"/>
      <c r="AI430" s="743"/>
      <c r="AJ430" s="743"/>
      <c r="AK430" s="743"/>
      <c r="AL430" s="744"/>
      <c r="AM430" s="568"/>
    </row>
    <row r="431" spans="1:81">
      <c r="A431" s="536"/>
      <c r="C431" s="727"/>
      <c r="E431" s="687"/>
      <c r="F431" s="2436"/>
      <c r="G431" s="2436"/>
      <c r="H431" s="2436"/>
      <c r="I431" s="2436"/>
      <c r="J431" s="2436"/>
      <c r="K431" s="2436"/>
      <c r="L431" s="2436"/>
      <c r="M431" s="2436"/>
      <c r="N431" s="2436"/>
      <c r="O431" s="2436"/>
      <c r="P431" s="2436"/>
      <c r="Q431" s="2436"/>
      <c r="R431" s="2436"/>
      <c r="S431" s="2436"/>
      <c r="T431" s="2436"/>
      <c r="U431" s="2436"/>
      <c r="V431" s="2436"/>
      <c r="W431" s="2436"/>
      <c r="X431" s="2436"/>
      <c r="Y431" s="2436"/>
      <c r="Z431" s="2436"/>
      <c r="AA431" s="2436"/>
      <c r="AB431" s="2436"/>
      <c r="AC431" s="2436"/>
      <c r="AD431" s="2436"/>
      <c r="AE431" s="2436"/>
      <c r="AF431" s="539"/>
      <c r="AG431" s="536"/>
      <c r="AH431" s="549"/>
      <c r="AI431" s="549"/>
      <c r="AJ431" s="549"/>
      <c r="AK431" s="549"/>
      <c r="AL431" s="728"/>
      <c r="AM431" s="568"/>
    </row>
    <row r="432" spans="1:81" s="549" customFormat="1" ht="12.75" customHeight="1">
      <c r="A432" s="536"/>
      <c r="B432" s="14"/>
      <c r="C432" s="727"/>
      <c r="D432" s="14"/>
      <c r="E432" s="687"/>
      <c r="F432" s="2436"/>
      <c r="G432" s="2436"/>
      <c r="H432" s="2436"/>
      <c r="I432" s="2436"/>
      <c r="J432" s="2436"/>
      <c r="K432" s="2436"/>
      <c r="L432" s="2436"/>
      <c r="M432" s="2436"/>
      <c r="N432" s="2436"/>
      <c r="O432" s="2436"/>
      <c r="P432" s="2436"/>
      <c r="Q432" s="2436"/>
      <c r="R432" s="2436"/>
      <c r="S432" s="2436"/>
      <c r="T432" s="2436"/>
      <c r="U432" s="2436"/>
      <c r="V432" s="2436"/>
      <c r="W432" s="2436"/>
      <c r="X432" s="2436"/>
      <c r="Y432" s="2436"/>
      <c r="Z432" s="2436"/>
      <c r="AA432" s="2436"/>
      <c r="AB432" s="2436"/>
      <c r="AC432" s="2436"/>
      <c r="AD432" s="2436"/>
      <c r="AE432" s="2436"/>
      <c r="AL432" s="728"/>
      <c r="AM432" s="568"/>
      <c r="AN432" s="595"/>
    </row>
    <row r="433" spans="1:60" s="549" customFormat="1" ht="12.75" customHeight="1">
      <c r="A433" s="536"/>
      <c r="B433" s="14"/>
      <c r="C433" s="735"/>
      <c r="F433" s="2436"/>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L433" s="728"/>
      <c r="AM433" s="568"/>
      <c r="AN433" s="595"/>
    </row>
    <row r="434" spans="1:60" s="549" customFormat="1" ht="12.75" customHeight="1">
      <c r="A434" s="536"/>
      <c r="B434" s="14"/>
      <c r="C434" s="2460" t="s">
        <v>591</v>
      </c>
      <c r="D434" s="2407"/>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6" t="s">
        <v>1452</v>
      </c>
      <c r="AG434" s="2386"/>
      <c r="AH434" s="2386"/>
      <c r="AI434" s="2386"/>
      <c r="AJ434" s="2386"/>
      <c r="AK434" s="2386"/>
      <c r="AL434" s="2467"/>
      <c r="AM434" s="568"/>
      <c r="AN434" s="595"/>
    </row>
    <row r="435" spans="1:60" s="549" customFormat="1" ht="12.75" customHeight="1">
      <c r="A435" s="536"/>
      <c r="B435" s="14"/>
      <c r="C435" s="735"/>
      <c r="AL435" s="728"/>
      <c r="AM435" s="568"/>
      <c r="AN435" s="595"/>
    </row>
    <row r="436" spans="1:60" s="549" customFormat="1" ht="12.75" customHeight="1">
      <c r="A436" s="536"/>
      <c r="B436" s="14"/>
      <c r="C436" s="2460" t="s">
        <v>591</v>
      </c>
      <c r="D436" s="2407"/>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6" t="s">
        <v>1464</v>
      </c>
      <c r="AG436" s="2386"/>
      <c r="AH436" s="2386"/>
      <c r="AI436" s="2386"/>
      <c r="AJ436" s="2386"/>
      <c r="AK436" s="2386"/>
      <c r="AL436" s="246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5" t="s">
        <v>1472</v>
      </c>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710"/>
      <c r="AG440" s="710"/>
      <c r="AH440" s="710"/>
      <c r="AI440" s="710"/>
      <c r="AJ440" s="710"/>
      <c r="AK440" s="710"/>
      <c r="AL440" s="741"/>
      <c r="AM440" s="568"/>
      <c r="AN440" s="595"/>
    </row>
    <row r="441" spans="1:60" s="549" customFormat="1" ht="12.75" customHeight="1">
      <c r="A441" s="536"/>
      <c r="B441" s="14"/>
      <c r="C441" s="727"/>
      <c r="D441" s="14"/>
      <c r="E441" s="687"/>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F441" s="539"/>
      <c r="AG441" s="536"/>
      <c r="AL441" s="728"/>
      <c r="AM441" s="568"/>
      <c r="AN441" s="595"/>
    </row>
    <row r="442" spans="1:60" s="549" customFormat="1" ht="12.4" customHeight="1">
      <c r="A442" s="536"/>
      <c r="B442" s="14"/>
      <c r="C442" s="727"/>
      <c r="D442" s="14"/>
      <c r="E442" s="687"/>
      <c r="F442" s="2436"/>
      <c r="G442" s="2436"/>
      <c r="H442" s="2436"/>
      <c r="I442" s="2436"/>
      <c r="J442" s="2436"/>
      <c r="K442" s="2436"/>
      <c r="L442" s="2436"/>
      <c r="M442" s="2436"/>
      <c r="N442" s="2436"/>
      <c r="O442" s="2436"/>
      <c r="P442" s="2436"/>
      <c r="Q442" s="2436"/>
      <c r="R442" s="2436"/>
      <c r="S442" s="2436"/>
      <c r="T442" s="2436"/>
      <c r="U442" s="2436"/>
      <c r="V442" s="2436"/>
      <c r="W442" s="2436"/>
      <c r="X442" s="2436"/>
      <c r="Y442" s="2436"/>
      <c r="Z442" s="2436"/>
      <c r="AA442" s="2436"/>
      <c r="AB442" s="2436"/>
      <c r="AC442" s="2436"/>
      <c r="AD442" s="2436"/>
      <c r="AE442" s="2436"/>
      <c r="AL442" s="728"/>
      <c r="AM442" s="568"/>
      <c r="AN442" s="595"/>
    </row>
    <row r="443" spans="1:60" s="549" customFormat="1" ht="12.75" customHeight="1">
      <c r="A443" s="536"/>
      <c r="B443" s="14"/>
      <c r="C443" s="2460" t="s">
        <v>591</v>
      </c>
      <c r="D443" s="2407"/>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6" t="s">
        <v>1452</v>
      </c>
      <c r="AG443" s="2386"/>
      <c r="AH443" s="2386"/>
      <c r="AI443" s="2386"/>
      <c r="AJ443" s="2386"/>
      <c r="AK443" s="2386"/>
      <c r="AL443" s="246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5" t="s">
        <v>1475</v>
      </c>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743"/>
      <c r="AG446" s="743"/>
      <c r="AH446" s="743"/>
      <c r="AI446" s="743"/>
      <c r="AJ446" s="743"/>
      <c r="AK446" s="743"/>
      <c r="AL446" s="744"/>
      <c r="AM446" s="568"/>
      <c r="AO446" s="549"/>
      <c r="AP446" s="549"/>
      <c r="BD446" s="14"/>
      <c r="BE446" s="14"/>
      <c r="BF446" s="14"/>
      <c r="BG446" s="14"/>
      <c r="BH446" s="14"/>
    </row>
    <row r="447" spans="1:60">
      <c r="A447" s="536"/>
      <c r="C447" s="727"/>
      <c r="E447" s="687"/>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2"/>
      <c r="AG447" s="592"/>
      <c r="AH447" s="592"/>
      <c r="AI447" s="592"/>
      <c r="AJ447" s="592"/>
      <c r="AK447" s="592"/>
      <c r="AL447" s="746"/>
      <c r="AM447" s="568"/>
      <c r="AO447" s="549"/>
      <c r="AP447" s="549"/>
    </row>
    <row r="448" spans="1:60" s="549" customFormat="1" ht="12.75" customHeight="1">
      <c r="A448" s="536"/>
      <c r="B448" s="14"/>
      <c r="C448" s="727"/>
      <c r="D448" s="14"/>
      <c r="E448" s="687"/>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F448" s="592"/>
      <c r="AG448" s="592"/>
      <c r="AH448" s="592"/>
      <c r="AI448" s="592"/>
      <c r="AJ448" s="592"/>
      <c r="AK448" s="592"/>
      <c r="AL448" s="746"/>
      <c r="AM448" s="568"/>
      <c r="AN448" s="595"/>
    </row>
    <row r="449" spans="1:42" s="549" customFormat="1" ht="12.75" customHeight="1">
      <c r="A449" s="536"/>
      <c r="B449" s="14"/>
      <c r="C449" s="747"/>
      <c r="D449" s="726"/>
      <c r="E449" s="715"/>
      <c r="F449" s="2436"/>
      <c r="G449" s="2436"/>
      <c r="H449" s="2436"/>
      <c r="I449" s="2436"/>
      <c r="J449" s="2436"/>
      <c r="K449" s="2436"/>
      <c r="L449" s="2436"/>
      <c r="M449" s="2436"/>
      <c r="N449" s="2436"/>
      <c r="O449" s="2436"/>
      <c r="P449" s="2436"/>
      <c r="Q449" s="2436"/>
      <c r="R449" s="2436"/>
      <c r="S449" s="2436"/>
      <c r="T449" s="2436"/>
      <c r="U449" s="2436"/>
      <c r="V449" s="2436"/>
      <c r="W449" s="2436"/>
      <c r="X449" s="2436"/>
      <c r="Y449" s="2436"/>
      <c r="Z449" s="2436"/>
      <c r="AA449" s="2436"/>
      <c r="AB449" s="2436"/>
      <c r="AC449" s="2436"/>
      <c r="AD449" s="2436"/>
      <c r="AE449" s="243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592"/>
      <c r="AG450" s="592"/>
      <c r="AH450" s="592"/>
      <c r="AI450" s="592"/>
      <c r="AJ450" s="592"/>
      <c r="AK450" s="592"/>
      <c r="AL450" s="746"/>
      <c r="AM450" s="568"/>
      <c r="AN450" s="595"/>
    </row>
    <row r="451" spans="1:42" s="549" customFormat="1" ht="12.75" customHeight="1">
      <c r="A451" s="536"/>
      <c r="B451" s="14"/>
      <c r="C451" s="747"/>
      <c r="D451" s="726"/>
      <c r="E451" s="715"/>
      <c r="F451" s="2436"/>
      <c r="G451" s="2436"/>
      <c r="H451" s="2436"/>
      <c r="I451" s="2436"/>
      <c r="J451" s="2436"/>
      <c r="K451" s="2436"/>
      <c r="L451" s="2436"/>
      <c r="M451" s="2436"/>
      <c r="N451" s="2436"/>
      <c r="O451" s="2436"/>
      <c r="P451" s="2436"/>
      <c r="Q451" s="2436"/>
      <c r="R451" s="2436"/>
      <c r="S451" s="2436"/>
      <c r="T451" s="2436"/>
      <c r="U451" s="2436"/>
      <c r="V451" s="2436"/>
      <c r="W451" s="2436"/>
      <c r="X451" s="2436"/>
      <c r="Y451" s="2436"/>
      <c r="Z451" s="2436"/>
      <c r="AA451" s="2436"/>
      <c r="AB451" s="2436"/>
      <c r="AC451" s="2436"/>
      <c r="AD451" s="2436"/>
      <c r="AE451" s="2436"/>
      <c r="AF451" s="592"/>
      <c r="AG451" s="592"/>
      <c r="AH451" s="592"/>
      <c r="AI451" s="592"/>
      <c r="AJ451" s="592"/>
      <c r="AK451" s="592"/>
      <c r="AL451" s="746"/>
      <c r="AM451" s="568"/>
      <c r="AN451" s="595"/>
    </row>
    <row r="452" spans="1:42" s="549" customFormat="1" ht="12.75" customHeight="1">
      <c r="A452" s="536"/>
      <c r="B452" s="14"/>
      <c r="C452" s="747"/>
      <c r="D452" s="726"/>
      <c r="E452" s="715"/>
      <c r="F452" s="2436"/>
      <c r="G452" s="2436"/>
      <c r="H452" s="2436"/>
      <c r="I452" s="2436"/>
      <c r="J452" s="2436"/>
      <c r="K452" s="2436"/>
      <c r="L452" s="2436"/>
      <c r="M452" s="2436"/>
      <c r="N452" s="2436"/>
      <c r="O452" s="2436"/>
      <c r="P452" s="2436"/>
      <c r="Q452" s="2436"/>
      <c r="R452" s="2436"/>
      <c r="S452" s="2436"/>
      <c r="T452" s="2436"/>
      <c r="U452" s="2436"/>
      <c r="V452" s="2436"/>
      <c r="W452" s="2436"/>
      <c r="X452" s="2436"/>
      <c r="Y452" s="2436"/>
      <c r="Z452" s="2436"/>
      <c r="AA452" s="2436"/>
      <c r="AB452" s="2436"/>
      <c r="AC452" s="2436"/>
      <c r="AD452" s="2436"/>
      <c r="AE452" s="2436"/>
      <c r="AF452" s="592"/>
      <c r="AG452" s="592"/>
      <c r="AH452" s="592"/>
      <c r="AI452" s="592"/>
      <c r="AJ452" s="592"/>
      <c r="AK452" s="592"/>
      <c r="AL452" s="746"/>
      <c r="AM452" s="568"/>
      <c r="AN452" s="595"/>
    </row>
    <row r="453" spans="1:42" s="549" customFormat="1" ht="12.75" customHeight="1">
      <c r="A453" s="536"/>
      <c r="B453" s="14"/>
      <c r="C453" s="747"/>
      <c r="D453" s="726"/>
      <c r="E453" s="715"/>
      <c r="F453" s="2436"/>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592"/>
      <c r="AG453" s="592"/>
      <c r="AH453" s="592"/>
      <c r="AI453" s="592"/>
      <c r="AJ453" s="592"/>
      <c r="AK453" s="592"/>
      <c r="AL453" s="746"/>
      <c r="AM453" s="568"/>
      <c r="AN453" s="595"/>
    </row>
    <row r="454" spans="1:42" s="549" customFormat="1" ht="17.25" customHeight="1">
      <c r="A454" s="536"/>
      <c r="B454" s="14"/>
      <c r="C454" s="747"/>
      <c r="D454" s="726"/>
      <c r="E454" s="715"/>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L454" s="728"/>
      <c r="AM454" s="568"/>
      <c r="AN454" s="595"/>
    </row>
    <row r="455" spans="1:42" s="549" customFormat="1" ht="12.75" customHeight="1">
      <c r="A455" s="536"/>
      <c r="B455" s="14"/>
      <c r="C455" s="2460" t="s">
        <v>591</v>
      </c>
      <c r="D455" s="2407"/>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6" t="s">
        <v>1452</v>
      </c>
      <c r="AG455" s="2386"/>
      <c r="AH455" s="2386"/>
      <c r="AI455" s="2386"/>
      <c r="AJ455" s="2386"/>
      <c r="AK455" s="2386"/>
      <c r="AL455" s="246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5" t="s">
        <v>1478</v>
      </c>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710"/>
      <c r="AG458" s="710"/>
      <c r="AH458" s="710"/>
      <c r="AI458" s="710"/>
      <c r="AJ458" s="710"/>
      <c r="AK458" s="710"/>
      <c r="AL458" s="741"/>
      <c r="AM458" s="568"/>
      <c r="AN458" s="595"/>
    </row>
    <row r="459" spans="1:42" s="549" customFormat="1" ht="12.75" customHeight="1">
      <c r="A459" s="536"/>
      <c r="B459" s="14"/>
      <c r="C459" s="747"/>
      <c r="D459" s="726"/>
      <c r="E459" s="715"/>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89"/>
      <c r="AG459" s="589"/>
      <c r="AH459" s="589"/>
      <c r="AI459" s="589"/>
      <c r="AJ459" s="589"/>
      <c r="AK459" s="589"/>
      <c r="AL459" s="716"/>
      <c r="AM459" s="568"/>
      <c r="AN459" s="595"/>
    </row>
    <row r="460" spans="1:42" s="549" customFormat="1" ht="12.75" customHeight="1">
      <c r="A460" s="536"/>
      <c r="B460" s="14"/>
      <c r="C460" s="747"/>
      <c r="D460" s="726"/>
      <c r="E460" s="71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589"/>
      <c r="AG460" s="589"/>
      <c r="AH460" s="589"/>
      <c r="AI460" s="589"/>
      <c r="AJ460" s="589"/>
      <c r="AK460" s="589"/>
      <c r="AL460" s="716"/>
      <c r="AM460" s="568"/>
      <c r="AN460" s="595"/>
    </row>
    <row r="461" spans="1:42" s="549" customFormat="1" ht="12.75" customHeight="1">
      <c r="A461" s="536"/>
      <c r="B461" s="14"/>
      <c r="C461" s="747"/>
      <c r="D461" s="726"/>
      <c r="E461" s="715"/>
      <c r="F461" s="2436"/>
      <c r="G461" s="2436"/>
      <c r="H461" s="2436"/>
      <c r="I461" s="2436"/>
      <c r="J461" s="2436"/>
      <c r="K461" s="2436"/>
      <c r="L461" s="2436"/>
      <c r="M461" s="2436"/>
      <c r="N461" s="2436"/>
      <c r="O461" s="2436"/>
      <c r="P461" s="2436"/>
      <c r="Q461" s="2436"/>
      <c r="R461" s="2436"/>
      <c r="S461" s="2436"/>
      <c r="T461" s="2436"/>
      <c r="U461" s="2436"/>
      <c r="V461" s="2436"/>
      <c r="W461" s="2436"/>
      <c r="X461" s="2436"/>
      <c r="Y461" s="2436"/>
      <c r="Z461" s="2436"/>
      <c r="AA461" s="2436"/>
      <c r="AB461" s="2436"/>
      <c r="AC461" s="2436"/>
      <c r="AD461" s="2436"/>
      <c r="AE461" s="2436"/>
      <c r="AL461" s="728"/>
      <c r="AM461" s="568"/>
      <c r="AN461" s="595"/>
    </row>
    <row r="462" spans="1:42" s="549" customFormat="1" ht="12.75" customHeight="1">
      <c r="A462" s="536"/>
      <c r="B462" s="14"/>
      <c r="C462" s="2460" t="s">
        <v>591</v>
      </c>
      <c r="D462" s="2407"/>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6" t="s">
        <v>1452</v>
      </c>
      <c r="AG462" s="2386"/>
      <c r="AH462" s="2386"/>
      <c r="AI462" s="2386"/>
      <c r="AJ462" s="2386"/>
      <c r="AK462" s="2386"/>
      <c r="AL462" s="246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5" t="s">
        <v>591</v>
      </c>
      <c r="D466" s="2546"/>
      <c r="E466" s="711" t="s">
        <v>1487</v>
      </c>
      <c r="F466" s="2435" t="s">
        <v>1488</v>
      </c>
      <c r="G466" s="2435"/>
      <c r="H466" s="2435"/>
      <c r="I466" s="2435"/>
      <c r="J466" s="2435"/>
      <c r="K466" s="2435"/>
      <c r="L466" s="2435"/>
      <c r="M466" s="2435"/>
      <c r="N466" s="2435"/>
      <c r="O466" s="2435"/>
      <c r="P466" s="2435"/>
      <c r="Q466" s="2435"/>
      <c r="R466" s="2435"/>
      <c r="S466" s="2435"/>
      <c r="T466" s="2435"/>
      <c r="U466" s="2435"/>
      <c r="V466" s="2435"/>
      <c r="W466" s="2435"/>
      <c r="X466" s="2435"/>
      <c r="Y466" s="2435"/>
      <c r="Z466" s="2435"/>
      <c r="AA466" s="2435"/>
      <c r="AB466" s="2435"/>
      <c r="AC466" s="2435"/>
      <c r="AD466" s="2435"/>
      <c r="AE466" s="2435"/>
      <c r="AF466" s="2463" t="s">
        <v>1452</v>
      </c>
      <c r="AG466" s="2463"/>
      <c r="AH466" s="2463"/>
      <c r="AI466" s="2463"/>
      <c r="AJ466" s="2463"/>
      <c r="AK466" s="2463"/>
      <c r="AL466" s="2464"/>
      <c r="AM466" s="568"/>
      <c r="AN466" s="749"/>
    </row>
    <row r="467" spans="1:40" s="549" customFormat="1" ht="12.75" customHeight="1">
      <c r="A467" s="536"/>
      <c r="B467" s="14"/>
      <c r="C467" s="747"/>
      <c r="D467" s="726"/>
      <c r="E467" s="715"/>
      <c r="F467" s="2436"/>
      <c r="G467" s="2436"/>
      <c r="H467" s="2436"/>
      <c r="I467" s="2436"/>
      <c r="J467" s="2436"/>
      <c r="K467" s="2436"/>
      <c r="L467" s="2436"/>
      <c r="M467" s="2436"/>
      <c r="N467" s="2436"/>
      <c r="O467" s="2436"/>
      <c r="P467" s="2436"/>
      <c r="Q467" s="2436"/>
      <c r="R467" s="2436"/>
      <c r="S467" s="2436"/>
      <c r="T467" s="2436"/>
      <c r="U467" s="2436"/>
      <c r="V467" s="2436"/>
      <c r="W467" s="2436"/>
      <c r="X467" s="2436"/>
      <c r="Y467" s="2436"/>
      <c r="Z467" s="2436"/>
      <c r="AA467" s="2436"/>
      <c r="AB467" s="2436"/>
      <c r="AC467" s="2436"/>
      <c r="AD467" s="2436"/>
      <c r="AE467" s="2436"/>
      <c r="AF467" s="589"/>
      <c r="AG467" s="589"/>
      <c r="AH467" s="589"/>
      <c r="AI467" s="589"/>
      <c r="AJ467" s="589"/>
      <c r="AK467" s="589"/>
      <c r="AL467" s="716"/>
      <c r="AM467" s="568"/>
      <c r="AN467" s="750"/>
    </row>
    <row r="468" spans="1:40" s="549" customFormat="1" ht="17.649999999999999" customHeight="1">
      <c r="A468" s="536"/>
      <c r="B468" s="14"/>
      <c r="C468" s="752"/>
      <c r="D468" s="719"/>
      <c r="E468" s="720"/>
      <c r="F468" s="2437"/>
      <c r="G468" s="2437"/>
      <c r="H468" s="2437"/>
      <c r="I468" s="2437"/>
      <c r="J468" s="2437"/>
      <c r="K468" s="2437"/>
      <c r="L468" s="2437"/>
      <c r="M468" s="2437"/>
      <c r="N468" s="2437"/>
      <c r="O468" s="2437"/>
      <c r="P468" s="2437"/>
      <c r="Q468" s="2437"/>
      <c r="R468" s="2437"/>
      <c r="S468" s="2437"/>
      <c r="T468" s="2437"/>
      <c r="U468" s="2437"/>
      <c r="V468" s="2437"/>
      <c r="W468" s="2437"/>
      <c r="X468" s="2437"/>
      <c r="Y468" s="2437"/>
      <c r="Z468" s="2437"/>
      <c r="AA468" s="2437"/>
      <c r="AB468" s="2437"/>
      <c r="AC468" s="2437"/>
      <c r="AD468" s="2437"/>
      <c r="AE468" s="243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0" t="s">
        <v>591</v>
      </c>
      <c r="D470" s="2407"/>
      <c r="E470" s="711" t="s">
        <v>1493</v>
      </c>
      <c r="F470" s="2435" t="s">
        <v>1494</v>
      </c>
      <c r="G470" s="2435"/>
      <c r="H470" s="2435"/>
      <c r="I470" s="2435"/>
      <c r="J470" s="2435"/>
      <c r="K470" s="2435"/>
      <c r="L470" s="2435"/>
      <c r="M470" s="2435"/>
      <c r="N470" s="2435"/>
      <c r="O470" s="2435"/>
      <c r="P470" s="2435"/>
      <c r="Q470" s="2435"/>
      <c r="R470" s="2435"/>
      <c r="S470" s="2435"/>
      <c r="T470" s="2435"/>
      <c r="U470" s="2435"/>
      <c r="V470" s="2435"/>
      <c r="W470" s="2435"/>
      <c r="X470" s="2435"/>
      <c r="Y470" s="2435"/>
      <c r="Z470" s="2435"/>
      <c r="AA470" s="2435"/>
      <c r="AB470" s="2435"/>
      <c r="AC470" s="2435"/>
      <c r="AD470" s="2435"/>
      <c r="AE470" s="2435"/>
      <c r="AF470" s="2463" t="s">
        <v>1452</v>
      </c>
      <c r="AG470" s="2463"/>
      <c r="AH470" s="2463"/>
      <c r="AI470" s="2463"/>
      <c r="AJ470" s="2463"/>
      <c r="AK470" s="2463"/>
      <c r="AL470" s="2464"/>
      <c r="AM470" s="568"/>
      <c r="AN470" s="535"/>
    </row>
    <row r="471" spans="1:40" s="549" customFormat="1" ht="12.75" customHeight="1">
      <c r="A471" s="536"/>
      <c r="B471" s="14"/>
      <c r="C471" s="727"/>
      <c r="D471" s="14"/>
      <c r="E471" s="687"/>
      <c r="F471" s="2436"/>
      <c r="G471" s="2436"/>
      <c r="H471" s="2436"/>
      <c r="I471" s="2436"/>
      <c r="J471" s="2436"/>
      <c r="K471" s="2436"/>
      <c r="L471" s="2436"/>
      <c r="M471" s="2436"/>
      <c r="N471" s="2436"/>
      <c r="O471" s="2436"/>
      <c r="P471" s="2436"/>
      <c r="Q471" s="2436"/>
      <c r="R471" s="2436"/>
      <c r="S471" s="2436"/>
      <c r="T471" s="2436"/>
      <c r="U471" s="2436"/>
      <c r="V471" s="2436"/>
      <c r="W471" s="2436"/>
      <c r="X471" s="2436"/>
      <c r="Y471" s="2436"/>
      <c r="Z471" s="2436"/>
      <c r="AA471" s="2436"/>
      <c r="AB471" s="2436"/>
      <c r="AC471" s="2436"/>
      <c r="AD471" s="2436"/>
      <c r="AE471" s="2436"/>
      <c r="AF471" s="539"/>
      <c r="AG471" s="536"/>
      <c r="AL471" s="728"/>
      <c r="AM471" s="568"/>
      <c r="AN471" s="535"/>
    </row>
    <row r="472" spans="1:40" s="549" customFormat="1" ht="12.75" customHeight="1">
      <c r="A472" s="536"/>
      <c r="B472" s="14"/>
      <c r="C472" s="727"/>
      <c r="D472" s="14"/>
      <c r="E472" s="687"/>
      <c r="F472" s="2436"/>
      <c r="G472" s="2436"/>
      <c r="H472" s="2436"/>
      <c r="I472" s="2436"/>
      <c r="J472" s="2436"/>
      <c r="K472" s="2436"/>
      <c r="L472" s="2436"/>
      <c r="M472" s="2436"/>
      <c r="N472" s="2436"/>
      <c r="O472" s="2436"/>
      <c r="P472" s="2436"/>
      <c r="Q472" s="2436"/>
      <c r="R472" s="2436"/>
      <c r="S472" s="2436"/>
      <c r="T472" s="2436"/>
      <c r="U472" s="2436"/>
      <c r="V472" s="2436"/>
      <c r="W472" s="2436"/>
      <c r="X472" s="2436"/>
      <c r="Y472" s="2436"/>
      <c r="Z472" s="2436"/>
      <c r="AA472" s="2436"/>
      <c r="AB472" s="2436"/>
      <c r="AC472" s="2436"/>
      <c r="AD472" s="2436"/>
      <c r="AE472" s="2436"/>
      <c r="AF472" s="539"/>
      <c r="AG472" s="536"/>
      <c r="AL472" s="728"/>
      <c r="AM472" s="568"/>
      <c r="AN472" s="535"/>
    </row>
    <row r="473" spans="1:40" s="549" customFormat="1" ht="12.75" customHeight="1">
      <c r="A473" s="536"/>
      <c r="B473" s="14"/>
      <c r="C473" s="752"/>
      <c r="D473" s="719"/>
      <c r="E473" s="720"/>
      <c r="F473" s="2437"/>
      <c r="G473" s="2437"/>
      <c r="H473" s="2437"/>
      <c r="I473" s="2437"/>
      <c r="J473" s="2437"/>
      <c r="K473" s="2437"/>
      <c r="L473" s="2437"/>
      <c r="M473" s="2437"/>
      <c r="N473" s="2437"/>
      <c r="O473" s="2437"/>
      <c r="P473" s="2437"/>
      <c r="Q473" s="2437"/>
      <c r="R473" s="2437"/>
      <c r="S473" s="2437"/>
      <c r="T473" s="2437"/>
      <c r="U473" s="2437"/>
      <c r="V473" s="2437"/>
      <c r="W473" s="2437"/>
      <c r="X473" s="2437"/>
      <c r="Y473" s="2437"/>
      <c r="Z473" s="2437"/>
      <c r="AA473" s="2437"/>
      <c r="AB473" s="2437"/>
      <c r="AC473" s="2437"/>
      <c r="AD473" s="2437"/>
      <c r="AE473" s="243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5" t="s">
        <v>1497</v>
      </c>
      <c r="G475" s="2435"/>
      <c r="H475" s="2435"/>
      <c r="I475" s="2435"/>
      <c r="J475" s="2435"/>
      <c r="K475" s="2435"/>
      <c r="L475" s="2435"/>
      <c r="M475" s="2435"/>
      <c r="N475" s="2435"/>
      <c r="O475" s="2435"/>
      <c r="P475" s="2435"/>
      <c r="Q475" s="2435"/>
      <c r="R475" s="2435"/>
      <c r="S475" s="2435"/>
      <c r="T475" s="2435"/>
      <c r="U475" s="2435"/>
      <c r="V475" s="2435"/>
      <c r="W475" s="2435"/>
      <c r="X475" s="2435"/>
      <c r="Y475" s="2435"/>
      <c r="Z475" s="2435"/>
      <c r="AA475" s="2435"/>
      <c r="AB475" s="2435"/>
      <c r="AC475" s="2435"/>
      <c r="AD475" s="2435"/>
      <c r="AE475" s="2435"/>
      <c r="AF475" s="2435"/>
      <c r="AG475" s="740"/>
      <c r="AH475" s="710"/>
      <c r="AI475" s="710"/>
      <c r="AJ475" s="710"/>
      <c r="AK475" s="710"/>
      <c r="AL475" s="741"/>
      <c r="AM475" s="568"/>
      <c r="AN475" s="595"/>
    </row>
    <row r="476" spans="1:40" s="549" customFormat="1" ht="12.75" customHeight="1">
      <c r="A476" s="536"/>
      <c r="B476" s="14"/>
      <c r="C476" s="727"/>
      <c r="D476" s="14"/>
      <c r="E476" s="687"/>
      <c r="F476" s="2436"/>
      <c r="G476" s="2436"/>
      <c r="H476" s="2436"/>
      <c r="I476" s="2436"/>
      <c r="J476" s="2436"/>
      <c r="K476" s="2436"/>
      <c r="L476" s="2436"/>
      <c r="M476" s="2436"/>
      <c r="N476" s="2436"/>
      <c r="O476" s="2436"/>
      <c r="P476" s="2436"/>
      <c r="Q476" s="2436"/>
      <c r="R476" s="2436"/>
      <c r="S476" s="2436"/>
      <c r="T476" s="2436"/>
      <c r="U476" s="2436"/>
      <c r="V476" s="2436"/>
      <c r="W476" s="2436"/>
      <c r="X476" s="2436"/>
      <c r="Y476" s="2436"/>
      <c r="Z476" s="2436"/>
      <c r="AA476" s="2436"/>
      <c r="AB476" s="2436"/>
      <c r="AC476" s="2436"/>
      <c r="AD476" s="2436"/>
      <c r="AE476" s="2436"/>
      <c r="AF476" s="2436"/>
      <c r="AL476" s="728"/>
      <c r="AM476" s="568"/>
      <c r="AN476" s="595"/>
    </row>
    <row r="477" spans="1:40" s="549" customFormat="1" ht="12.75" customHeight="1">
      <c r="A477" s="536"/>
      <c r="B477" s="14"/>
      <c r="C477" s="735"/>
      <c r="F477" s="2436"/>
      <c r="G477" s="2436"/>
      <c r="H477" s="2436"/>
      <c r="I477" s="2436"/>
      <c r="J477" s="2436"/>
      <c r="K477" s="2436"/>
      <c r="L477" s="2436"/>
      <c r="M477" s="2436"/>
      <c r="N477" s="2436"/>
      <c r="O477" s="2436"/>
      <c r="P477" s="2436"/>
      <c r="Q477" s="2436"/>
      <c r="R477" s="2436"/>
      <c r="S477" s="2436"/>
      <c r="T477" s="2436"/>
      <c r="U477" s="2436"/>
      <c r="V477" s="2436"/>
      <c r="W477" s="2436"/>
      <c r="X477" s="2436"/>
      <c r="Y477" s="2436"/>
      <c r="Z477" s="2436"/>
      <c r="AA477" s="2436"/>
      <c r="AB477" s="2436"/>
      <c r="AC477" s="2436"/>
      <c r="AD477" s="2436"/>
      <c r="AE477" s="2436"/>
      <c r="AF477" s="2436"/>
      <c r="AL477" s="728"/>
      <c r="AM477" s="568"/>
      <c r="AN477" s="595"/>
    </row>
    <row r="478" spans="1:40" s="549" customFormat="1" ht="12.75" customHeight="1">
      <c r="A478" s="536"/>
      <c r="B478" s="14"/>
      <c r="C478" s="735"/>
      <c r="F478" s="2436"/>
      <c r="G478" s="2436"/>
      <c r="H478" s="2436"/>
      <c r="I478" s="2436"/>
      <c r="J478" s="2436"/>
      <c r="K478" s="2436"/>
      <c r="L478" s="2436"/>
      <c r="M478" s="2436"/>
      <c r="N478" s="2436"/>
      <c r="O478" s="2436"/>
      <c r="P478" s="2436"/>
      <c r="Q478" s="2436"/>
      <c r="R478" s="2436"/>
      <c r="S478" s="2436"/>
      <c r="T478" s="2436"/>
      <c r="U478" s="2436"/>
      <c r="V478" s="2436"/>
      <c r="W478" s="2436"/>
      <c r="X478" s="2436"/>
      <c r="Y478" s="2436"/>
      <c r="Z478" s="2436"/>
      <c r="AA478" s="2436"/>
      <c r="AB478" s="2436"/>
      <c r="AC478" s="2436"/>
      <c r="AD478" s="2436"/>
      <c r="AE478" s="2436"/>
      <c r="AF478" s="2436"/>
      <c r="AL478" s="728"/>
      <c r="AM478" s="568"/>
      <c r="AN478" s="595"/>
    </row>
    <row r="479" spans="1:40" s="549" customFormat="1" ht="12.75" customHeight="1">
      <c r="A479" s="536"/>
      <c r="B479" s="14"/>
      <c r="C479" s="2460" t="s">
        <v>591</v>
      </c>
      <c r="D479" s="2407"/>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1" t="s">
        <v>1452</v>
      </c>
      <c r="AG479" s="2461"/>
      <c r="AH479" s="2461"/>
      <c r="AI479" s="2461"/>
      <c r="AJ479" s="2461"/>
      <c r="AK479" s="2461"/>
      <c r="AL479" s="246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8">
        <f>IF(Application!D214="N/A",AS371,AS373)</f>
        <v>10</v>
      </c>
      <c r="AL482" s="2434"/>
      <c r="AM482" s="238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1" t="s">
        <v>1501</v>
      </c>
      <c r="AF485" s="2461"/>
      <c r="AG485" s="2461"/>
      <c r="AH485" s="2461"/>
      <c r="AI485" s="2461"/>
      <c r="AJ485" s="2461"/>
      <c r="AK485" s="2461"/>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0" t="s">
        <v>591</v>
      </c>
      <c r="D491" s="2411"/>
      <c r="E491" s="757" t="s">
        <v>507</v>
      </c>
      <c r="F491" s="2446" t="s">
        <v>1507</v>
      </c>
      <c r="G491" s="2446"/>
      <c r="H491" s="2446"/>
      <c r="I491" s="2446"/>
      <c r="J491" s="2446"/>
      <c r="K491" s="2446"/>
      <c r="L491" s="2446"/>
      <c r="M491" s="2446"/>
      <c r="N491" s="2446"/>
      <c r="O491" s="2446"/>
      <c r="P491" s="2446"/>
      <c r="Q491" s="2446"/>
      <c r="R491" s="2446"/>
      <c r="S491" s="2446"/>
      <c r="T491" s="2446"/>
      <c r="U491" s="2446"/>
      <c r="V491" s="2446"/>
      <c r="W491" s="2446"/>
      <c r="X491" s="2446"/>
      <c r="Y491" s="2446"/>
      <c r="Z491" s="2446"/>
      <c r="AA491" s="2446"/>
      <c r="AB491" s="2446"/>
      <c r="AC491" s="2446"/>
      <c r="AD491" s="2446"/>
      <c r="AE491" s="2446"/>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7"/>
      <c r="G492" s="2447"/>
      <c r="H492" s="2447"/>
      <c r="I492" s="2447"/>
      <c r="J492" s="2447"/>
      <c r="K492" s="2447"/>
      <c r="L492" s="2447"/>
      <c r="M492" s="2447"/>
      <c r="N492" s="2447"/>
      <c r="O492" s="2447"/>
      <c r="P492" s="2447"/>
      <c r="Q492" s="2447"/>
      <c r="R492" s="2447"/>
      <c r="S492" s="2447"/>
      <c r="T492" s="2447"/>
      <c r="U492" s="2447"/>
      <c r="V492" s="2447"/>
      <c r="W492" s="2447"/>
      <c r="X492" s="2447"/>
      <c r="Y492" s="2447"/>
      <c r="Z492" s="2447"/>
      <c r="AA492" s="2447"/>
      <c r="AB492" s="2447"/>
      <c r="AC492" s="2447"/>
      <c r="AD492" s="2447"/>
      <c r="AE492" s="2447"/>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4" t="s">
        <v>591</v>
      </c>
      <c r="G493" s="2444"/>
      <c r="H493" s="2444"/>
      <c r="I493" s="2444"/>
      <c r="J493" s="2444"/>
      <c r="K493" s="2444"/>
      <c r="L493" s="2444"/>
      <c r="M493" s="2444"/>
      <c r="N493" s="2444"/>
      <c r="O493" s="2444"/>
      <c r="P493" s="2444"/>
      <c r="Q493" s="2444"/>
      <c r="R493" s="2444"/>
      <c r="S493" s="2444"/>
      <c r="T493" s="2444"/>
      <c r="U493" s="2444"/>
      <c r="V493" s="2444"/>
      <c r="W493" s="2444"/>
      <c r="X493" s="2444"/>
      <c r="Y493" s="2444"/>
      <c r="Z493" s="2444"/>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3" t="s">
        <v>545</v>
      </c>
      <c r="D495" s="2414"/>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3" t="s">
        <v>591</v>
      </c>
      <c r="W498" s="2443"/>
      <c r="X498" s="2443"/>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3" t="s">
        <v>591</v>
      </c>
      <c r="W500" s="2443"/>
      <c r="X500" s="2443"/>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3" t="s">
        <v>591</v>
      </c>
      <c r="W505" s="2443"/>
      <c r="X505" s="2443"/>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2"/>
      <c r="E508" s="2412"/>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3" t="s">
        <v>591</v>
      </c>
      <c r="W509" s="2443"/>
      <c r="X509" s="2443"/>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3" t="s">
        <v>591</v>
      </c>
      <c r="W511" s="2443"/>
      <c r="X511" s="2443"/>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0" t="s">
        <v>591</v>
      </c>
      <c r="D514" s="2411"/>
      <c r="E514" s="757" t="s">
        <v>507</v>
      </c>
      <c r="F514" s="2446" t="s">
        <v>1507</v>
      </c>
      <c r="G514" s="2446"/>
      <c r="H514" s="2446"/>
      <c r="I514" s="2446"/>
      <c r="J514" s="2446"/>
      <c r="K514" s="2446"/>
      <c r="L514" s="2446"/>
      <c r="M514" s="2446"/>
      <c r="N514" s="2446"/>
      <c r="O514" s="2446"/>
      <c r="P514" s="2446"/>
      <c r="Q514" s="2446"/>
      <c r="R514" s="2446"/>
      <c r="S514" s="2446"/>
      <c r="T514" s="2446"/>
      <c r="U514" s="2446"/>
      <c r="V514" s="2446"/>
      <c r="W514" s="2446"/>
      <c r="X514" s="2446"/>
      <c r="Y514" s="2446"/>
      <c r="Z514" s="2446"/>
      <c r="AA514" s="2446"/>
      <c r="AB514" s="2446"/>
      <c r="AC514" s="2446"/>
      <c r="AD514" s="2446"/>
      <c r="AE514" s="244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7"/>
      <c r="G515" s="2447"/>
      <c r="H515" s="2447"/>
      <c r="I515" s="2447"/>
      <c r="J515" s="2447"/>
      <c r="K515" s="2447"/>
      <c r="L515" s="2447"/>
      <c r="M515" s="2447"/>
      <c r="N515" s="2447"/>
      <c r="O515" s="2447"/>
      <c r="P515" s="2447"/>
      <c r="Q515" s="2447"/>
      <c r="R515" s="2447"/>
      <c r="S515" s="2447"/>
      <c r="T515" s="2447"/>
      <c r="U515" s="2447"/>
      <c r="V515" s="2447"/>
      <c r="W515" s="2447"/>
      <c r="X515" s="2447"/>
      <c r="Y515" s="2447"/>
      <c r="Z515" s="2447"/>
      <c r="AA515" s="2447"/>
      <c r="AB515" s="2447"/>
      <c r="AC515" s="2447"/>
      <c r="AD515" s="2447"/>
      <c r="AE515" s="244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9" t="s">
        <v>591</v>
      </c>
      <c r="G516" s="2439"/>
      <c r="H516" s="2439"/>
      <c r="I516" s="2439"/>
      <c r="J516" s="2439"/>
      <c r="K516" s="2439"/>
      <c r="L516" s="2439"/>
      <c r="M516" s="2439"/>
      <c r="N516" s="2439"/>
      <c r="O516" s="2439"/>
      <c r="P516" s="2439"/>
      <c r="Q516" s="2439"/>
      <c r="R516" s="2439"/>
      <c r="S516" s="2439"/>
      <c r="T516" s="2439"/>
      <c r="U516" s="2439"/>
      <c r="V516" s="2439"/>
      <c r="W516" s="2439"/>
      <c r="X516" s="2439"/>
      <c r="Y516" s="2439"/>
      <c r="Z516" s="2439"/>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0" t="s">
        <v>591</v>
      </c>
      <c r="D518" s="2411"/>
      <c r="E518" s="757" t="s">
        <v>757</v>
      </c>
      <c r="F518" s="2440" t="s">
        <v>1529</v>
      </c>
      <c r="G518" s="2440"/>
      <c r="H518" s="2440"/>
      <c r="I518" s="2440"/>
      <c r="J518" s="2440"/>
      <c r="K518" s="2440"/>
      <c r="L518" s="2440"/>
      <c r="M518" s="2440"/>
      <c r="N518" s="2440"/>
      <c r="O518" s="2440"/>
      <c r="P518" s="2440"/>
      <c r="Q518" s="2440"/>
      <c r="R518" s="2440"/>
      <c r="S518" s="2440"/>
      <c r="T518" s="2440"/>
      <c r="U518" s="2440"/>
      <c r="V518" s="2440"/>
      <c r="W518" s="2440"/>
      <c r="X518" s="2440"/>
      <c r="Y518" s="2440"/>
      <c r="Z518" s="2440"/>
      <c r="AA518" s="2440"/>
      <c r="AB518" s="2440"/>
      <c r="AC518" s="2440"/>
      <c r="AD518" s="2440"/>
      <c r="AE518" s="244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1"/>
      <c r="G519" s="2441"/>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2" t="s">
        <v>591</v>
      </c>
      <c r="G521" s="2442"/>
      <c r="H521" s="244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0" t="s">
        <v>591</v>
      </c>
      <c r="D523" s="2411"/>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8"/>
      <c r="D525" s="2412"/>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9" t="s">
        <v>591</v>
      </c>
      <c r="H526" s="2469"/>
      <c r="I526" s="2469"/>
      <c r="J526" s="2469"/>
      <c r="K526" s="2469"/>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0" t="s">
        <v>591</v>
      </c>
      <c r="D528" s="2471"/>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0" t="s">
        <v>591</v>
      </c>
      <c r="D532" s="2471"/>
      <c r="F532" s="791" t="s">
        <v>1537</v>
      </c>
      <c r="G532" s="2436" t="s">
        <v>1538</v>
      </c>
      <c r="H532" s="2436"/>
      <c r="I532" s="2436"/>
      <c r="J532" s="2436"/>
      <c r="K532" s="2436"/>
      <c r="L532" s="2436"/>
      <c r="M532" s="2436"/>
      <c r="N532" s="2436"/>
      <c r="O532" s="2436"/>
      <c r="P532" s="2436"/>
      <c r="Q532" s="2436"/>
      <c r="R532" s="2436"/>
      <c r="S532" s="2436"/>
      <c r="T532" s="2436"/>
      <c r="U532" s="2436"/>
      <c r="V532" s="2436"/>
      <c r="W532" s="2436"/>
      <c r="X532" s="2436"/>
      <c r="Y532" s="2436"/>
      <c r="Z532" s="2436"/>
      <c r="AA532" s="2436"/>
      <c r="AB532" s="2436"/>
      <c r="AC532" s="2436"/>
      <c r="AD532" s="2436"/>
      <c r="AE532" s="2436"/>
      <c r="AF532" s="243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7"/>
      <c r="H533" s="2437"/>
      <c r="I533" s="2437"/>
      <c r="J533" s="2437"/>
      <c r="K533" s="2437"/>
      <c r="L533" s="2437"/>
      <c r="M533" s="2437"/>
      <c r="N533" s="2437"/>
      <c r="O533" s="2437"/>
      <c r="P533" s="2437"/>
      <c r="Q533" s="2437"/>
      <c r="R533" s="2437"/>
      <c r="S533" s="2437"/>
      <c r="T533" s="2437"/>
      <c r="U533" s="2437"/>
      <c r="V533" s="2437"/>
      <c r="W533" s="2437"/>
      <c r="X533" s="2437"/>
      <c r="Y533" s="2437"/>
      <c r="Z533" s="2437"/>
      <c r="AA533" s="2437"/>
      <c r="AB533" s="2437"/>
      <c r="AC533" s="2437"/>
      <c r="AD533" s="2437"/>
      <c r="AE533" s="2437"/>
      <c r="AF533" s="243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2" t="s">
        <v>591</v>
      </c>
      <c r="D536" s="2473"/>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4" t="s">
        <v>591</v>
      </c>
      <c r="G537" s="2474"/>
      <c r="H537" s="2474"/>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4"/>
      <c r="AD537" s="2474"/>
      <c r="AE537" s="2474"/>
      <c r="AF537" s="247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5"/>
      <c r="G538" s="2475"/>
      <c r="H538" s="2475"/>
      <c r="I538" s="2475"/>
      <c r="J538" s="2475"/>
      <c r="K538" s="2475"/>
      <c r="L538" s="2475"/>
      <c r="M538" s="2475"/>
      <c r="N538" s="2475"/>
      <c r="O538" s="2475"/>
      <c r="P538" s="2475"/>
      <c r="Q538" s="2475"/>
      <c r="R538" s="2475"/>
      <c r="S538" s="2475"/>
      <c r="T538" s="2475"/>
      <c r="U538" s="2475"/>
      <c r="V538" s="2475"/>
      <c r="W538" s="2475"/>
      <c r="X538" s="2475"/>
      <c r="Y538" s="2475"/>
      <c r="Z538" s="2475"/>
      <c r="AA538" s="2475"/>
      <c r="AB538" s="2475"/>
      <c r="AC538" s="2475"/>
      <c r="AD538" s="2475"/>
      <c r="AE538" s="2475"/>
      <c r="AF538" s="247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8">
        <f>SUM(AG492:AG537)</f>
        <v>0</v>
      </c>
      <c r="AL548" s="2434"/>
      <c r="AM548" s="238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5" t="s">
        <v>1550</v>
      </c>
      <c r="AF551" s="2445"/>
      <c r="AG551" s="2445"/>
      <c r="AH551" s="2445"/>
      <c r="AI551" s="2445"/>
      <c r="AJ551" s="2445"/>
      <c r="AK551" s="244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7" t="s">
        <v>545</v>
      </c>
      <c r="D554" s="2407"/>
      <c r="E554" s="550"/>
      <c r="F554" s="2547" t="s">
        <v>1551</v>
      </c>
      <c r="G554" s="2548"/>
      <c r="H554" s="2548"/>
      <c r="I554" s="2548"/>
      <c r="J554" s="2548"/>
      <c r="K554" s="2548"/>
      <c r="L554" s="2548"/>
      <c r="M554" s="2548"/>
      <c r="N554" s="2548"/>
      <c r="O554" s="2548"/>
      <c r="P554" s="2548"/>
      <c r="Q554" s="2548"/>
      <c r="R554" s="2548"/>
      <c r="S554" s="2548"/>
      <c r="T554" s="2548"/>
      <c r="U554" s="2548"/>
      <c r="V554" s="2548"/>
      <c r="W554" s="2548"/>
      <c r="X554" s="2548"/>
      <c r="Y554" s="2548"/>
      <c r="Z554" s="2548"/>
      <c r="AA554" s="2548"/>
      <c r="AB554" s="2548"/>
      <c r="AC554" s="2548"/>
      <c r="AD554" s="2548"/>
      <c r="AE554" s="2548"/>
      <c r="AF554" s="2548"/>
      <c r="AG554" s="2548"/>
      <c r="AH554" s="2548"/>
      <c r="AI554" s="2548"/>
      <c r="AJ554" s="2548"/>
      <c r="AK554" s="2548"/>
      <c r="AL554" s="2549"/>
      <c r="AM554" s="593"/>
      <c r="AN554" s="595"/>
    </row>
    <row r="555" spans="1:81" s="549" customFormat="1" ht="12.75" customHeight="1">
      <c r="B555" s="539"/>
      <c r="C555" s="550"/>
      <c r="D555" s="550"/>
      <c r="E555" s="550"/>
      <c r="F555" s="2550"/>
      <c r="G555" s="2551"/>
      <c r="H555" s="2551"/>
      <c r="I555" s="2551"/>
      <c r="J555" s="2551"/>
      <c r="K555" s="2551"/>
      <c r="L555" s="2551"/>
      <c r="M555" s="2551"/>
      <c r="N555" s="2551"/>
      <c r="O555" s="2551"/>
      <c r="P555" s="2551"/>
      <c r="Q555" s="2551"/>
      <c r="R555" s="2551"/>
      <c r="S555" s="2551"/>
      <c r="T555" s="2551"/>
      <c r="U555" s="2551"/>
      <c r="V555" s="2551"/>
      <c r="W555" s="2551"/>
      <c r="X555" s="2551"/>
      <c r="Y555" s="2551"/>
      <c r="Z555" s="2551"/>
      <c r="AA555" s="2551"/>
      <c r="AB555" s="2551"/>
      <c r="AC555" s="2551"/>
      <c r="AD555" s="2551"/>
      <c r="AE555" s="2551"/>
      <c r="AF555" s="2551"/>
      <c r="AG555" s="2551"/>
      <c r="AH555" s="2551"/>
      <c r="AI555" s="2551"/>
      <c r="AJ555" s="2551"/>
      <c r="AK555" s="2551"/>
      <c r="AL555" s="255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7" t="s">
        <v>591</v>
      </c>
      <c r="D557" s="2407"/>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7" t="s">
        <v>2621</v>
      </c>
      <c r="G558" s="2385"/>
      <c r="H558" s="2385"/>
      <c r="I558" s="2385"/>
      <c r="J558" s="2385"/>
      <c r="K558" s="2385"/>
      <c r="L558" s="2385"/>
      <c r="M558" s="2385"/>
      <c r="N558" s="2385"/>
      <c r="O558" s="2385"/>
      <c r="P558" s="2385"/>
      <c r="Q558" s="2385"/>
      <c r="R558" s="2385"/>
      <c r="S558" s="2385"/>
      <c r="T558" s="2385"/>
      <c r="U558" s="2385"/>
      <c r="V558" s="2385"/>
      <c r="W558" s="2385"/>
      <c r="X558" s="2385"/>
      <c r="Y558" s="2385"/>
      <c r="Z558" s="2385"/>
      <c r="AA558" s="2385"/>
      <c r="AB558" s="2385"/>
      <c r="AC558" s="2385"/>
      <c r="AD558" s="2385"/>
      <c r="AE558" s="2385"/>
      <c r="AF558" s="2385"/>
      <c r="AG558" s="2385"/>
      <c r="AH558" s="2385"/>
      <c r="AI558" s="2385"/>
      <c r="AJ558" s="2385"/>
      <c r="AK558" s="2385"/>
      <c r="AL558" s="2428"/>
      <c r="AM558" s="593"/>
      <c r="AN558" s="595"/>
      <c r="AS558" s="866"/>
      <c r="AT558" s="866"/>
      <c r="AU558" s="866"/>
      <c r="AV558" s="866"/>
      <c r="AW558" s="866"/>
    </row>
    <row r="559" spans="1:81" s="549" customFormat="1" ht="12.75" customHeight="1">
      <c r="B559" s="802"/>
      <c r="C559" s="802"/>
      <c r="D559" s="802"/>
      <c r="E559" s="802"/>
      <c r="F559" s="2427"/>
      <c r="G559" s="2385"/>
      <c r="H559" s="2385"/>
      <c r="I559" s="2385"/>
      <c r="J559" s="2385"/>
      <c r="K559" s="2385"/>
      <c r="L559" s="2385"/>
      <c r="M559" s="2385"/>
      <c r="N559" s="2385"/>
      <c r="O559" s="2385"/>
      <c r="P559" s="2385"/>
      <c r="Q559" s="2385"/>
      <c r="R559" s="2385"/>
      <c r="S559" s="2385"/>
      <c r="T559" s="2385"/>
      <c r="U559" s="2385"/>
      <c r="V559" s="2385"/>
      <c r="W559" s="2385"/>
      <c r="X559" s="2385"/>
      <c r="Y559" s="2385"/>
      <c r="Z559" s="2385"/>
      <c r="AA559" s="2385"/>
      <c r="AB559" s="2385"/>
      <c r="AC559" s="2385"/>
      <c r="AD559" s="2385"/>
      <c r="AE559" s="2385"/>
      <c r="AF559" s="2385"/>
      <c r="AG559" s="2385"/>
      <c r="AH559" s="2385"/>
      <c r="AI559" s="2385"/>
      <c r="AJ559" s="2385"/>
      <c r="AK559" s="2385"/>
      <c r="AL559" s="242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7" t="s">
        <v>1553</v>
      </c>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385"/>
      <c r="AI561" s="2385"/>
      <c r="AJ561" s="2385"/>
      <c r="AK561" s="2385"/>
      <c r="AL561" s="809"/>
      <c r="AM561" s="593"/>
      <c r="AN561" s="595"/>
    </row>
    <row r="562" spans="1:45" s="549" customFormat="1" ht="12.75" customHeight="1">
      <c r="B562" s="802"/>
      <c r="C562" s="802"/>
      <c r="D562" s="802"/>
      <c r="E562" s="802"/>
      <c r="F562" s="2429"/>
      <c r="G562" s="2430"/>
      <c r="H562" s="2430"/>
      <c r="I562" s="2430"/>
      <c r="J562" s="2430"/>
      <c r="K562" s="2430"/>
      <c r="L562" s="2430"/>
      <c r="M562" s="2430"/>
      <c r="N562" s="2430"/>
      <c r="O562" s="2430"/>
      <c r="P562" s="2430"/>
      <c r="Q562" s="2430"/>
      <c r="R562" s="2430"/>
      <c r="S562" s="2430"/>
      <c r="T562" s="2430"/>
      <c r="U562" s="2430"/>
      <c r="V562" s="2430"/>
      <c r="W562" s="2430"/>
      <c r="X562" s="2430"/>
      <c r="Y562" s="2430"/>
      <c r="Z562" s="2430"/>
      <c r="AA562" s="2430"/>
      <c r="AB562" s="2430"/>
      <c r="AC562" s="2430"/>
      <c r="AD562" s="2430"/>
      <c r="AE562" s="2430"/>
      <c r="AF562" s="2430"/>
      <c r="AG562" s="2430"/>
      <c r="AH562" s="2430"/>
      <c r="AI562" s="2430"/>
      <c r="AJ562" s="2430"/>
      <c r="AK562" s="243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6">
        <f>Application!AJ1001</f>
        <v>80873790</v>
      </c>
      <c r="AQ563" s="2426"/>
      <c r="AR563" s="2426"/>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1">
        <f>'Sources and Uses Budget'!S107+'Sources and Uses Budget'!T107</f>
        <v>87077667</v>
      </c>
      <c r="AG564" s="2431"/>
      <c r="AH564" s="2431"/>
      <c r="AI564" s="2431"/>
      <c r="AJ564" s="2431"/>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2">
        <f>IFERROR(AP572,0)</f>
        <v>178377565</v>
      </c>
      <c r="AG565" s="2432"/>
      <c r="AH565" s="2432"/>
      <c r="AI565" s="2432"/>
      <c r="AJ565" s="2432"/>
      <c r="AK565" s="593"/>
      <c r="AL565" s="593"/>
      <c r="AM565" s="593"/>
      <c r="AN565" s="595"/>
      <c r="AP565" s="2426">
        <f>Application!AJ1054</f>
        <v>48524274</v>
      </c>
      <c r="AQ565" s="2426"/>
      <c r="AR565" s="242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3">
        <f>IFERROR(ROUNDDOWN(IF(C557="YES",((1-(AF564/AF565))*2),(1-(AF564/AF565))),2),0)</f>
        <v>0.51</v>
      </c>
      <c r="AG566" s="2433"/>
      <c r="AH566" s="2433"/>
      <c r="AI566" s="2433"/>
      <c r="AJ566" s="2433"/>
      <c r="AK566" s="593"/>
      <c r="AL566" s="593"/>
      <c r="AM566" s="593"/>
      <c r="AN566" s="595"/>
      <c r="AP566" s="2424">
        <f>Application!AJ1058</f>
        <v>53376701.400000006</v>
      </c>
      <c r="AQ566" s="2424"/>
      <c r="AR566" s="2424"/>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4">
        <f>IF(((AP565+AP566)/AP563)&gt;0.8,0.8,((AP565+AP566)/AP563))</f>
        <v>0.8</v>
      </c>
      <c r="AQ567" s="2454"/>
      <c r="AR567" s="2454"/>
      <c r="AS567" s="549" t="s">
        <v>2124</v>
      </c>
    </row>
    <row r="568" spans="1:45" s="549" customFormat="1" ht="12.75" customHeight="1">
      <c r="A568" s="622"/>
      <c r="B568" s="2504" t="s">
        <v>1991</v>
      </c>
      <c r="C568" s="2505"/>
      <c r="D568" s="2505"/>
      <c r="E568" s="2505"/>
      <c r="F568" s="2505"/>
      <c r="G568" s="2505"/>
      <c r="H568" s="2505"/>
      <c r="I568" s="2505"/>
      <c r="J568" s="2505"/>
      <c r="K568" s="2505"/>
      <c r="L568" s="2505"/>
      <c r="M568" s="2505"/>
      <c r="N568" s="2505"/>
      <c r="O568" s="2505"/>
      <c r="P568" s="2505"/>
      <c r="Q568" s="2505"/>
      <c r="R568" s="2505"/>
      <c r="S568" s="2505"/>
      <c r="T568" s="2505"/>
      <c r="U568" s="2505"/>
      <c r="V568" s="2505"/>
      <c r="W568" s="2505"/>
      <c r="X568" s="2505"/>
      <c r="Y568" s="2505"/>
      <c r="Z568" s="2505"/>
      <c r="AA568" s="2505"/>
      <c r="AB568" s="2505"/>
      <c r="AC568" s="2505"/>
      <c r="AD568" s="2505"/>
      <c r="AE568" s="2505"/>
      <c r="AF568" s="2505"/>
      <c r="AG568" s="2505"/>
      <c r="AH568" s="2505"/>
      <c r="AI568" s="2505"/>
      <c r="AJ568" s="2506"/>
      <c r="AK568" s="593"/>
      <c r="AL568" s="593"/>
      <c r="AM568" s="593"/>
      <c r="AN568" s="595"/>
    </row>
    <row r="569" spans="1:45" s="549" customFormat="1" ht="12.75" customHeight="1">
      <c r="A569" s="622"/>
      <c r="B569" s="2507"/>
      <c r="C569" s="2508"/>
      <c r="D569" s="2508"/>
      <c r="E569" s="2508"/>
      <c r="F569" s="2508"/>
      <c r="G569" s="2508"/>
      <c r="H569" s="2508"/>
      <c r="I569" s="2508"/>
      <c r="J569" s="2508"/>
      <c r="K569" s="2508"/>
      <c r="L569" s="2508"/>
      <c r="M569" s="2508"/>
      <c r="N569" s="2508"/>
      <c r="O569" s="2508"/>
      <c r="P569" s="2508"/>
      <c r="Q569" s="2508"/>
      <c r="R569" s="2508"/>
      <c r="S569" s="2508"/>
      <c r="T569" s="2508"/>
      <c r="U569" s="2508"/>
      <c r="V569" s="2508"/>
      <c r="W569" s="2508"/>
      <c r="X569" s="2508"/>
      <c r="Y569" s="2508"/>
      <c r="Z569" s="2508"/>
      <c r="AA569" s="2508"/>
      <c r="AB569" s="2508"/>
      <c r="AC569" s="2508"/>
      <c r="AD569" s="2508"/>
      <c r="AE569" s="2508"/>
      <c r="AF569" s="2508"/>
      <c r="AG569" s="2508"/>
      <c r="AH569" s="2508"/>
      <c r="AI569" s="2508"/>
      <c r="AJ569" s="2509"/>
      <c r="AK569" s="593"/>
      <c r="AL569" s="593"/>
      <c r="AM569" s="593"/>
      <c r="AN569" s="595"/>
      <c r="AP569" s="2426">
        <f>AP570-AP565-AP566</f>
        <v>113678533</v>
      </c>
      <c r="AQ569" s="2455"/>
      <c r="AR569" s="2455"/>
      <c r="AS569" s="549" t="s">
        <v>2126</v>
      </c>
    </row>
    <row r="570" spans="1:45" s="549" customFormat="1" ht="12.75" customHeight="1">
      <c r="A570" s="622"/>
      <c r="B570" s="2510"/>
      <c r="C570" s="2511"/>
      <c r="D570" s="2511"/>
      <c r="E570" s="2511"/>
      <c r="F570" s="2511"/>
      <c r="G570" s="2511"/>
      <c r="H570" s="2511"/>
      <c r="I570" s="2511"/>
      <c r="J570" s="2511"/>
      <c r="K570" s="2511"/>
      <c r="L570" s="2511"/>
      <c r="M570" s="2511"/>
      <c r="N570" s="2511"/>
      <c r="O570" s="2511"/>
      <c r="P570" s="2511"/>
      <c r="Q570" s="2511"/>
      <c r="R570" s="2511"/>
      <c r="S570" s="2511"/>
      <c r="T570" s="2511"/>
      <c r="U570" s="2511"/>
      <c r="V570" s="2511"/>
      <c r="W570" s="2511"/>
      <c r="X570" s="2511"/>
      <c r="Y570" s="2511"/>
      <c r="Z570" s="2511"/>
      <c r="AA570" s="2511"/>
      <c r="AB570" s="2511"/>
      <c r="AC570" s="2511"/>
      <c r="AD570" s="2511"/>
      <c r="AE570" s="2511"/>
      <c r="AF570" s="2511"/>
      <c r="AG570" s="2511"/>
      <c r="AH570" s="2511"/>
      <c r="AI570" s="2511"/>
      <c r="AJ570" s="2512"/>
      <c r="AK570" s="593"/>
      <c r="AL570" s="593"/>
      <c r="AM570" s="593"/>
      <c r="AN570" s="595"/>
      <c r="AP570" s="2426">
        <f>Application!AJ1062</f>
        <v>215579508.40000001</v>
      </c>
      <c r="AQ570" s="2426"/>
      <c r="AR570" s="2426"/>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3">
        <f>IFERROR(IF(AND(C554="N/A",C557="N/A"),0,IF(AF566=0,0,IF((AF566*100)&gt;12,12,(AF566*100)))),0)</f>
        <v>12</v>
      </c>
      <c r="AL572" s="2513"/>
      <c r="AM572" s="2514"/>
      <c r="AN572" s="595"/>
      <c r="AP572" s="2415">
        <f>AP569+(AP563*AP567)</f>
        <v>178377565</v>
      </c>
      <c r="AQ572" s="2416"/>
      <c r="AR572" s="24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5" t="s">
        <v>1307</v>
      </c>
      <c r="AF575" s="2445"/>
      <c r="AG575" s="2445"/>
      <c r="AH575" s="2445"/>
      <c r="AI575" s="2445"/>
      <c r="AJ575" s="2445"/>
      <c r="AK575" s="244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5" t="s">
        <v>1983</v>
      </c>
      <c r="C577" s="2385"/>
      <c r="D577" s="2385"/>
      <c r="E577" s="2385"/>
      <c r="F577" s="2385"/>
      <c r="G577" s="2385"/>
      <c r="H577" s="2385"/>
      <c r="I577" s="2385"/>
      <c r="J577" s="2385"/>
      <c r="K577" s="2385"/>
      <c r="L577" s="2385"/>
      <c r="M577" s="2385"/>
      <c r="N577" s="2385"/>
      <c r="O577" s="2385"/>
      <c r="P577" s="2385"/>
      <c r="Q577" s="2385"/>
      <c r="R577" s="2385"/>
      <c r="S577" s="2385"/>
      <c r="T577" s="2385"/>
      <c r="U577" s="2385"/>
      <c r="V577" s="2385"/>
      <c r="W577" s="2385"/>
      <c r="X577" s="2385"/>
      <c r="Y577" s="2385"/>
      <c r="Z577" s="2385"/>
      <c r="AA577" s="2385"/>
      <c r="AB577" s="2385"/>
      <c r="AC577" s="2385"/>
      <c r="AD577" s="2385"/>
      <c r="AE577" s="2385"/>
      <c r="AF577" s="2385"/>
      <c r="AG577" s="2385"/>
      <c r="AH577" s="2385"/>
      <c r="AI577" s="2385"/>
      <c r="AJ577" s="2385"/>
      <c r="AK577" s="640"/>
      <c r="AL577" s="571"/>
      <c r="AM577" s="601"/>
      <c r="AN577" s="595"/>
    </row>
    <row r="578" spans="1:42" s="549" customFormat="1" ht="12.75" customHeight="1">
      <c r="A578" s="601"/>
      <c r="B578" s="2385"/>
      <c r="C578" s="2385"/>
      <c r="D578" s="2385"/>
      <c r="E578" s="2385"/>
      <c r="F578" s="2385"/>
      <c r="G578" s="2385"/>
      <c r="H578" s="2385"/>
      <c r="I578" s="2385"/>
      <c r="J578" s="2385"/>
      <c r="K578" s="2385"/>
      <c r="L578" s="2385"/>
      <c r="M578" s="2385"/>
      <c r="N578" s="2385"/>
      <c r="O578" s="2385"/>
      <c r="P578" s="2385"/>
      <c r="Q578" s="2385"/>
      <c r="R578" s="2385"/>
      <c r="S578" s="2385"/>
      <c r="T578" s="2385"/>
      <c r="U578" s="2385"/>
      <c r="V578" s="2385"/>
      <c r="W578" s="2385"/>
      <c r="X578" s="2385"/>
      <c r="Y578" s="2385"/>
      <c r="Z578" s="2385"/>
      <c r="AA578" s="2385"/>
      <c r="AB578" s="2385"/>
      <c r="AC578" s="2385"/>
      <c r="AD578" s="2385"/>
      <c r="AE578" s="2385"/>
      <c r="AF578" s="2385"/>
      <c r="AG578" s="2385"/>
      <c r="AH578" s="2385"/>
      <c r="AI578" s="2385"/>
      <c r="AJ578" s="2385"/>
      <c r="AK578" s="640"/>
      <c r="AL578" s="571"/>
      <c r="AM578" s="601"/>
      <c r="AN578" s="595"/>
    </row>
    <row r="579" spans="1:42" s="549" customFormat="1" ht="12.75" customHeight="1">
      <c r="A579" s="601"/>
      <c r="B579" s="2385"/>
      <c r="C579" s="2385"/>
      <c r="D579" s="2385"/>
      <c r="E579" s="2385"/>
      <c r="F579" s="2385"/>
      <c r="G579" s="2385"/>
      <c r="H579" s="2385"/>
      <c r="I579" s="2385"/>
      <c r="J579" s="2385"/>
      <c r="K579" s="2385"/>
      <c r="L579" s="2385"/>
      <c r="M579" s="2385"/>
      <c r="N579" s="2385"/>
      <c r="O579" s="2385"/>
      <c r="P579" s="2385"/>
      <c r="Q579" s="2385"/>
      <c r="R579" s="2385"/>
      <c r="S579" s="2385"/>
      <c r="T579" s="2385"/>
      <c r="U579" s="2385"/>
      <c r="V579" s="2385"/>
      <c r="W579" s="2385"/>
      <c r="X579" s="2385"/>
      <c r="Y579" s="2385"/>
      <c r="Z579" s="2385"/>
      <c r="AA579" s="2385"/>
      <c r="AB579" s="2385"/>
      <c r="AC579" s="2385"/>
      <c r="AD579" s="2385"/>
      <c r="AE579" s="2385"/>
      <c r="AF579" s="2385"/>
      <c r="AG579" s="2385"/>
      <c r="AH579" s="2385"/>
      <c r="AI579" s="2385"/>
      <c r="AJ579" s="2385"/>
      <c r="AK579" s="640"/>
      <c r="AL579" s="571"/>
      <c r="AM579" s="601"/>
      <c r="AN579" s="595"/>
    </row>
    <row r="580" spans="1:42" s="549" customFormat="1" ht="12.75" customHeight="1">
      <c r="A580" s="601"/>
      <c r="B580" s="2385"/>
      <c r="C580" s="2385"/>
      <c r="D580" s="2385"/>
      <c r="E580" s="2385"/>
      <c r="F580" s="2385"/>
      <c r="G580" s="2385"/>
      <c r="H580" s="2385"/>
      <c r="I580" s="2385"/>
      <c r="J580" s="2385"/>
      <c r="K580" s="2385"/>
      <c r="L580" s="2385"/>
      <c r="M580" s="2385"/>
      <c r="N580" s="2385"/>
      <c r="O580" s="2385"/>
      <c r="P580" s="2385"/>
      <c r="Q580" s="2385"/>
      <c r="R580" s="2385"/>
      <c r="S580" s="2385"/>
      <c r="T580" s="2385"/>
      <c r="U580" s="2385"/>
      <c r="V580" s="2385"/>
      <c r="W580" s="2385"/>
      <c r="X580" s="2385"/>
      <c r="Y580" s="2385"/>
      <c r="Z580" s="2385"/>
      <c r="AA580" s="2385"/>
      <c r="AB580" s="2385"/>
      <c r="AC580" s="2385"/>
      <c r="AD580" s="2385"/>
      <c r="AE580" s="2385"/>
      <c r="AF580" s="2385"/>
      <c r="AG580" s="2385"/>
      <c r="AH580" s="2385"/>
      <c r="AI580" s="2385"/>
      <c r="AJ580" s="2385"/>
      <c r="AK580" s="640"/>
      <c r="AL580" s="571"/>
      <c r="AM580" s="601"/>
      <c r="AN580" s="595"/>
    </row>
    <row r="581" spans="1:42" s="549" customFormat="1" ht="12.75" customHeight="1">
      <c r="A581" s="601"/>
      <c r="B581" s="2385"/>
      <c r="C581" s="2385"/>
      <c r="D581" s="2385"/>
      <c r="E581" s="2385"/>
      <c r="F581" s="2385"/>
      <c r="G581" s="2385"/>
      <c r="H581" s="2385"/>
      <c r="I581" s="2385"/>
      <c r="J581" s="2385"/>
      <c r="K581" s="2385"/>
      <c r="L581" s="2385"/>
      <c r="M581" s="2385"/>
      <c r="N581" s="2385"/>
      <c r="O581" s="2385"/>
      <c r="P581" s="2385"/>
      <c r="Q581" s="2385"/>
      <c r="R581" s="2385"/>
      <c r="S581" s="2385"/>
      <c r="T581" s="2385"/>
      <c r="U581" s="2385"/>
      <c r="V581" s="2385"/>
      <c r="W581" s="2385"/>
      <c r="X581" s="2385"/>
      <c r="Y581" s="2385"/>
      <c r="Z581" s="2385"/>
      <c r="AA581" s="2385"/>
      <c r="AB581" s="2385"/>
      <c r="AC581" s="2385"/>
      <c r="AD581" s="2385"/>
      <c r="AE581" s="2385"/>
      <c r="AF581" s="2385"/>
      <c r="AG581" s="2385"/>
      <c r="AH581" s="2385"/>
      <c r="AI581" s="2385"/>
      <c r="AJ581" s="2385"/>
      <c r="AK581" s="640"/>
      <c r="AL581" s="571"/>
      <c r="AM581" s="601"/>
      <c r="AN581" s="595"/>
    </row>
    <row r="582" spans="1:42" s="549" customFormat="1" ht="12.75" customHeight="1">
      <c r="A582" s="601"/>
      <c r="B582" s="2385"/>
      <c r="C582" s="2385"/>
      <c r="D582" s="2385"/>
      <c r="E582" s="2385"/>
      <c r="F582" s="2385"/>
      <c r="G582" s="2385"/>
      <c r="H582" s="2385"/>
      <c r="I582" s="2385"/>
      <c r="J582" s="2385"/>
      <c r="K582" s="2385"/>
      <c r="L582" s="2385"/>
      <c r="M582" s="2385"/>
      <c r="N582" s="2385"/>
      <c r="O582" s="2385"/>
      <c r="P582" s="2385"/>
      <c r="Q582" s="2385"/>
      <c r="R582" s="2385"/>
      <c r="S582" s="2385"/>
      <c r="T582" s="2385"/>
      <c r="U582" s="2385"/>
      <c r="V582" s="2385"/>
      <c r="W582" s="2385"/>
      <c r="X582" s="2385"/>
      <c r="Y582" s="2385"/>
      <c r="Z582" s="2385"/>
      <c r="AA582" s="2385"/>
      <c r="AB582" s="2385"/>
      <c r="AC582" s="2385"/>
      <c r="AD582" s="2385"/>
      <c r="AE582" s="2385"/>
      <c r="AF582" s="2385"/>
      <c r="AG582" s="2385"/>
      <c r="AH582" s="2385"/>
      <c r="AI582" s="2385"/>
      <c r="AJ582" s="2385"/>
      <c r="AK582" s="640"/>
      <c r="AL582" s="571"/>
      <c r="AM582" s="601"/>
      <c r="AN582" s="595"/>
    </row>
    <row r="583" spans="1:42" s="549" customFormat="1" ht="12.75" customHeight="1">
      <c r="A583" s="601"/>
      <c r="B583" s="2385"/>
      <c r="C583" s="2385"/>
      <c r="D583" s="2385"/>
      <c r="E583" s="2385"/>
      <c r="F583" s="2385"/>
      <c r="G583" s="2385"/>
      <c r="H583" s="2385"/>
      <c r="I583" s="2385"/>
      <c r="J583" s="2385"/>
      <c r="K583" s="2385"/>
      <c r="L583" s="2385"/>
      <c r="M583" s="2385"/>
      <c r="N583" s="2385"/>
      <c r="O583" s="2385"/>
      <c r="P583" s="2385"/>
      <c r="Q583" s="2385"/>
      <c r="R583" s="2385"/>
      <c r="S583" s="2385"/>
      <c r="T583" s="2385"/>
      <c r="U583" s="2385"/>
      <c r="V583" s="2385"/>
      <c r="W583" s="2385"/>
      <c r="X583" s="2385"/>
      <c r="Y583" s="2385"/>
      <c r="Z583" s="2385"/>
      <c r="AA583" s="2385"/>
      <c r="AB583" s="2385"/>
      <c r="AC583" s="2385"/>
      <c r="AD583" s="2385"/>
      <c r="AE583" s="2385"/>
      <c r="AF583" s="2385"/>
      <c r="AG583" s="2385"/>
      <c r="AH583" s="2385"/>
      <c r="AI583" s="2385"/>
      <c r="AJ583" s="2385"/>
      <c r="AK583" s="640"/>
      <c r="AL583" s="571"/>
      <c r="AM583" s="601"/>
      <c r="AN583" s="595"/>
    </row>
    <row r="584" spans="1:42" ht="12.75" customHeight="1">
      <c r="A584" s="601"/>
      <c r="B584" s="2385"/>
      <c r="C584" s="2385"/>
      <c r="D584" s="2385"/>
      <c r="E584" s="2385"/>
      <c r="F584" s="2385"/>
      <c r="G584" s="2385"/>
      <c r="H584" s="2385"/>
      <c r="I584" s="2385"/>
      <c r="J584" s="2385"/>
      <c r="K584" s="2385"/>
      <c r="L584" s="2385"/>
      <c r="M584" s="2385"/>
      <c r="N584" s="2385"/>
      <c r="O584" s="2385"/>
      <c r="P584" s="2385"/>
      <c r="Q584" s="2385"/>
      <c r="R584" s="2385"/>
      <c r="S584" s="2385"/>
      <c r="T584" s="2385"/>
      <c r="U584" s="2385"/>
      <c r="V584" s="2385"/>
      <c r="W584" s="2385"/>
      <c r="X584" s="2385"/>
      <c r="Y584" s="2385"/>
      <c r="Z584" s="2385"/>
      <c r="AA584" s="2385"/>
      <c r="AB584" s="2385"/>
      <c r="AC584" s="2385"/>
      <c r="AD584" s="2385"/>
      <c r="AE584" s="2385"/>
      <c r="AF584" s="2385"/>
      <c r="AG584" s="2385"/>
      <c r="AH584" s="2385"/>
      <c r="AI584" s="2385"/>
      <c r="AJ584" s="2385"/>
      <c r="AK584" s="640"/>
      <c r="AL584" s="571"/>
      <c r="AM584" s="601"/>
    </row>
    <row r="585" spans="1:42" s="549" customFormat="1" ht="12.75" customHeight="1">
      <c r="B585" s="2385"/>
      <c r="C585" s="2385"/>
      <c r="D585" s="2385"/>
      <c r="E585" s="2385"/>
      <c r="F585" s="2385"/>
      <c r="G585" s="2385"/>
      <c r="H585" s="2385"/>
      <c r="I585" s="2385"/>
      <c r="J585" s="2385"/>
      <c r="K585" s="2385"/>
      <c r="L585" s="2385"/>
      <c r="M585" s="2385"/>
      <c r="N585" s="2385"/>
      <c r="O585" s="2385"/>
      <c r="P585" s="2385"/>
      <c r="Q585" s="2385"/>
      <c r="R585" s="2385"/>
      <c r="S585" s="2385"/>
      <c r="T585" s="2385"/>
      <c r="U585" s="2385"/>
      <c r="V585" s="2385"/>
      <c r="W585" s="2385"/>
      <c r="X585" s="2385"/>
      <c r="Y585" s="2385"/>
      <c r="Z585" s="2385"/>
      <c r="AA585" s="2385"/>
      <c r="AB585" s="2385"/>
      <c r="AC585" s="2385"/>
      <c r="AD585" s="2385"/>
      <c r="AE585" s="2385"/>
      <c r="AF585" s="2385"/>
      <c r="AG585" s="2385"/>
      <c r="AH585" s="2385"/>
      <c r="AI585" s="2385"/>
      <c r="AJ585" s="238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6" t="s">
        <v>1331</v>
      </c>
      <c r="AG591" s="2386"/>
      <c r="AH591" s="2386"/>
      <c r="AI591" s="2386"/>
      <c r="AJ591" s="2386"/>
      <c r="AK591" s="2386"/>
      <c r="AL591" s="2386"/>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6" t="s">
        <v>1387</v>
      </c>
      <c r="AG598" s="2386"/>
      <c r="AH598" s="2386"/>
      <c r="AI598" s="2386"/>
      <c r="AJ598" s="2386"/>
      <c r="AK598" s="2386"/>
      <c r="AL598" s="2386"/>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6" t="s">
        <v>1370</v>
      </c>
      <c r="AG604" s="2386"/>
      <c r="AH604" s="2386"/>
      <c r="AI604" s="2386"/>
      <c r="AJ604" s="2386"/>
      <c r="AK604" s="2386"/>
      <c r="AL604" s="2386"/>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6" t="s">
        <v>1390</v>
      </c>
      <c r="AG610" s="2386"/>
      <c r="AH610" s="2386"/>
      <c r="AI610" s="2386"/>
      <c r="AJ610" s="2386"/>
      <c r="AK610" s="2386"/>
      <c r="AL610" s="2386"/>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1" t="s">
        <v>1183</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6" t="s">
        <v>1345</v>
      </c>
      <c r="AG616" s="2386"/>
      <c r="AH616" s="2386"/>
      <c r="AI616" s="2386"/>
      <c r="AJ616" s="2386"/>
      <c r="AK616" s="2386"/>
      <c r="AL616" s="2386"/>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87" t="s">
        <v>687</v>
      </c>
      <c r="I619" s="2387"/>
      <c r="J619" s="932"/>
      <c r="K619" s="932"/>
      <c r="L619" s="932"/>
      <c r="N619" s="22"/>
      <c r="O619" s="22"/>
      <c r="P619" s="22"/>
      <c r="Q619" s="1144" t="s">
        <v>2129</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0" t="s">
        <v>591</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3" t="s">
        <v>591</v>
      </c>
      <c r="C629" s="2393"/>
      <c r="D629" s="640"/>
      <c r="E629" s="2385" t="s">
        <v>1394</v>
      </c>
      <c r="F629" s="2385"/>
      <c r="G629" s="2385"/>
      <c r="H629" s="2385"/>
      <c r="I629" s="2385"/>
      <c r="J629" s="2385"/>
      <c r="K629" s="2385"/>
      <c r="L629" s="2385"/>
      <c r="M629" s="2385"/>
      <c r="N629" s="2385"/>
      <c r="O629" s="2385"/>
      <c r="P629" s="2385"/>
      <c r="Q629" s="2385"/>
      <c r="R629" s="2385"/>
      <c r="S629" s="2385"/>
      <c r="T629" s="2385"/>
      <c r="U629" s="2385"/>
      <c r="V629" s="2385"/>
      <c r="W629" s="2385"/>
      <c r="X629" s="2385"/>
      <c r="Y629" s="2385"/>
      <c r="Z629" s="2385"/>
      <c r="AA629" s="2385"/>
      <c r="AB629" s="2385"/>
      <c r="AC629" s="2385"/>
      <c r="AD629" s="2385"/>
      <c r="AE629" s="2385"/>
      <c r="AF629" s="2385"/>
      <c r="AG629" s="2385"/>
      <c r="AH629" s="640"/>
      <c r="AI629" s="640"/>
      <c r="AJ629" s="640"/>
      <c r="AK629" s="640"/>
      <c r="AL629" s="640"/>
      <c r="AN629" s="595"/>
    </row>
    <row r="630" spans="1:42" s="549" customFormat="1" ht="12.75" customHeight="1">
      <c r="B630" s="536"/>
      <c r="C630" s="929"/>
      <c r="D630" s="640"/>
      <c r="E630" s="2385"/>
      <c r="F630" s="2385"/>
      <c r="G630" s="2385"/>
      <c r="H630" s="2385"/>
      <c r="I630" s="2385"/>
      <c r="J630" s="2385"/>
      <c r="K630" s="2385"/>
      <c r="L630" s="2385"/>
      <c r="M630" s="2385"/>
      <c r="N630" s="2385"/>
      <c r="O630" s="2385"/>
      <c r="P630" s="2385"/>
      <c r="Q630" s="2385"/>
      <c r="R630" s="2385"/>
      <c r="S630" s="2385"/>
      <c r="T630" s="2385"/>
      <c r="U630" s="2385"/>
      <c r="V630" s="2385"/>
      <c r="W630" s="2385"/>
      <c r="X630" s="2385"/>
      <c r="Y630" s="2385"/>
      <c r="Z630" s="2385"/>
      <c r="AA630" s="2385"/>
      <c r="AB630" s="2385"/>
      <c r="AC630" s="2385"/>
      <c r="AD630" s="2385"/>
      <c r="AE630" s="2385"/>
      <c r="AF630" s="2385"/>
      <c r="AG630" s="2385"/>
      <c r="AH630" s="640"/>
      <c r="AI630" s="640"/>
      <c r="AJ630" s="640"/>
      <c r="AK630" s="640"/>
      <c r="AL630" s="640"/>
      <c r="AN630" s="595"/>
    </row>
    <row r="631" spans="1:42" s="549" customFormat="1" ht="12.75" customHeight="1">
      <c r="B631" s="536"/>
      <c r="C631" s="929"/>
      <c r="D631" s="640"/>
      <c r="E631" s="2385"/>
      <c r="F631" s="2385"/>
      <c r="G631" s="2385"/>
      <c r="H631" s="2385"/>
      <c r="I631" s="2385"/>
      <c r="J631" s="2385"/>
      <c r="K631" s="2385"/>
      <c r="L631" s="2385"/>
      <c r="M631" s="2385"/>
      <c r="N631" s="2385"/>
      <c r="O631" s="2385"/>
      <c r="P631" s="2385"/>
      <c r="Q631" s="2385"/>
      <c r="R631" s="2385"/>
      <c r="S631" s="2385"/>
      <c r="T631" s="2385"/>
      <c r="U631" s="2385"/>
      <c r="V631" s="2385"/>
      <c r="W631" s="2385"/>
      <c r="X631" s="2385"/>
      <c r="Y631" s="2385"/>
      <c r="Z631" s="2385"/>
      <c r="AA631" s="2385"/>
      <c r="AB631" s="2385"/>
      <c r="AC631" s="2385"/>
      <c r="AD631" s="2385"/>
      <c r="AE631" s="2385"/>
      <c r="AF631" s="2385"/>
      <c r="AG631" s="2385"/>
      <c r="AH631" s="640"/>
      <c r="AI631" s="640"/>
      <c r="AJ631" s="640"/>
      <c r="AK631" s="640"/>
      <c r="AL631" s="640"/>
      <c r="AN631" s="595"/>
    </row>
    <row r="632" spans="1:42" s="549" customFormat="1" ht="12.75" customHeight="1">
      <c r="B632" s="536"/>
      <c r="C632" s="929"/>
      <c r="D632" s="640"/>
      <c r="E632" s="2385"/>
      <c r="F632" s="2385"/>
      <c r="G632" s="2385"/>
      <c r="H632" s="2385"/>
      <c r="I632" s="2385"/>
      <c r="J632" s="2385"/>
      <c r="K632" s="2385"/>
      <c r="L632" s="2385"/>
      <c r="M632" s="2385"/>
      <c r="N632" s="2385"/>
      <c r="O632" s="2385"/>
      <c r="P632" s="2385"/>
      <c r="Q632" s="2385"/>
      <c r="R632" s="2385"/>
      <c r="S632" s="2385"/>
      <c r="T632" s="2385"/>
      <c r="U632" s="2385"/>
      <c r="V632" s="2385"/>
      <c r="W632" s="2385"/>
      <c r="X632" s="2385"/>
      <c r="Y632" s="2385"/>
      <c r="Z632" s="2385"/>
      <c r="AA632" s="2385"/>
      <c r="AB632" s="2385"/>
      <c r="AC632" s="2385"/>
      <c r="AD632" s="2385"/>
      <c r="AE632" s="2385"/>
      <c r="AF632" s="2385"/>
      <c r="AG632" s="238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8">
        <f>VLOOKUP($H$619,$AO$599:$AP$604,2,FALSE)+IF(R619=AO607,0,VLOOKUP($I$627,$AO$626:$AP$628,2,FALSE))</f>
        <v>7</v>
      </c>
      <c r="AK634" s="238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1682</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386" t="s">
        <v>1345</v>
      </c>
      <c r="AG638" s="2386"/>
      <c r="AH638" s="2386"/>
      <c r="AI638" s="2386"/>
      <c r="AJ638" s="2386"/>
      <c r="AK638" s="2386"/>
      <c r="AL638" s="2386"/>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3" t="s">
        <v>591</v>
      </c>
      <c r="Y647" s="2393"/>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6" t="s">
        <v>1399</v>
      </c>
      <c r="AG649" s="2386"/>
      <c r="AH649" s="2386"/>
      <c r="AI649" s="2386"/>
      <c r="AJ649" s="2386"/>
      <c r="AK649" s="2386"/>
      <c r="AL649" s="238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7" t="s">
        <v>687</v>
      </c>
      <c r="I651" s="238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8">
        <f>VLOOKUP($H$651,$AO$618:$AP$620,2,FALSE)</f>
        <v>3</v>
      </c>
      <c r="AK653" s="2389"/>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5" t="s">
        <v>2051</v>
      </c>
      <c r="F657" s="2385"/>
      <c r="G657" s="2385"/>
      <c r="H657" s="2385"/>
      <c r="I657" s="2385"/>
      <c r="J657" s="2385"/>
      <c r="K657" s="2385"/>
      <c r="L657" s="2385"/>
      <c r="M657" s="2385"/>
      <c r="N657" s="2385"/>
      <c r="O657" s="2385"/>
      <c r="P657" s="2385"/>
      <c r="Q657" s="2385"/>
      <c r="R657" s="2385"/>
      <c r="S657" s="2385"/>
      <c r="T657" s="2385"/>
      <c r="U657" s="2385"/>
      <c r="V657" s="2385"/>
      <c r="W657" s="2385"/>
      <c r="X657" s="2385"/>
      <c r="Y657" s="2385"/>
      <c r="Z657" s="2385"/>
      <c r="AA657" s="2385"/>
      <c r="AB657" s="2385"/>
      <c r="AC657" s="2385"/>
      <c r="AD657" s="2385"/>
      <c r="AE657" s="536"/>
      <c r="AF657" s="2386" t="s">
        <v>1345</v>
      </c>
      <c r="AG657" s="2386"/>
      <c r="AH657" s="2386"/>
      <c r="AI657" s="2386"/>
      <c r="AJ657" s="2386"/>
      <c r="AK657" s="2386"/>
      <c r="AL657" s="2386"/>
      <c r="AN657" s="595"/>
    </row>
    <row r="658" spans="1:42" s="549" customFormat="1" ht="12.75" customHeight="1">
      <c r="B658" s="536"/>
      <c r="C658" s="536"/>
      <c r="D658" s="659"/>
      <c r="E658" s="2385"/>
      <c r="F658" s="2385"/>
      <c r="G658" s="2385"/>
      <c r="H658" s="2385"/>
      <c r="I658" s="2385"/>
      <c r="J658" s="2385"/>
      <c r="K658" s="2385"/>
      <c r="L658" s="2385"/>
      <c r="M658" s="2385"/>
      <c r="N658" s="2385"/>
      <c r="O658" s="2385"/>
      <c r="P658" s="2385"/>
      <c r="Q658" s="2385"/>
      <c r="R658" s="2385"/>
      <c r="S658" s="2385"/>
      <c r="T658" s="2385"/>
      <c r="U658" s="2385"/>
      <c r="V658" s="2385"/>
      <c r="W658" s="2385"/>
      <c r="X658" s="2385"/>
      <c r="Y658" s="2385"/>
      <c r="Z658" s="2385"/>
      <c r="AA658" s="2385"/>
      <c r="AB658" s="2385"/>
      <c r="AC658" s="2385"/>
      <c r="AD658" s="238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6" t="s">
        <v>1399</v>
      </c>
      <c r="AG660" s="2386"/>
      <c r="AH660" s="2386"/>
      <c r="AI660" s="2386"/>
      <c r="AJ660" s="2386"/>
      <c r="AK660" s="2386"/>
      <c r="AL660" s="2386"/>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7" t="s">
        <v>687</v>
      </c>
      <c r="I663" s="238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8">
        <f>VLOOKUP(H663,AT618:AU620,2,FALSE)</f>
        <v>3</v>
      </c>
      <c r="AK665" s="238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5" t="s">
        <v>1409</v>
      </c>
      <c r="F670" s="2385"/>
      <c r="G670" s="2385"/>
      <c r="H670" s="2385"/>
      <c r="I670" s="2385"/>
      <c r="J670" s="2385"/>
      <c r="K670" s="2385"/>
      <c r="L670" s="2385"/>
      <c r="M670" s="2385"/>
      <c r="N670" s="2385"/>
      <c r="O670" s="2385"/>
      <c r="P670" s="2385"/>
      <c r="Q670" s="2385"/>
      <c r="R670" s="2385"/>
      <c r="S670" s="2385"/>
      <c r="T670" s="2385"/>
      <c r="U670" s="2385"/>
      <c r="V670" s="2385"/>
      <c r="W670" s="2385"/>
      <c r="X670" s="2385"/>
      <c r="Y670" s="2385"/>
      <c r="Z670" s="2385"/>
      <c r="AA670" s="2385"/>
      <c r="AB670" s="2385"/>
      <c r="AC670" s="2385"/>
      <c r="AD670" s="536"/>
      <c r="AE670" s="536"/>
      <c r="AF670" s="2386" t="s">
        <v>1370</v>
      </c>
      <c r="AG670" s="2386"/>
      <c r="AH670" s="2386"/>
      <c r="AI670" s="2386"/>
      <c r="AJ670" s="2386"/>
      <c r="AK670" s="2386"/>
      <c r="AL670" s="2386"/>
      <c r="AN670" s="595"/>
    </row>
    <row r="671" spans="1:42" s="549" customFormat="1" ht="12.75" customHeight="1">
      <c r="B671" s="536"/>
      <c r="C671" s="539"/>
      <c r="D671" s="536"/>
      <c r="E671" s="2385"/>
      <c r="F671" s="2385"/>
      <c r="G671" s="2385"/>
      <c r="H671" s="2385"/>
      <c r="I671" s="2385"/>
      <c r="J671" s="2385"/>
      <c r="K671" s="2385"/>
      <c r="L671" s="2385"/>
      <c r="M671" s="2385"/>
      <c r="N671" s="2385"/>
      <c r="O671" s="2385"/>
      <c r="P671" s="2385"/>
      <c r="Q671" s="2385"/>
      <c r="R671" s="2385"/>
      <c r="S671" s="2385"/>
      <c r="T671" s="2385"/>
      <c r="U671" s="2385"/>
      <c r="V671" s="2385"/>
      <c r="W671" s="2385"/>
      <c r="X671" s="2385"/>
      <c r="Y671" s="2385"/>
      <c r="Z671" s="2385"/>
      <c r="AA671" s="2385"/>
      <c r="AB671" s="2385"/>
      <c r="AC671" s="2385"/>
      <c r="AD671" s="536"/>
      <c r="AE671" s="536"/>
      <c r="AF671" s="536"/>
      <c r="AG671" s="536"/>
      <c r="AH671" s="536"/>
      <c r="AI671" s="536"/>
      <c r="AJ671" s="536"/>
      <c r="AK671" s="536"/>
      <c r="AL671" s="536"/>
      <c r="AN671" s="595"/>
    </row>
    <row r="672" spans="1:42" s="549" customFormat="1" ht="12.75" customHeight="1">
      <c r="B672" s="536"/>
      <c r="C672" s="539"/>
      <c r="D672" s="659"/>
      <c r="E672" s="2385"/>
      <c r="F672" s="2385"/>
      <c r="G672" s="2385"/>
      <c r="H672" s="2385"/>
      <c r="I672" s="2385"/>
      <c r="J672" s="2385"/>
      <c r="K672" s="2385"/>
      <c r="L672" s="2385"/>
      <c r="M672" s="2385"/>
      <c r="N672" s="2385"/>
      <c r="O672" s="2385"/>
      <c r="P672" s="2385"/>
      <c r="Q672" s="2385"/>
      <c r="R672" s="2385"/>
      <c r="S672" s="2385"/>
      <c r="T672" s="2385"/>
      <c r="U672" s="2385"/>
      <c r="V672" s="2385"/>
      <c r="W672" s="2385"/>
      <c r="X672" s="2385"/>
      <c r="Y672" s="2385"/>
      <c r="Z672" s="2385"/>
      <c r="AA672" s="2385"/>
      <c r="AB672" s="2385"/>
      <c r="AC672" s="238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5" t="s">
        <v>1410</v>
      </c>
      <c r="F674" s="2385"/>
      <c r="G674" s="2385"/>
      <c r="H674" s="2385"/>
      <c r="I674" s="2385"/>
      <c r="J674" s="2385"/>
      <c r="K674" s="2385"/>
      <c r="L674" s="2385"/>
      <c r="M674" s="2385"/>
      <c r="N674" s="2385"/>
      <c r="O674" s="2385"/>
      <c r="P674" s="2385"/>
      <c r="Q674" s="2385"/>
      <c r="R674" s="2385"/>
      <c r="S674" s="2385"/>
      <c r="T674" s="2385"/>
      <c r="U674" s="2385"/>
      <c r="V674" s="2385"/>
      <c r="W674" s="2385"/>
      <c r="X674" s="2385"/>
      <c r="Y674" s="2385"/>
      <c r="Z674" s="2385"/>
      <c r="AA674" s="2385"/>
      <c r="AB674" s="2385"/>
      <c r="AC674" s="2385"/>
      <c r="AD674" s="536"/>
      <c r="AE674" s="536"/>
      <c r="AF674" s="2386" t="s">
        <v>1390</v>
      </c>
      <c r="AG674" s="2386"/>
      <c r="AH674" s="2386"/>
      <c r="AI674" s="2386"/>
      <c r="AJ674" s="2386"/>
      <c r="AK674" s="2386"/>
      <c r="AL674" s="2386"/>
      <c r="AN674" s="595"/>
    </row>
    <row r="675" spans="1:42" s="549" customFormat="1" ht="12.75" customHeight="1">
      <c r="B675" s="536"/>
      <c r="C675" s="539"/>
      <c r="D675" s="536"/>
      <c r="E675" s="2385"/>
      <c r="F675" s="2385"/>
      <c r="G675" s="2385"/>
      <c r="H675" s="2385"/>
      <c r="I675" s="2385"/>
      <c r="J675" s="2385"/>
      <c r="K675" s="2385"/>
      <c r="L675" s="2385"/>
      <c r="M675" s="2385"/>
      <c r="N675" s="2385"/>
      <c r="O675" s="2385"/>
      <c r="P675" s="2385"/>
      <c r="Q675" s="2385"/>
      <c r="R675" s="2385"/>
      <c r="S675" s="2385"/>
      <c r="T675" s="2385"/>
      <c r="U675" s="2385"/>
      <c r="V675" s="2385"/>
      <c r="W675" s="2385"/>
      <c r="X675" s="2385"/>
      <c r="Y675" s="2385"/>
      <c r="Z675" s="2385"/>
      <c r="AA675" s="2385"/>
      <c r="AB675" s="2385"/>
      <c r="AC675" s="2385"/>
      <c r="AD675" s="536"/>
      <c r="AE675" s="536"/>
      <c r="AF675" s="536"/>
      <c r="AG675" s="536"/>
      <c r="AH675" s="536"/>
      <c r="AI675" s="536"/>
      <c r="AJ675" s="536"/>
      <c r="AK675" s="536"/>
      <c r="AL675" s="536"/>
      <c r="AN675" s="595"/>
    </row>
    <row r="676" spans="1:42" s="549" customFormat="1" ht="15" customHeight="1">
      <c r="B676" s="536"/>
      <c r="C676" s="539"/>
      <c r="D676" s="659"/>
      <c r="E676" s="2385"/>
      <c r="F676" s="2385"/>
      <c r="G676" s="2385"/>
      <c r="H676" s="2385"/>
      <c r="I676" s="2385"/>
      <c r="J676" s="2385"/>
      <c r="K676" s="2385"/>
      <c r="L676" s="2385"/>
      <c r="M676" s="2385"/>
      <c r="N676" s="2385"/>
      <c r="O676" s="2385"/>
      <c r="P676" s="2385"/>
      <c r="Q676" s="2385"/>
      <c r="R676" s="2385"/>
      <c r="S676" s="2385"/>
      <c r="T676" s="2385"/>
      <c r="U676" s="2385"/>
      <c r="V676" s="2385"/>
      <c r="W676" s="2385"/>
      <c r="X676" s="2385"/>
      <c r="Y676" s="2385"/>
      <c r="Z676" s="2385"/>
      <c r="AA676" s="2385"/>
      <c r="AB676" s="2385"/>
      <c r="AC676" s="238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5" t="s">
        <v>1411</v>
      </c>
      <c r="F678" s="2385"/>
      <c r="G678" s="2385"/>
      <c r="H678" s="2385"/>
      <c r="I678" s="2385"/>
      <c r="J678" s="2385"/>
      <c r="K678" s="2385"/>
      <c r="L678" s="2385"/>
      <c r="M678" s="2385"/>
      <c r="N678" s="2385"/>
      <c r="O678" s="2385"/>
      <c r="P678" s="2385"/>
      <c r="Q678" s="2385"/>
      <c r="R678" s="2385"/>
      <c r="S678" s="2385"/>
      <c r="T678" s="2385"/>
      <c r="U678" s="2385"/>
      <c r="V678" s="2385"/>
      <c r="W678" s="2385"/>
      <c r="X678" s="2385"/>
      <c r="Y678" s="2385"/>
      <c r="Z678" s="2385"/>
      <c r="AA678" s="2385"/>
      <c r="AB678" s="2385"/>
      <c r="AC678" s="2385"/>
      <c r="AD678" s="536"/>
      <c r="AE678" s="536"/>
      <c r="AF678" s="2386" t="s">
        <v>1345</v>
      </c>
      <c r="AG678" s="2386"/>
      <c r="AH678" s="2386"/>
      <c r="AI678" s="2386"/>
      <c r="AJ678" s="2386"/>
      <c r="AK678" s="2386"/>
      <c r="AL678" s="2386"/>
      <c r="AN678" s="595"/>
    </row>
    <row r="679" spans="1:42" s="549" customFormat="1" ht="12.75" customHeight="1">
      <c r="B679" s="536"/>
      <c r="C679" s="927"/>
      <c r="D679" s="536"/>
      <c r="E679" s="2385"/>
      <c r="F679" s="2385"/>
      <c r="G679" s="2385"/>
      <c r="H679" s="2385"/>
      <c r="I679" s="2385"/>
      <c r="J679" s="2385"/>
      <c r="K679" s="2385"/>
      <c r="L679" s="2385"/>
      <c r="M679" s="2385"/>
      <c r="N679" s="2385"/>
      <c r="O679" s="2385"/>
      <c r="P679" s="2385"/>
      <c r="Q679" s="2385"/>
      <c r="R679" s="2385"/>
      <c r="S679" s="2385"/>
      <c r="T679" s="2385"/>
      <c r="U679" s="2385"/>
      <c r="V679" s="2385"/>
      <c r="W679" s="2385"/>
      <c r="X679" s="2385"/>
      <c r="Y679" s="2385"/>
      <c r="Z679" s="2385"/>
      <c r="AA679" s="2385"/>
      <c r="AB679" s="2385"/>
      <c r="AC679" s="2385"/>
      <c r="AD679" s="536"/>
      <c r="AE679" s="2386"/>
      <c r="AF679" s="2386"/>
      <c r="AG679" s="2386"/>
      <c r="AH679" s="2386"/>
      <c r="AI679" s="2386"/>
      <c r="AJ679" s="2386"/>
      <c r="AK679" s="2386"/>
      <c r="AL679" s="592"/>
      <c r="AN679" s="595"/>
      <c r="AO679" s="549" t="s">
        <v>591</v>
      </c>
      <c r="AP679" s="669">
        <v>0</v>
      </c>
    </row>
    <row r="680" spans="1:42" s="549" customFormat="1" ht="12.75" customHeight="1">
      <c r="A680" s="675"/>
      <c r="B680" s="536"/>
      <c r="C680" s="536"/>
      <c r="D680" s="659"/>
      <c r="E680" s="2385"/>
      <c r="F680" s="2385"/>
      <c r="G680" s="2385"/>
      <c r="H680" s="2385"/>
      <c r="I680" s="2385"/>
      <c r="J680" s="2385"/>
      <c r="K680" s="2385"/>
      <c r="L680" s="2385"/>
      <c r="M680" s="2385"/>
      <c r="N680" s="2385"/>
      <c r="O680" s="2385"/>
      <c r="P680" s="2385"/>
      <c r="Q680" s="2385"/>
      <c r="R680" s="2385"/>
      <c r="S680" s="2385"/>
      <c r="T680" s="2385"/>
      <c r="U680" s="2385"/>
      <c r="V680" s="2385"/>
      <c r="W680" s="2385"/>
      <c r="X680" s="2385"/>
      <c r="Y680" s="2385"/>
      <c r="Z680" s="2385"/>
      <c r="AA680" s="2385"/>
      <c r="AB680" s="2385"/>
      <c r="AC680" s="238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5" t="s">
        <v>1412</v>
      </c>
      <c r="F682" s="2385"/>
      <c r="G682" s="2385"/>
      <c r="H682" s="2385"/>
      <c r="I682" s="2385"/>
      <c r="J682" s="2385"/>
      <c r="K682" s="2385"/>
      <c r="L682" s="2385"/>
      <c r="M682" s="2385"/>
      <c r="N682" s="2385"/>
      <c r="O682" s="2385"/>
      <c r="P682" s="2385"/>
      <c r="Q682" s="2385"/>
      <c r="R682" s="2385"/>
      <c r="S682" s="2385"/>
      <c r="T682" s="2385"/>
      <c r="U682" s="2385"/>
      <c r="V682" s="2385"/>
      <c r="W682" s="2385"/>
      <c r="X682" s="2385"/>
      <c r="Y682" s="2385"/>
      <c r="Z682" s="2385"/>
      <c r="AA682" s="2385"/>
      <c r="AB682" s="2385"/>
      <c r="AC682" s="2385"/>
      <c r="AD682" s="536"/>
      <c r="AE682" s="536"/>
      <c r="AF682" s="2386" t="s">
        <v>1390</v>
      </c>
      <c r="AG682" s="2386"/>
      <c r="AH682" s="2386"/>
      <c r="AI682" s="2386"/>
      <c r="AJ682" s="2386"/>
      <c r="AK682" s="2386"/>
      <c r="AL682" s="2386"/>
      <c r="AN682" s="595"/>
    </row>
    <row r="683" spans="1:42" s="549" customFormat="1" ht="12.75" customHeight="1">
      <c r="A683" s="666"/>
      <c r="B683" s="536"/>
      <c r="C683" s="943"/>
      <c r="D683" s="659"/>
      <c r="E683" s="2385"/>
      <c r="F683" s="2385"/>
      <c r="G683" s="2385"/>
      <c r="H683" s="2385"/>
      <c r="I683" s="2385"/>
      <c r="J683" s="2385"/>
      <c r="K683" s="2385"/>
      <c r="L683" s="2385"/>
      <c r="M683" s="2385"/>
      <c r="N683" s="2385"/>
      <c r="O683" s="2385"/>
      <c r="P683" s="2385"/>
      <c r="Q683" s="2385"/>
      <c r="R683" s="2385"/>
      <c r="S683" s="2385"/>
      <c r="T683" s="2385"/>
      <c r="U683" s="2385"/>
      <c r="V683" s="2385"/>
      <c r="W683" s="2385"/>
      <c r="X683" s="2385"/>
      <c r="Y683" s="2385"/>
      <c r="Z683" s="2385"/>
      <c r="AA683" s="2385"/>
      <c r="AB683" s="2385"/>
      <c r="AC683" s="238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5"/>
      <c r="F684" s="2385"/>
      <c r="G684" s="2385"/>
      <c r="H684" s="2385"/>
      <c r="I684" s="2385"/>
      <c r="J684" s="2385"/>
      <c r="K684" s="2385"/>
      <c r="L684" s="2385"/>
      <c r="M684" s="2385"/>
      <c r="N684" s="2385"/>
      <c r="O684" s="2385"/>
      <c r="P684" s="2385"/>
      <c r="Q684" s="2385"/>
      <c r="R684" s="2385"/>
      <c r="S684" s="2385"/>
      <c r="T684" s="2385"/>
      <c r="U684" s="2385"/>
      <c r="V684" s="2385"/>
      <c r="W684" s="2385"/>
      <c r="X684" s="2385"/>
      <c r="Y684" s="2385"/>
      <c r="Z684" s="2385"/>
      <c r="AA684" s="2385"/>
      <c r="AB684" s="2385"/>
      <c r="AC684" s="238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5" t="s">
        <v>1413</v>
      </c>
      <c r="F686" s="2385"/>
      <c r="G686" s="2385"/>
      <c r="H686" s="2385"/>
      <c r="I686" s="2385"/>
      <c r="J686" s="2385"/>
      <c r="K686" s="2385"/>
      <c r="L686" s="2385"/>
      <c r="M686" s="2385"/>
      <c r="N686" s="2385"/>
      <c r="O686" s="2385"/>
      <c r="P686" s="2385"/>
      <c r="Q686" s="2385"/>
      <c r="R686" s="2385"/>
      <c r="S686" s="2385"/>
      <c r="T686" s="2385"/>
      <c r="U686" s="2385"/>
      <c r="V686" s="2385"/>
      <c r="W686" s="2385"/>
      <c r="X686" s="2385"/>
      <c r="Y686" s="2385"/>
      <c r="Z686" s="2385"/>
      <c r="AA686" s="2385"/>
      <c r="AB686" s="2385"/>
      <c r="AC686" s="2385"/>
      <c r="AD686" s="536"/>
      <c r="AE686" s="536"/>
      <c r="AF686" s="2386" t="s">
        <v>1345</v>
      </c>
      <c r="AG686" s="2386"/>
      <c r="AH686" s="2386"/>
      <c r="AI686" s="2386"/>
      <c r="AJ686" s="2386"/>
      <c r="AK686" s="2386"/>
      <c r="AL686" s="2386"/>
      <c r="AM686" s="594"/>
      <c r="AN686" s="595"/>
    </row>
    <row r="687" spans="1:42" s="549" customFormat="1" ht="12.75" customHeight="1">
      <c r="B687" s="536"/>
      <c r="C687" s="927"/>
      <c r="D687" s="659"/>
      <c r="E687" s="2385"/>
      <c r="F687" s="2385"/>
      <c r="G687" s="2385"/>
      <c r="H687" s="2385"/>
      <c r="I687" s="2385"/>
      <c r="J687" s="2385"/>
      <c r="K687" s="2385"/>
      <c r="L687" s="2385"/>
      <c r="M687" s="2385"/>
      <c r="N687" s="2385"/>
      <c r="O687" s="2385"/>
      <c r="P687" s="2385"/>
      <c r="Q687" s="2385"/>
      <c r="R687" s="2385"/>
      <c r="S687" s="2385"/>
      <c r="T687" s="2385"/>
      <c r="U687" s="2385"/>
      <c r="V687" s="2385"/>
      <c r="W687" s="2385"/>
      <c r="X687" s="2385"/>
      <c r="Y687" s="2385"/>
      <c r="Z687" s="2385"/>
      <c r="AA687" s="2385"/>
      <c r="AB687" s="2385"/>
      <c r="AC687" s="2385"/>
      <c r="AD687" s="536"/>
      <c r="AE687" s="536"/>
      <c r="AF687" s="536"/>
      <c r="AG687" s="536"/>
      <c r="AH687" s="536"/>
      <c r="AI687" s="536"/>
      <c r="AJ687" s="536"/>
      <c r="AK687" s="536"/>
      <c r="AL687" s="536"/>
      <c r="AM687" s="594"/>
      <c r="AN687" s="595"/>
    </row>
    <row r="688" spans="1:42" s="549" customFormat="1" ht="12.75" customHeight="1">
      <c r="B688" s="536"/>
      <c r="C688" s="927"/>
      <c r="D688" s="659"/>
      <c r="E688" s="2385"/>
      <c r="F688" s="2385"/>
      <c r="G688" s="2385"/>
      <c r="H688" s="2385"/>
      <c r="I688" s="2385"/>
      <c r="J688" s="2385"/>
      <c r="K688" s="2385"/>
      <c r="L688" s="2385"/>
      <c r="M688" s="2385"/>
      <c r="N688" s="2385"/>
      <c r="O688" s="2385"/>
      <c r="P688" s="2385"/>
      <c r="Q688" s="2385"/>
      <c r="R688" s="2385"/>
      <c r="S688" s="2385"/>
      <c r="T688" s="2385"/>
      <c r="U688" s="2385"/>
      <c r="V688" s="2385"/>
      <c r="W688" s="2385"/>
      <c r="X688" s="2385"/>
      <c r="Y688" s="2385"/>
      <c r="Z688" s="2385"/>
      <c r="AA688" s="2385"/>
      <c r="AB688" s="2385"/>
      <c r="AC688" s="238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5" t="s">
        <v>1414</v>
      </c>
      <c r="F690" s="2385"/>
      <c r="G690" s="2385"/>
      <c r="H690" s="2385"/>
      <c r="I690" s="2385"/>
      <c r="J690" s="2385"/>
      <c r="K690" s="2385"/>
      <c r="L690" s="2385"/>
      <c r="M690" s="2385"/>
      <c r="N690" s="2385"/>
      <c r="O690" s="2385"/>
      <c r="P690" s="2385"/>
      <c r="Q690" s="2385"/>
      <c r="R690" s="2385"/>
      <c r="S690" s="2385"/>
      <c r="T690" s="2385"/>
      <c r="U690" s="2385"/>
      <c r="V690" s="2385"/>
      <c r="W690" s="2385"/>
      <c r="X690" s="2385"/>
      <c r="Y690" s="2385"/>
      <c r="Z690" s="2385"/>
      <c r="AA690" s="2385"/>
      <c r="AB690" s="2385"/>
      <c r="AC690" s="2385"/>
      <c r="AD690" s="536"/>
      <c r="AE690" s="536"/>
      <c r="AF690" s="2386" t="s">
        <v>1399</v>
      </c>
      <c r="AG690" s="2386"/>
      <c r="AH690" s="2386"/>
      <c r="AI690" s="2386"/>
      <c r="AJ690" s="2386"/>
      <c r="AK690" s="2386"/>
      <c r="AL690" s="2386"/>
      <c r="AM690" s="594"/>
      <c r="AN690" s="595"/>
    </row>
    <row r="691" spans="1:50" s="549" customFormat="1" ht="12.75" customHeight="1">
      <c r="A691" s="675"/>
      <c r="B691" s="536"/>
      <c r="C691" s="927"/>
      <c r="D691" s="659"/>
      <c r="E691" s="2385"/>
      <c r="F691" s="2385"/>
      <c r="G691" s="2385"/>
      <c r="H691" s="2385"/>
      <c r="I691" s="2385"/>
      <c r="J691" s="2385"/>
      <c r="K691" s="2385"/>
      <c r="L691" s="2385"/>
      <c r="M691" s="2385"/>
      <c r="N691" s="2385"/>
      <c r="O691" s="2385"/>
      <c r="P691" s="2385"/>
      <c r="Q691" s="2385"/>
      <c r="R691" s="2385"/>
      <c r="S691" s="2385"/>
      <c r="T691" s="2385"/>
      <c r="U691" s="2385"/>
      <c r="V691" s="2385"/>
      <c r="W691" s="2385"/>
      <c r="X691" s="2385"/>
      <c r="Y691" s="2385"/>
      <c r="Z691" s="2385"/>
      <c r="AA691" s="2385"/>
      <c r="AB691" s="2385"/>
      <c r="AC691" s="238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5"/>
      <c r="F692" s="2385"/>
      <c r="G692" s="2385"/>
      <c r="H692" s="2385"/>
      <c r="I692" s="2385"/>
      <c r="J692" s="2385"/>
      <c r="K692" s="2385"/>
      <c r="L692" s="2385"/>
      <c r="M692" s="2385"/>
      <c r="N692" s="2385"/>
      <c r="O692" s="2385"/>
      <c r="P692" s="2385"/>
      <c r="Q692" s="2385"/>
      <c r="R692" s="2385"/>
      <c r="S692" s="2385"/>
      <c r="T692" s="2385"/>
      <c r="U692" s="2385"/>
      <c r="V692" s="2385"/>
      <c r="W692" s="2385"/>
      <c r="X692" s="2385"/>
      <c r="Y692" s="2385"/>
      <c r="Z692" s="2385"/>
      <c r="AA692" s="2385"/>
      <c r="AB692" s="2385"/>
      <c r="AC692" s="238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5" t="s">
        <v>1415</v>
      </c>
      <c r="F694" s="2385"/>
      <c r="G694" s="2385"/>
      <c r="H694" s="2385"/>
      <c r="I694" s="2385"/>
      <c r="J694" s="2385"/>
      <c r="K694" s="2385"/>
      <c r="L694" s="2385"/>
      <c r="M694" s="2385"/>
      <c r="N694" s="2385"/>
      <c r="O694" s="2385"/>
      <c r="P694" s="2385"/>
      <c r="Q694" s="2385"/>
      <c r="R694" s="2385"/>
      <c r="S694" s="2385"/>
      <c r="T694" s="2385"/>
      <c r="U694" s="2385"/>
      <c r="V694" s="2385"/>
      <c r="W694" s="2385"/>
      <c r="X694" s="2385"/>
      <c r="Y694" s="2385"/>
      <c r="Z694" s="2385"/>
      <c r="AA694" s="2385"/>
      <c r="AB694" s="2385"/>
      <c r="AC694" s="2385"/>
      <c r="AD694" s="536"/>
      <c r="AE694" s="536"/>
      <c r="AF694" s="2386" t="s">
        <v>1416</v>
      </c>
      <c r="AG694" s="2386"/>
      <c r="AH694" s="2386"/>
      <c r="AI694" s="2386"/>
      <c r="AJ694" s="2386"/>
      <c r="AK694" s="2386"/>
      <c r="AL694" s="2386"/>
      <c r="AM694" s="594"/>
      <c r="AN694" s="595"/>
      <c r="AO694" s="609" t="s">
        <v>687</v>
      </c>
      <c r="AP694" s="549">
        <v>3</v>
      </c>
    </row>
    <row r="695" spans="1:50" s="549" customFormat="1" ht="12.75" customHeight="1">
      <c r="A695" s="675"/>
      <c r="B695" s="536"/>
      <c r="C695" s="927"/>
      <c r="D695" s="659"/>
      <c r="E695" s="2385"/>
      <c r="F695" s="2385"/>
      <c r="G695" s="2385"/>
      <c r="H695" s="2385"/>
      <c r="I695" s="2385"/>
      <c r="J695" s="2385"/>
      <c r="K695" s="2385"/>
      <c r="L695" s="2385"/>
      <c r="M695" s="2385"/>
      <c r="N695" s="2385"/>
      <c r="O695" s="2385"/>
      <c r="P695" s="2385"/>
      <c r="Q695" s="2385"/>
      <c r="R695" s="2385"/>
      <c r="S695" s="2385"/>
      <c r="T695" s="2385"/>
      <c r="U695" s="2385"/>
      <c r="V695" s="2385"/>
      <c r="W695" s="2385"/>
      <c r="X695" s="2385"/>
      <c r="Y695" s="2385"/>
      <c r="Z695" s="2385"/>
      <c r="AA695" s="2385"/>
      <c r="AB695" s="2385"/>
      <c r="AC695" s="238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5"/>
      <c r="F696" s="2385"/>
      <c r="G696" s="2385"/>
      <c r="H696" s="2385"/>
      <c r="I696" s="2385"/>
      <c r="J696" s="2385"/>
      <c r="K696" s="2385"/>
      <c r="L696" s="2385"/>
      <c r="M696" s="2385"/>
      <c r="N696" s="2385"/>
      <c r="O696" s="2385"/>
      <c r="P696" s="2385"/>
      <c r="Q696" s="2385"/>
      <c r="R696" s="2385"/>
      <c r="S696" s="2385"/>
      <c r="T696" s="2385"/>
      <c r="U696" s="2385"/>
      <c r="V696" s="2385"/>
      <c r="W696" s="2385"/>
      <c r="X696" s="2385"/>
      <c r="Y696" s="2385"/>
      <c r="Z696" s="2385"/>
      <c r="AA696" s="2385"/>
      <c r="AB696" s="2385"/>
      <c r="AC696" s="238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7" t="s">
        <v>1389</v>
      </c>
      <c r="I698" s="238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8">
        <f>VLOOKUP($H$698,$AO$646:$AP$653,2,FALSE)</f>
        <v>3</v>
      </c>
      <c r="AK700" s="238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5">
        <f>Application!G761</f>
        <v>93</v>
      </c>
    </row>
    <row r="704" spans="1:50" s="549" customFormat="1" ht="12.75" customHeight="1">
      <c r="A704" s="675"/>
      <c r="B704" s="536"/>
      <c r="C704" s="944"/>
      <c r="D704" s="659" t="s">
        <v>687</v>
      </c>
      <c r="E704" s="2391" t="s">
        <v>2142</v>
      </c>
      <c r="F704" s="2391"/>
      <c r="G704" s="2391"/>
      <c r="H704" s="2391"/>
      <c r="I704" s="2391"/>
      <c r="J704" s="2391"/>
      <c r="K704" s="2391"/>
      <c r="L704" s="2391"/>
      <c r="M704" s="2391"/>
      <c r="N704" s="2391"/>
      <c r="O704" s="2391"/>
      <c r="P704" s="2391"/>
      <c r="Q704" s="2391"/>
      <c r="R704" s="2391"/>
      <c r="S704" s="2391"/>
      <c r="T704" s="2391"/>
      <c r="U704" s="2391"/>
      <c r="V704" s="2391"/>
      <c r="W704" s="2391"/>
      <c r="X704" s="2391"/>
      <c r="Y704" s="2391"/>
      <c r="Z704" s="2391"/>
      <c r="AA704" s="2391"/>
      <c r="AB704" s="2391"/>
      <c r="AC704" s="536"/>
      <c r="AD704" s="536"/>
      <c r="AE704" s="536"/>
      <c r="AF704" s="2386" t="s">
        <v>1345</v>
      </c>
      <c r="AG704" s="2386"/>
      <c r="AH704" s="2386"/>
      <c r="AI704" s="2386"/>
      <c r="AJ704" s="2386"/>
      <c r="AK704" s="2386"/>
      <c r="AL704" s="2386"/>
      <c r="AN704" s="595"/>
      <c r="AW704" s="22" t="s">
        <v>2137</v>
      </c>
      <c r="AX704" s="549">
        <f>Application!DE761</f>
        <v>0</v>
      </c>
    </row>
    <row r="705" spans="1:51" s="549" customFormat="1" ht="12.75" customHeight="1">
      <c r="A705" s="675"/>
      <c r="B705" s="536"/>
      <c r="C705" s="944"/>
      <c r="D705" s="659"/>
      <c r="E705" s="2391"/>
      <c r="F705" s="2391"/>
      <c r="G705" s="2391"/>
      <c r="H705" s="2391"/>
      <c r="I705" s="2391"/>
      <c r="J705" s="2391"/>
      <c r="K705" s="2391"/>
      <c r="L705" s="2391"/>
      <c r="M705" s="2391"/>
      <c r="N705" s="2391"/>
      <c r="O705" s="2391"/>
      <c r="P705" s="2391"/>
      <c r="Q705" s="2391"/>
      <c r="R705" s="2391"/>
      <c r="S705" s="2391"/>
      <c r="T705" s="2391"/>
      <c r="U705" s="2391"/>
      <c r="V705" s="2391"/>
      <c r="W705" s="2391"/>
      <c r="X705" s="2391"/>
      <c r="Y705" s="2391"/>
      <c r="Z705" s="2391"/>
      <c r="AA705" s="2391"/>
      <c r="AB705" s="2391"/>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385" t="s">
        <v>2087</v>
      </c>
      <c r="F707" s="2385"/>
      <c r="G707" s="2385"/>
      <c r="H707" s="2385"/>
      <c r="I707" s="2385"/>
      <c r="J707" s="2385"/>
      <c r="K707" s="2385"/>
      <c r="L707" s="2385"/>
      <c r="M707" s="2385"/>
      <c r="N707" s="2385"/>
      <c r="O707" s="2385"/>
      <c r="P707" s="2385"/>
      <c r="Q707" s="2385"/>
      <c r="R707" s="2385"/>
      <c r="S707" s="2385"/>
      <c r="T707" s="2385"/>
      <c r="U707" s="2385"/>
      <c r="V707" s="2385"/>
      <c r="W707" s="2385"/>
      <c r="X707" s="2385"/>
      <c r="Y707" s="2385"/>
      <c r="Z707" s="2385"/>
      <c r="AA707" s="2385"/>
      <c r="AB707" s="2385"/>
      <c r="AC707" s="536"/>
      <c r="AD707" s="536"/>
      <c r="AE707" s="536"/>
      <c r="AF707" s="2386" t="s">
        <v>1345</v>
      </c>
      <c r="AG707" s="2386"/>
      <c r="AH707" s="2386"/>
      <c r="AI707" s="2386"/>
      <c r="AJ707" s="2386"/>
      <c r="AK707" s="2386"/>
      <c r="AL707" s="2386"/>
      <c r="AN707" s="595"/>
      <c r="AW707" s="22" t="s">
        <v>2140</v>
      </c>
      <c r="AX707" s="549">
        <f>AX704+AX705+AX706</f>
        <v>0</v>
      </c>
    </row>
    <row r="708" spans="1:51" s="549" customFormat="1" ht="12.75" customHeight="1">
      <c r="B708" s="536"/>
      <c r="C708" s="936"/>
      <c r="D708" s="659"/>
      <c r="E708" s="2385"/>
      <c r="F708" s="2385"/>
      <c r="G708" s="2385"/>
      <c r="H708" s="2385"/>
      <c r="I708" s="2385"/>
      <c r="J708" s="2385"/>
      <c r="K708" s="2385"/>
      <c r="L708" s="2385"/>
      <c r="M708" s="2385"/>
      <c r="N708" s="2385"/>
      <c r="O708" s="2385"/>
      <c r="P708" s="2385"/>
      <c r="Q708" s="2385"/>
      <c r="R708" s="2385"/>
      <c r="S708" s="2385"/>
      <c r="T708" s="2385"/>
      <c r="U708" s="2385"/>
      <c r="V708" s="2385"/>
      <c r="W708" s="2385"/>
      <c r="X708" s="2385"/>
      <c r="Y708" s="2385"/>
      <c r="Z708" s="2385"/>
      <c r="AA708" s="2385"/>
      <c r="AB708" s="2385"/>
      <c r="AC708" s="536"/>
      <c r="AD708" s="536"/>
      <c r="AE708" s="614"/>
      <c r="AF708" s="536"/>
      <c r="AG708" s="536"/>
      <c r="AH708" s="536"/>
      <c r="AI708" s="536"/>
      <c r="AJ708" s="536"/>
      <c r="AK708" s="536"/>
      <c r="AL708" s="536"/>
      <c r="AN708" s="595"/>
      <c r="AO708" s="2455" t="b">
        <f>IF(Application!D211="Special Needs",IF(AY708&gt;=0.25,TRUE,FALSE),IF(AX708&gt;=0.25,TRUE,FALSE))</f>
        <v>0</v>
      </c>
      <c r="AP708" s="2455"/>
      <c r="AW708" s="22" t="s">
        <v>2141</v>
      </c>
      <c r="AX708" s="549">
        <f>IFERROR(AX707/AX703,0)</f>
        <v>0</v>
      </c>
      <c r="AY708" s="549">
        <f>IFERROR(AX707/(AX703-AX702),0)</f>
        <v>0</v>
      </c>
    </row>
    <row r="709" spans="1:51" s="549" customFormat="1" ht="12.75" customHeight="1">
      <c r="B709" s="536"/>
      <c r="C709" s="936"/>
      <c r="E709" s="2385"/>
      <c r="F709" s="2385"/>
      <c r="G709" s="2385"/>
      <c r="H709" s="2385"/>
      <c r="I709" s="2385"/>
      <c r="J709" s="2385"/>
      <c r="K709" s="2385"/>
      <c r="L709" s="2385"/>
      <c r="M709" s="2385"/>
      <c r="N709" s="2385"/>
      <c r="O709" s="2385"/>
      <c r="P709" s="2385"/>
      <c r="Q709" s="2385"/>
      <c r="R709" s="2385"/>
      <c r="S709" s="2385"/>
      <c r="T709" s="2385"/>
      <c r="U709" s="2385"/>
      <c r="V709" s="2385"/>
      <c r="W709" s="2385"/>
      <c r="X709" s="2385"/>
      <c r="Y709" s="2385"/>
      <c r="Z709" s="2385"/>
      <c r="AA709" s="2385"/>
      <c r="AB709" s="2385"/>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5"/>
      <c r="F710" s="2385"/>
      <c r="G710" s="2385"/>
      <c r="H710" s="2385"/>
      <c r="I710" s="2385"/>
      <c r="J710" s="2385"/>
      <c r="K710" s="2385"/>
      <c r="L710" s="2385"/>
      <c r="M710" s="2385"/>
      <c r="N710" s="2385"/>
      <c r="O710" s="2385"/>
      <c r="P710" s="2385"/>
      <c r="Q710" s="2385"/>
      <c r="R710" s="2385"/>
      <c r="S710" s="2385"/>
      <c r="T710" s="2385"/>
      <c r="U710" s="2385"/>
      <c r="V710" s="2385"/>
      <c r="W710" s="2385"/>
      <c r="X710" s="2385"/>
      <c r="Y710" s="2385"/>
      <c r="Z710" s="2385"/>
      <c r="AA710" s="2385"/>
      <c r="AB710" s="238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5" t="s">
        <v>2088</v>
      </c>
      <c r="F712" s="2385"/>
      <c r="G712" s="2385"/>
      <c r="H712" s="2385"/>
      <c r="I712" s="2385"/>
      <c r="J712" s="2385"/>
      <c r="K712" s="2385"/>
      <c r="L712" s="2385"/>
      <c r="M712" s="2385"/>
      <c r="N712" s="2385"/>
      <c r="O712" s="2385"/>
      <c r="P712" s="2385"/>
      <c r="Q712" s="2385"/>
      <c r="R712" s="2385"/>
      <c r="S712" s="2385"/>
      <c r="T712" s="2385"/>
      <c r="U712" s="2385"/>
      <c r="V712" s="2385"/>
      <c r="W712" s="2385"/>
      <c r="X712" s="2385"/>
      <c r="Y712" s="2385"/>
      <c r="Z712" s="2385"/>
      <c r="AA712" s="2385"/>
      <c r="AB712" s="2385"/>
      <c r="AC712" s="536"/>
      <c r="AD712" s="536"/>
      <c r="AE712" s="536"/>
      <c r="AF712" s="2386" t="s">
        <v>1399</v>
      </c>
      <c r="AG712" s="2386"/>
      <c r="AH712" s="2386"/>
      <c r="AI712" s="2386"/>
      <c r="AJ712" s="2386"/>
      <c r="AK712" s="2386"/>
      <c r="AL712" s="2386"/>
      <c r="AN712" s="595"/>
      <c r="AO712" s="609" t="s">
        <v>509</v>
      </c>
      <c r="AP712" s="549">
        <v>1</v>
      </c>
    </row>
    <row r="713" spans="1:51" s="549" customFormat="1" ht="12" customHeight="1">
      <c r="B713" s="536"/>
      <c r="C713" s="927"/>
      <c r="E713" s="2385"/>
      <c r="F713" s="2385"/>
      <c r="G713" s="2385"/>
      <c r="H713" s="2385"/>
      <c r="I713" s="2385"/>
      <c r="J713" s="2385"/>
      <c r="K713" s="2385"/>
      <c r="L713" s="2385"/>
      <c r="M713" s="2385"/>
      <c r="N713" s="2385"/>
      <c r="O713" s="2385"/>
      <c r="P713" s="2385"/>
      <c r="Q713" s="2385"/>
      <c r="R713" s="2385"/>
      <c r="S713" s="2385"/>
      <c r="T713" s="2385"/>
      <c r="U713" s="2385"/>
      <c r="V713" s="2385"/>
      <c r="W713" s="2385"/>
      <c r="X713" s="2385"/>
      <c r="Y713" s="2385"/>
      <c r="Z713" s="2385"/>
      <c r="AA713" s="2385"/>
      <c r="AB713" s="2385"/>
      <c r="AC713" s="536"/>
      <c r="AD713" s="536"/>
      <c r="AE713" s="614"/>
      <c r="AF713" s="536"/>
      <c r="AG713" s="536"/>
      <c r="AH713" s="536"/>
      <c r="AI713" s="536"/>
      <c r="AJ713" s="536"/>
      <c r="AK713" s="536"/>
      <c r="AL713" s="536"/>
      <c r="AN713" s="595"/>
    </row>
    <row r="714" spans="1:51" s="549" customFormat="1" ht="12" customHeight="1">
      <c r="B714" s="536"/>
      <c r="C714" s="927"/>
      <c r="D714" s="536"/>
      <c r="E714" s="2385"/>
      <c r="F714" s="2385"/>
      <c r="G714" s="2385"/>
      <c r="H714" s="2385"/>
      <c r="I714" s="2385"/>
      <c r="J714" s="2385"/>
      <c r="K714" s="2385"/>
      <c r="L714" s="2385"/>
      <c r="M714" s="2385"/>
      <c r="N714" s="2385"/>
      <c r="O714" s="2385"/>
      <c r="P714" s="2385"/>
      <c r="Q714" s="2385"/>
      <c r="R714" s="2385"/>
      <c r="S714" s="2385"/>
      <c r="T714" s="2385"/>
      <c r="U714" s="2385"/>
      <c r="V714" s="2385"/>
      <c r="W714" s="2385"/>
      <c r="X714" s="2385"/>
      <c r="Y714" s="2385"/>
      <c r="Z714" s="2385"/>
      <c r="AA714" s="2385"/>
      <c r="AB714" s="2385"/>
      <c r="AC714" s="536"/>
      <c r="AD714" s="536"/>
      <c r="AE714" s="614"/>
      <c r="AF714" s="536"/>
      <c r="AG714" s="536"/>
      <c r="AH714" s="536"/>
      <c r="AI714" s="536"/>
      <c r="AJ714" s="536"/>
      <c r="AK714" s="536"/>
      <c r="AL714" s="536"/>
      <c r="AN714" s="595"/>
    </row>
    <row r="715" spans="1:51" s="549" customFormat="1" ht="12" customHeight="1">
      <c r="B715" s="536"/>
      <c r="C715" s="927"/>
      <c r="D715" s="536"/>
      <c r="E715" s="2385"/>
      <c r="F715" s="2385"/>
      <c r="G715" s="2385"/>
      <c r="H715" s="2385"/>
      <c r="I715" s="2385"/>
      <c r="J715" s="2385"/>
      <c r="K715" s="2385"/>
      <c r="L715" s="2385"/>
      <c r="M715" s="2385"/>
      <c r="N715" s="2385"/>
      <c r="O715" s="2385"/>
      <c r="P715" s="2385"/>
      <c r="Q715" s="2385"/>
      <c r="R715" s="2385"/>
      <c r="S715" s="2385"/>
      <c r="T715" s="2385"/>
      <c r="U715" s="2385"/>
      <c r="V715" s="2385"/>
      <c r="W715" s="2385"/>
      <c r="X715" s="2385"/>
      <c r="Y715" s="2385"/>
      <c r="Z715" s="2385"/>
      <c r="AA715" s="2385"/>
      <c r="AB715" s="238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5"/>
      <c r="F716" s="2385"/>
      <c r="G716" s="2385"/>
      <c r="H716" s="2385"/>
      <c r="I716" s="2385"/>
      <c r="J716" s="2385"/>
      <c r="K716" s="2385"/>
      <c r="L716" s="2385"/>
      <c r="M716" s="2385"/>
      <c r="N716" s="2385"/>
      <c r="O716" s="2385"/>
      <c r="P716" s="2385"/>
      <c r="Q716" s="2385"/>
      <c r="R716" s="2385"/>
      <c r="S716" s="2385"/>
      <c r="T716" s="2385"/>
      <c r="U716" s="2385"/>
      <c r="V716" s="2385"/>
      <c r="W716" s="2385"/>
      <c r="X716" s="2385"/>
      <c r="Y716" s="2385"/>
      <c r="Z716" s="2385"/>
      <c r="AA716" s="2385"/>
      <c r="AB716" s="238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5" t="s">
        <v>1681</v>
      </c>
      <c r="F718" s="2385"/>
      <c r="G718" s="2385"/>
      <c r="H718" s="2385"/>
      <c r="I718" s="2385"/>
      <c r="J718" s="2385"/>
      <c r="K718" s="2385"/>
      <c r="L718" s="2385"/>
      <c r="M718" s="2385"/>
      <c r="N718" s="2385"/>
      <c r="O718" s="2385"/>
      <c r="P718" s="2385"/>
      <c r="Q718" s="2385"/>
      <c r="R718" s="2385"/>
      <c r="S718" s="2385"/>
      <c r="T718" s="2385"/>
      <c r="U718" s="2385"/>
      <c r="V718" s="2385"/>
      <c r="W718" s="2385"/>
      <c r="X718" s="2385"/>
      <c r="Y718" s="2385"/>
      <c r="Z718" s="2385"/>
      <c r="AA718" s="2385"/>
      <c r="AB718" s="2385"/>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5"/>
      <c r="F719" s="2385"/>
      <c r="G719" s="2385"/>
      <c r="H719" s="2385"/>
      <c r="I719" s="2385"/>
      <c r="J719" s="2385"/>
      <c r="K719" s="2385"/>
      <c r="L719" s="2385"/>
      <c r="M719" s="2385"/>
      <c r="N719" s="2385"/>
      <c r="O719" s="2385"/>
      <c r="P719" s="2385"/>
      <c r="Q719" s="2385"/>
      <c r="R719" s="2385"/>
      <c r="S719" s="2385"/>
      <c r="T719" s="2385"/>
      <c r="U719" s="2385"/>
      <c r="V719" s="2385"/>
      <c r="W719" s="2385"/>
      <c r="X719" s="2385"/>
      <c r="Y719" s="2385"/>
      <c r="Z719" s="2385"/>
      <c r="AA719" s="2385"/>
      <c r="AB719" s="238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5"/>
      <c r="F720" s="2385"/>
      <c r="G720" s="2385"/>
      <c r="H720" s="2385"/>
      <c r="I720" s="2385"/>
      <c r="J720" s="2385"/>
      <c r="K720" s="2385"/>
      <c r="L720" s="2385"/>
      <c r="M720" s="2385"/>
      <c r="N720" s="2385"/>
      <c r="O720" s="2385"/>
      <c r="P720" s="2385"/>
      <c r="Q720" s="2385"/>
      <c r="R720" s="2385"/>
      <c r="S720" s="2385"/>
      <c r="T720" s="2385"/>
      <c r="U720" s="2385"/>
      <c r="V720" s="2385"/>
      <c r="W720" s="2385"/>
      <c r="X720" s="2385"/>
      <c r="Y720" s="2385"/>
      <c r="Z720" s="2385"/>
      <c r="AA720" s="2385"/>
      <c r="AB720" s="238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7" t="s">
        <v>591</v>
      </c>
      <c r="I722" s="238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88">
        <f>VLOOKUP($H$722,$AO$716:$AP$719,2,FALSE)</f>
        <v>0</v>
      </c>
      <c r="AK724" s="2389"/>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27" t="s">
        <v>1683</v>
      </c>
      <c r="F728" s="2527"/>
      <c r="G728" s="2527"/>
      <c r="H728" s="2527"/>
      <c r="I728" s="2527"/>
      <c r="J728" s="2527"/>
      <c r="K728" s="2527"/>
      <c r="L728" s="2527"/>
      <c r="M728" s="2527"/>
      <c r="N728" s="2527"/>
      <c r="O728" s="2527"/>
      <c r="P728" s="2527"/>
      <c r="Q728" s="2527"/>
      <c r="R728" s="2527"/>
      <c r="S728" s="2527"/>
      <c r="T728" s="2527"/>
      <c r="U728" s="2527"/>
      <c r="V728" s="2527"/>
      <c r="W728" s="2527"/>
      <c r="X728" s="2527"/>
      <c r="Y728" s="2527"/>
      <c r="Z728" s="2527"/>
      <c r="AA728" s="2527"/>
      <c r="AB728" s="2527"/>
      <c r="AC728" s="536"/>
      <c r="AD728" s="536"/>
      <c r="AE728" s="536"/>
      <c r="AF728" s="2386" t="s">
        <v>1345</v>
      </c>
      <c r="AG728" s="2386"/>
      <c r="AH728" s="2386"/>
      <c r="AI728" s="2386"/>
      <c r="AJ728" s="2386"/>
      <c r="AK728" s="2386"/>
      <c r="AL728" s="2386"/>
      <c r="AM728" s="549"/>
      <c r="AN728" s="680"/>
      <c r="AP728" s="568" t="s">
        <v>1423</v>
      </c>
    </row>
    <row r="729" spans="1:43" s="568" customFormat="1" ht="11.85" customHeight="1">
      <c r="A729" s="549"/>
      <c r="B729" s="536"/>
      <c r="C729" s="929"/>
      <c r="D729" s="659"/>
      <c r="E729" s="2527"/>
      <c r="F729" s="2527"/>
      <c r="G729" s="2527"/>
      <c r="H729" s="2527"/>
      <c r="I729" s="2527"/>
      <c r="J729" s="2527"/>
      <c r="K729" s="2527"/>
      <c r="L729" s="2527"/>
      <c r="M729" s="2527"/>
      <c r="N729" s="2527"/>
      <c r="O729" s="2527"/>
      <c r="P729" s="2527"/>
      <c r="Q729" s="2527"/>
      <c r="R729" s="2527"/>
      <c r="S729" s="2527"/>
      <c r="T729" s="2527"/>
      <c r="U729" s="2527"/>
      <c r="V729" s="2527"/>
      <c r="W729" s="2527"/>
      <c r="X729" s="2527"/>
      <c r="Y729" s="2527"/>
      <c r="Z729" s="2527"/>
      <c r="AA729" s="2527"/>
      <c r="AB729" s="2527"/>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27"/>
      <c r="F730" s="2527"/>
      <c r="G730" s="2527"/>
      <c r="H730" s="2527"/>
      <c r="I730" s="2527"/>
      <c r="J730" s="2527"/>
      <c r="K730" s="2527"/>
      <c r="L730" s="2527"/>
      <c r="M730" s="2527"/>
      <c r="N730" s="2527"/>
      <c r="O730" s="2527"/>
      <c r="P730" s="2527"/>
      <c r="Q730" s="2527"/>
      <c r="R730" s="2527"/>
      <c r="S730" s="2527"/>
      <c r="T730" s="2527"/>
      <c r="U730" s="2527"/>
      <c r="V730" s="2527"/>
      <c r="W730" s="2527"/>
      <c r="X730" s="2527"/>
      <c r="Y730" s="2527"/>
      <c r="Z730" s="2527"/>
      <c r="AA730" s="2527"/>
      <c r="AB730" s="2527"/>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28" t="s">
        <v>1426</v>
      </c>
      <c r="F732" s="2528"/>
      <c r="G732" s="2528"/>
      <c r="H732" s="2528"/>
      <c r="I732" s="2528"/>
      <c r="J732" s="2528"/>
      <c r="K732" s="2528"/>
      <c r="L732" s="2528"/>
      <c r="M732" s="2528"/>
      <c r="N732" s="2528"/>
      <c r="O732" s="2528"/>
      <c r="P732" s="2528"/>
      <c r="Q732" s="2528"/>
      <c r="R732" s="2528"/>
      <c r="S732" s="2528"/>
      <c r="T732" s="2528"/>
      <c r="U732" s="2528"/>
      <c r="V732" s="2528"/>
      <c r="W732" s="2528"/>
      <c r="X732" s="2528"/>
      <c r="Y732" s="2528"/>
      <c r="Z732" s="2528"/>
      <c r="AA732" s="2528"/>
      <c r="AB732" s="2528"/>
      <c r="AC732" s="536"/>
      <c r="AD732" s="536"/>
      <c r="AE732" s="536"/>
      <c r="AF732" s="2386" t="s">
        <v>1399</v>
      </c>
      <c r="AG732" s="2386"/>
      <c r="AH732" s="2386"/>
      <c r="AI732" s="2386"/>
      <c r="AJ732" s="2386"/>
      <c r="AK732" s="2386"/>
      <c r="AL732" s="2386"/>
      <c r="AM732" s="549"/>
      <c r="AN732" s="681"/>
    </row>
    <row r="733" spans="1:43" s="568" customFormat="1" ht="12.75" customHeight="1">
      <c r="A733" s="549"/>
      <c r="B733" s="536"/>
      <c r="C733" s="929"/>
      <c r="D733" s="536"/>
      <c r="E733" s="2528"/>
      <c r="F733" s="2528"/>
      <c r="G733" s="2528"/>
      <c r="H733" s="2528"/>
      <c r="I733" s="2528"/>
      <c r="J733" s="2528"/>
      <c r="K733" s="2528"/>
      <c r="L733" s="2528"/>
      <c r="M733" s="2528"/>
      <c r="N733" s="2528"/>
      <c r="O733" s="2528"/>
      <c r="P733" s="2528"/>
      <c r="Q733" s="2528"/>
      <c r="R733" s="2528"/>
      <c r="S733" s="2528"/>
      <c r="T733" s="2528"/>
      <c r="U733" s="2528"/>
      <c r="V733" s="2528"/>
      <c r="W733" s="2528"/>
      <c r="X733" s="2528"/>
      <c r="Y733" s="2528"/>
      <c r="Z733" s="2528"/>
      <c r="AA733" s="2528"/>
      <c r="AB733" s="2528"/>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8"/>
      <c r="F734" s="2528"/>
      <c r="G734" s="2528"/>
      <c r="H734" s="2528"/>
      <c r="I734" s="2528"/>
      <c r="J734" s="2528"/>
      <c r="K734" s="2528"/>
      <c r="L734" s="2528"/>
      <c r="M734" s="2528"/>
      <c r="N734" s="2528"/>
      <c r="O734" s="2528"/>
      <c r="P734" s="2528"/>
      <c r="Q734" s="2528"/>
      <c r="R734" s="2528"/>
      <c r="S734" s="2528"/>
      <c r="T734" s="2528"/>
      <c r="U734" s="2528"/>
      <c r="V734" s="2528"/>
      <c r="W734" s="2528"/>
      <c r="X734" s="2528"/>
      <c r="Y734" s="2528"/>
      <c r="Z734" s="2528"/>
      <c r="AA734" s="2528"/>
      <c r="AB734" s="2528"/>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387" t="s">
        <v>591</v>
      </c>
      <c r="I736" s="238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8">
        <f>VLOOKUP($H$736,$AP$733:$AQ$735,2,FALSE)</f>
        <v>0</v>
      </c>
      <c r="AK738" s="2389"/>
      <c r="AL738" s="593"/>
      <c r="AM738" s="549"/>
      <c r="AN738" s="680"/>
      <c r="AP738" s="2388"/>
      <c r="AQ738" s="238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5" t="s">
        <v>1684</v>
      </c>
      <c r="F742" s="2385"/>
      <c r="G742" s="2385"/>
      <c r="H742" s="2385"/>
      <c r="I742" s="2385"/>
      <c r="J742" s="2385"/>
      <c r="K742" s="2385"/>
      <c r="L742" s="2385"/>
      <c r="M742" s="2385"/>
      <c r="N742" s="2385"/>
      <c r="O742" s="2385"/>
      <c r="P742" s="2385"/>
      <c r="Q742" s="2385"/>
      <c r="R742" s="2385"/>
      <c r="S742" s="2385"/>
      <c r="T742" s="2385"/>
      <c r="U742" s="2385"/>
      <c r="V742" s="2385"/>
      <c r="W742" s="2385"/>
      <c r="X742" s="2385"/>
      <c r="Y742" s="2385"/>
      <c r="Z742" s="2385"/>
      <c r="AA742" s="2385"/>
      <c r="AB742" s="2385"/>
      <c r="AC742" s="536"/>
      <c r="AD742" s="536"/>
      <c r="AE742" s="536"/>
      <c r="AF742" s="2386" t="s">
        <v>1345</v>
      </c>
      <c r="AG742" s="2386"/>
      <c r="AH742" s="2386"/>
      <c r="AI742" s="2386"/>
      <c r="AJ742" s="2386"/>
      <c r="AK742" s="2386"/>
      <c r="AL742" s="2386"/>
      <c r="AM742" s="549"/>
      <c r="AN742" s="680"/>
      <c r="AT742" s="14"/>
      <c r="AU742" s="14"/>
      <c r="AV742" s="14"/>
      <c r="AW742" s="14"/>
      <c r="AX742" s="14"/>
      <c r="AY742" s="14"/>
      <c r="AZ742" s="14"/>
    </row>
    <row r="743" spans="1:81" s="568" customFormat="1">
      <c r="A743" s="549"/>
      <c r="B743" s="536"/>
      <c r="C743" s="929"/>
      <c r="D743" s="659"/>
      <c r="E743" s="2385"/>
      <c r="F743" s="2385"/>
      <c r="G743" s="2385"/>
      <c r="H743" s="2385"/>
      <c r="I743" s="2385"/>
      <c r="J743" s="2385"/>
      <c r="K743" s="2385"/>
      <c r="L743" s="2385"/>
      <c r="M743" s="2385"/>
      <c r="N743" s="2385"/>
      <c r="O743" s="2385"/>
      <c r="P743" s="2385"/>
      <c r="Q743" s="2385"/>
      <c r="R743" s="2385"/>
      <c r="S743" s="2385"/>
      <c r="T743" s="2385"/>
      <c r="U743" s="2385"/>
      <c r="V743" s="2385"/>
      <c r="W743" s="2385"/>
      <c r="X743" s="2385"/>
      <c r="Y743" s="2385"/>
      <c r="Z743" s="2385"/>
      <c r="AA743" s="2385"/>
      <c r="AB743" s="238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5" t="s">
        <v>1430</v>
      </c>
      <c r="F745" s="2385"/>
      <c r="G745" s="2385"/>
      <c r="H745" s="2385"/>
      <c r="I745" s="2385"/>
      <c r="J745" s="2385"/>
      <c r="K745" s="2385"/>
      <c r="L745" s="2385"/>
      <c r="M745" s="2385"/>
      <c r="N745" s="2385"/>
      <c r="O745" s="2385"/>
      <c r="P745" s="2385"/>
      <c r="Q745" s="2385"/>
      <c r="R745" s="2385"/>
      <c r="S745" s="2385"/>
      <c r="T745" s="2385"/>
      <c r="U745" s="2385"/>
      <c r="V745" s="2385"/>
      <c r="W745" s="2385"/>
      <c r="X745" s="2385"/>
      <c r="Y745" s="2385"/>
      <c r="Z745" s="2385"/>
      <c r="AA745" s="2385"/>
      <c r="AB745" s="2385"/>
      <c r="AC745" s="536"/>
      <c r="AD745" s="536"/>
      <c r="AE745" s="536"/>
      <c r="AF745" s="2386" t="s">
        <v>1399</v>
      </c>
      <c r="AG745" s="2386"/>
      <c r="AH745" s="2386"/>
      <c r="AI745" s="2386"/>
      <c r="AJ745" s="2386"/>
      <c r="AK745" s="2386"/>
      <c r="AL745" s="2386"/>
      <c r="AM745" s="549"/>
      <c r="AN745" s="680"/>
      <c r="AT745" s="14"/>
      <c r="AU745" s="14"/>
      <c r="AV745" s="14"/>
      <c r="AW745" s="14"/>
      <c r="AX745" s="14"/>
      <c r="AY745" s="14"/>
      <c r="AZ745" s="14"/>
    </row>
    <row r="746" spans="1:81" s="568" customFormat="1">
      <c r="A746" s="549"/>
      <c r="B746" s="536"/>
      <c r="C746" s="929"/>
      <c r="D746" s="536"/>
      <c r="E746" s="2385"/>
      <c r="F746" s="2385"/>
      <c r="G746" s="2385"/>
      <c r="H746" s="2385"/>
      <c r="I746" s="2385"/>
      <c r="J746" s="2385"/>
      <c r="K746" s="2385"/>
      <c r="L746" s="2385"/>
      <c r="M746" s="2385"/>
      <c r="N746" s="2385"/>
      <c r="O746" s="2385"/>
      <c r="P746" s="2385"/>
      <c r="Q746" s="2385"/>
      <c r="R746" s="2385"/>
      <c r="S746" s="2385"/>
      <c r="T746" s="2385"/>
      <c r="U746" s="2385"/>
      <c r="V746" s="2385"/>
      <c r="W746" s="2385"/>
      <c r="X746" s="2385"/>
      <c r="Y746" s="2385"/>
      <c r="Z746" s="2385"/>
      <c r="AA746" s="2385"/>
      <c r="AB746" s="238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7" t="s">
        <v>591</v>
      </c>
      <c r="I748" s="238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8">
        <f>VLOOKUP($H$748,$AO$679:$AP$681,2,FALSE)</f>
        <v>0</v>
      </c>
      <c r="AK750" s="238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5" t="s">
        <v>1433</v>
      </c>
      <c r="F754" s="2385"/>
      <c r="G754" s="2385"/>
      <c r="H754" s="2385"/>
      <c r="I754" s="2385"/>
      <c r="J754" s="2385"/>
      <c r="K754" s="2385"/>
      <c r="L754" s="2385"/>
      <c r="M754" s="2385"/>
      <c r="N754" s="2385"/>
      <c r="O754" s="2385"/>
      <c r="P754" s="2385"/>
      <c r="Q754" s="2385"/>
      <c r="R754" s="2385"/>
      <c r="S754" s="2385"/>
      <c r="T754" s="2385"/>
      <c r="U754" s="2385"/>
      <c r="V754" s="2385"/>
      <c r="W754" s="2385"/>
      <c r="X754" s="2385"/>
      <c r="Y754" s="2385"/>
      <c r="Z754" s="2385"/>
      <c r="AA754" s="2385"/>
      <c r="AB754" s="2385"/>
      <c r="AC754" s="536"/>
      <c r="AD754" s="536"/>
      <c r="AE754" s="536"/>
      <c r="AF754" s="2386" t="s">
        <v>1345</v>
      </c>
      <c r="AG754" s="2386"/>
      <c r="AH754" s="2386"/>
      <c r="AI754" s="2386"/>
      <c r="AJ754" s="2386"/>
      <c r="AK754" s="2386"/>
      <c r="AL754" s="2386"/>
      <c r="AM754" s="549"/>
      <c r="AN754" s="680"/>
      <c r="AT754" s="14"/>
      <c r="AU754" s="14"/>
      <c r="AV754" s="14"/>
      <c r="AW754" s="14"/>
      <c r="AX754" s="14"/>
      <c r="AY754" s="14"/>
      <c r="AZ754" s="14"/>
    </row>
    <row r="755" spans="1:81" s="568" customFormat="1">
      <c r="A755" s="549"/>
      <c r="B755" s="536"/>
      <c r="C755" s="927"/>
      <c r="D755" s="659"/>
      <c r="E755" s="2385"/>
      <c r="F755" s="2385"/>
      <c r="G755" s="2385"/>
      <c r="H755" s="2385"/>
      <c r="I755" s="2385"/>
      <c r="J755" s="2385"/>
      <c r="K755" s="2385"/>
      <c r="L755" s="2385"/>
      <c r="M755" s="2385"/>
      <c r="N755" s="2385"/>
      <c r="O755" s="2385"/>
      <c r="P755" s="2385"/>
      <c r="Q755" s="2385"/>
      <c r="R755" s="2385"/>
      <c r="S755" s="2385"/>
      <c r="T755" s="2385"/>
      <c r="U755" s="2385"/>
      <c r="V755" s="2385"/>
      <c r="W755" s="2385"/>
      <c r="X755" s="2385"/>
      <c r="Y755" s="2385"/>
      <c r="Z755" s="2385"/>
      <c r="AA755" s="2385"/>
      <c r="AB755" s="238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5"/>
      <c r="F756" s="2385"/>
      <c r="G756" s="2385"/>
      <c r="H756" s="2385"/>
      <c r="I756" s="2385"/>
      <c r="J756" s="2385"/>
      <c r="K756" s="2385"/>
      <c r="L756" s="2385"/>
      <c r="M756" s="2385"/>
      <c r="N756" s="2385"/>
      <c r="O756" s="2385"/>
      <c r="P756" s="2385"/>
      <c r="Q756" s="2385"/>
      <c r="R756" s="2385"/>
      <c r="S756" s="2385"/>
      <c r="T756" s="2385"/>
      <c r="U756" s="2385"/>
      <c r="V756" s="2385"/>
      <c r="W756" s="2385"/>
      <c r="X756" s="2385"/>
      <c r="Y756" s="2385"/>
      <c r="Z756" s="2385"/>
      <c r="AA756" s="2385"/>
      <c r="AB756" s="238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5"/>
      <c r="F757" s="2385"/>
      <c r="G757" s="2385"/>
      <c r="H757" s="2385"/>
      <c r="I757" s="2385"/>
      <c r="J757" s="2385"/>
      <c r="K757" s="2385"/>
      <c r="L757" s="2385"/>
      <c r="M757" s="2385"/>
      <c r="N757" s="2385"/>
      <c r="O757" s="2385"/>
      <c r="P757" s="2385"/>
      <c r="Q757" s="2385"/>
      <c r="R757" s="2385"/>
      <c r="S757" s="2385"/>
      <c r="T757" s="2385"/>
      <c r="U757" s="2385"/>
      <c r="V757" s="2385"/>
      <c r="W757" s="2385"/>
      <c r="X757" s="2385"/>
      <c r="Y757" s="2385"/>
      <c r="Z757" s="2385"/>
      <c r="AA757" s="2385"/>
      <c r="AB757" s="238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5" t="s">
        <v>1434</v>
      </c>
      <c r="F759" s="2385"/>
      <c r="G759" s="2385"/>
      <c r="H759" s="2385"/>
      <c r="I759" s="2385"/>
      <c r="J759" s="2385"/>
      <c r="K759" s="2385"/>
      <c r="L759" s="2385"/>
      <c r="M759" s="2385"/>
      <c r="N759" s="2385"/>
      <c r="O759" s="2385"/>
      <c r="P759" s="2385"/>
      <c r="Q759" s="2385"/>
      <c r="R759" s="2385"/>
      <c r="S759" s="2385"/>
      <c r="T759" s="2385"/>
      <c r="U759" s="2385"/>
      <c r="V759" s="2385"/>
      <c r="W759" s="2385"/>
      <c r="X759" s="2385"/>
      <c r="Y759" s="2385"/>
      <c r="Z759" s="2385"/>
      <c r="AA759" s="2385"/>
      <c r="AB759" s="573"/>
      <c r="AC759" s="536"/>
      <c r="AD759" s="536"/>
      <c r="AE759" s="536"/>
      <c r="AF759" s="2386" t="s">
        <v>1399</v>
      </c>
      <c r="AG759" s="2386"/>
      <c r="AH759" s="2386"/>
      <c r="AI759" s="2386"/>
      <c r="AJ759" s="2386"/>
      <c r="AK759" s="2386"/>
      <c r="AL759" s="2386"/>
      <c r="AM759" s="549"/>
      <c r="AN759" s="680"/>
      <c r="AO759" s="30"/>
      <c r="AP759" s="14"/>
    </row>
    <row r="760" spans="1:81" s="568" customFormat="1">
      <c r="A760" s="549"/>
      <c r="B760" s="536"/>
      <c r="C760" s="927"/>
      <c r="D760" s="659"/>
      <c r="E760" s="2385"/>
      <c r="F760" s="2385"/>
      <c r="G760" s="2385"/>
      <c r="H760" s="2385"/>
      <c r="I760" s="2385"/>
      <c r="J760" s="2385"/>
      <c r="K760" s="2385"/>
      <c r="L760" s="2385"/>
      <c r="M760" s="2385"/>
      <c r="N760" s="2385"/>
      <c r="O760" s="2385"/>
      <c r="P760" s="2385"/>
      <c r="Q760" s="2385"/>
      <c r="R760" s="2385"/>
      <c r="S760" s="2385"/>
      <c r="T760" s="2385"/>
      <c r="U760" s="2385"/>
      <c r="V760" s="2385"/>
      <c r="W760" s="2385"/>
      <c r="X760" s="2385"/>
      <c r="Y760" s="2385"/>
      <c r="Z760" s="2385"/>
      <c r="AA760" s="238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5"/>
      <c r="F761" s="2385"/>
      <c r="G761" s="2385"/>
      <c r="H761" s="2385"/>
      <c r="I761" s="2385"/>
      <c r="J761" s="2385"/>
      <c r="K761" s="2385"/>
      <c r="L761" s="2385"/>
      <c r="M761" s="2385"/>
      <c r="N761" s="2385"/>
      <c r="O761" s="2385"/>
      <c r="P761" s="2385"/>
      <c r="Q761" s="2385"/>
      <c r="R761" s="2385"/>
      <c r="S761" s="2385"/>
      <c r="T761" s="2385"/>
      <c r="U761" s="2385"/>
      <c r="V761" s="2385"/>
      <c r="W761" s="2385"/>
      <c r="X761" s="2385"/>
      <c r="Y761" s="2385"/>
      <c r="Z761" s="2385"/>
      <c r="AA761" s="238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5"/>
      <c r="F762" s="2385"/>
      <c r="G762" s="2385"/>
      <c r="H762" s="2385"/>
      <c r="I762" s="2385"/>
      <c r="J762" s="2385"/>
      <c r="K762" s="2385"/>
      <c r="L762" s="2385"/>
      <c r="M762" s="2385"/>
      <c r="N762" s="2385"/>
      <c r="O762" s="2385"/>
      <c r="P762" s="2385"/>
      <c r="Q762" s="2385"/>
      <c r="R762" s="2385"/>
      <c r="S762" s="2385"/>
      <c r="T762" s="2385"/>
      <c r="U762" s="2385"/>
      <c r="V762" s="2385"/>
      <c r="W762" s="2385"/>
      <c r="X762" s="2385"/>
      <c r="Y762" s="2385"/>
      <c r="Z762" s="2385"/>
      <c r="AA762" s="238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7" t="s">
        <v>591</v>
      </c>
      <c r="I764" s="238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8">
        <f>VLOOKUP($H$764,$AO$693:$AP$695,2,FALSE)</f>
        <v>0</v>
      </c>
      <c r="AK766" s="238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5" t="s">
        <v>1436</v>
      </c>
      <c r="F770" s="2385"/>
      <c r="G770" s="2385"/>
      <c r="H770" s="2385"/>
      <c r="I770" s="2385"/>
      <c r="J770" s="2385"/>
      <c r="K770" s="2385"/>
      <c r="L770" s="2385"/>
      <c r="M770" s="2385"/>
      <c r="N770" s="2385"/>
      <c r="O770" s="2385"/>
      <c r="P770" s="2385"/>
      <c r="Q770" s="2385"/>
      <c r="R770" s="2385"/>
      <c r="S770" s="2385"/>
      <c r="T770" s="2385"/>
      <c r="U770" s="2385"/>
      <c r="V770" s="2385"/>
      <c r="W770" s="2385"/>
      <c r="X770" s="2385"/>
      <c r="Y770" s="2385"/>
      <c r="Z770" s="2385"/>
      <c r="AA770" s="2385"/>
      <c r="AB770" s="2385"/>
      <c r="AC770" s="536"/>
      <c r="AD770" s="536"/>
      <c r="AE770" s="536"/>
      <c r="AF770" s="2386" t="s">
        <v>1399</v>
      </c>
      <c r="AG770" s="2386"/>
      <c r="AH770" s="2386"/>
      <c r="AI770" s="2386"/>
      <c r="AJ770" s="2386"/>
      <c r="AK770" s="2386"/>
      <c r="AL770" s="238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5"/>
      <c r="F771" s="2385"/>
      <c r="G771" s="2385"/>
      <c r="H771" s="2385"/>
      <c r="I771" s="2385"/>
      <c r="J771" s="2385"/>
      <c r="K771" s="2385"/>
      <c r="L771" s="2385"/>
      <c r="M771" s="2385"/>
      <c r="N771" s="2385"/>
      <c r="O771" s="2385"/>
      <c r="P771" s="2385"/>
      <c r="Q771" s="2385"/>
      <c r="R771" s="2385"/>
      <c r="S771" s="2385"/>
      <c r="T771" s="2385"/>
      <c r="U771" s="2385"/>
      <c r="V771" s="2385"/>
      <c r="W771" s="2385"/>
      <c r="X771" s="2385"/>
      <c r="Y771" s="2385"/>
      <c r="Z771" s="2385"/>
      <c r="AA771" s="2385"/>
      <c r="AB771" s="238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5" t="s">
        <v>1437</v>
      </c>
      <c r="F773" s="2385"/>
      <c r="G773" s="2385"/>
      <c r="H773" s="2385"/>
      <c r="I773" s="2385"/>
      <c r="J773" s="2385"/>
      <c r="K773" s="2385"/>
      <c r="L773" s="2385"/>
      <c r="M773" s="2385"/>
      <c r="N773" s="2385"/>
      <c r="O773" s="2385"/>
      <c r="P773" s="2385"/>
      <c r="Q773" s="2385"/>
      <c r="R773" s="2385"/>
      <c r="S773" s="2385"/>
      <c r="T773" s="2385"/>
      <c r="U773" s="2385"/>
      <c r="V773" s="2385"/>
      <c r="W773" s="2385"/>
      <c r="X773" s="2385"/>
      <c r="Y773" s="2385"/>
      <c r="Z773" s="2385"/>
      <c r="AA773" s="2385"/>
      <c r="AB773" s="2385"/>
      <c r="AC773" s="536"/>
      <c r="AD773" s="536"/>
      <c r="AE773" s="536"/>
      <c r="AF773" s="2386" t="s">
        <v>1416</v>
      </c>
      <c r="AG773" s="2386"/>
      <c r="AH773" s="2386"/>
      <c r="AI773" s="2386"/>
      <c r="AJ773" s="2386"/>
      <c r="AK773" s="2386"/>
      <c r="AL773" s="238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5"/>
      <c r="F774" s="2385"/>
      <c r="G774" s="2385"/>
      <c r="H774" s="2385"/>
      <c r="I774" s="2385"/>
      <c r="J774" s="2385"/>
      <c r="K774" s="2385"/>
      <c r="L774" s="2385"/>
      <c r="M774" s="2385"/>
      <c r="N774" s="2385"/>
      <c r="O774" s="2385"/>
      <c r="P774" s="2385"/>
      <c r="Q774" s="2385"/>
      <c r="R774" s="2385"/>
      <c r="S774" s="2385"/>
      <c r="T774" s="2385"/>
      <c r="U774" s="2385"/>
      <c r="V774" s="2385"/>
      <c r="W774" s="2385"/>
      <c r="X774" s="2385"/>
      <c r="Y774" s="2385"/>
      <c r="Z774" s="2385"/>
      <c r="AA774" s="2385"/>
      <c r="AB774" s="238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7" t="s">
        <v>591</v>
      </c>
      <c r="I776" s="238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8">
        <f>VLOOKUP($H$776,$AO$710:$AP$712,2,FALSE)</f>
        <v>0</v>
      </c>
      <c r="AK778" s="238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5" t="s">
        <v>1680</v>
      </c>
      <c r="F782" s="2385"/>
      <c r="G782" s="2385"/>
      <c r="H782" s="2385"/>
      <c r="I782" s="2385"/>
      <c r="J782" s="2385"/>
      <c r="K782" s="2385"/>
      <c r="L782" s="2385"/>
      <c r="M782" s="2385"/>
      <c r="N782" s="2385"/>
      <c r="O782" s="2385"/>
      <c r="P782" s="2385"/>
      <c r="Q782" s="2385"/>
      <c r="R782" s="2385"/>
      <c r="S782" s="2385"/>
      <c r="T782" s="2385"/>
      <c r="U782" s="2385"/>
      <c r="V782" s="2385"/>
      <c r="W782" s="2385"/>
      <c r="X782" s="2385"/>
      <c r="Y782" s="2385"/>
      <c r="Z782" s="2385"/>
      <c r="AA782" s="2385"/>
      <c r="AB782" s="2385"/>
      <c r="AC782" s="2385"/>
      <c r="AD782" s="2385"/>
      <c r="AE782" s="536"/>
      <c r="AF782" s="2386" t="s">
        <v>1399</v>
      </c>
      <c r="AG782" s="2386"/>
      <c r="AH782" s="2386"/>
      <c r="AI782" s="2386"/>
      <c r="AJ782" s="2386"/>
      <c r="AK782" s="2386"/>
      <c r="AL782" s="2386"/>
      <c r="AM782" s="611"/>
      <c r="AN782" s="680"/>
      <c r="AO782" s="549" t="s">
        <v>591</v>
      </c>
      <c r="AP782" s="669">
        <v>0</v>
      </c>
    </row>
    <row r="783" spans="1:74" s="568" customFormat="1" ht="13.7" customHeight="1">
      <c r="A783" s="549"/>
      <c r="B783" s="614"/>
      <c r="C783" s="936"/>
      <c r="D783" s="659"/>
      <c r="E783" s="2385"/>
      <c r="F783" s="2385"/>
      <c r="G783" s="2385"/>
      <c r="H783" s="2385"/>
      <c r="I783" s="2385"/>
      <c r="J783" s="2385"/>
      <c r="K783" s="2385"/>
      <c r="L783" s="2385"/>
      <c r="M783" s="2385"/>
      <c r="N783" s="2385"/>
      <c r="O783" s="2385"/>
      <c r="P783" s="2385"/>
      <c r="Q783" s="2385"/>
      <c r="R783" s="2385"/>
      <c r="S783" s="2385"/>
      <c r="T783" s="2385"/>
      <c r="U783" s="2385"/>
      <c r="V783" s="2385"/>
      <c r="W783" s="2385"/>
      <c r="X783" s="2385"/>
      <c r="Y783" s="2385"/>
      <c r="Z783" s="2385"/>
      <c r="AA783" s="2385"/>
      <c r="AB783" s="2385"/>
      <c r="AC783" s="2385"/>
      <c r="AD783" s="238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5"/>
      <c r="F784" s="2385"/>
      <c r="G784" s="2385"/>
      <c r="H784" s="2385"/>
      <c r="I784" s="2385"/>
      <c r="J784" s="2385"/>
      <c r="K784" s="2385"/>
      <c r="L784" s="2385"/>
      <c r="M784" s="2385"/>
      <c r="N784" s="2385"/>
      <c r="O784" s="2385"/>
      <c r="P784" s="2385"/>
      <c r="Q784" s="2385"/>
      <c r="R784" s="2385"/>
      <c r="S784" s="2385"/>
      <c r="T784" s="2385"/>
      <c r="U784" s="2385"/>
      <c r="V784" s="2385"/>
      <c r="W784" s="2385"/>
      <c r="X784" s="2385"/>
      <c r="Y784" s="2385"/>
      <c r="Z784" s="2385"/>
      <c r="AA784" s="2385"/>
      <c r="AB784" s="2385"/>
      <c r="AC784" s="2385"/>
      <c r="AD784" s="238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5"/>
      <c r="F785" s="2385"/>
      <c r="G785" s="2385"/>
      <c r="H785" s="2385"/>
      <c r="I785" s="2385"/>
      <c r="J785" s="2385"/>
      <c r="K785" s="2385"/>
      <c r="L785" s="2385"/>
      <c r="M785" s="2385"/>
      <c r="N785" s="2385"/>
      <c r="O785" s="2385"/>
      <c r="P785" s="2385"/>
      <c r="Q785" s="2385"/>
      <c r="R785" s="2385"/>
      <c r="S785" s="2385"/>
      <c r="T785" s="2385"/>
      <c r="U785" s="2385"/>
      <c r="V785" s="2385"/>
      <c r="W785" s="2385"/>
      <c r="X785" s="2385"/>
      <c r="Y785" s="2385"/>
      <c r="Z785" s="2385"/>
      <c r="AA785" s="2385"/>
      <c r="AB785" s="2385"/>
      <c r="AC785" s="2385"/>
      <c r="AD785" s="238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6" t="s">
        <v>1685</v>
      </c>
      <c r="F787" s="2526"/>
      <c r="G787" s="2526"/>
      <c r="H787" s="2526"/>
      <c r="I787" s="2526"/>
      <c r="J787" s="2526"/>
      <c r="K787" s="2526"/>
      <c r="L787" s="2526"/>
      <c r="M787" s="2526"/>
      <c r="N787" s="2526"/>
      <c r="O787" s="2526"/>
      <c r="P787" s="2526"/>
      <c r="Q787" s="2526"/>
      <c r="R787" s="2526"/>
      <c r="S787" s="2526"/>
      <c r="T787" s="2526"/>
      <c r="U787" s="2526"/>
      <c r="V787" s="2526"/>
      <c r="W787" s="2526"/>
      <c r="X787" s="2526"/>
      <c r="Y787" s="2526"/>
      <c r="Z787" s="2526"/>
      <c r="AA787" s="2526"/>
      <c r="AB787" s="2526"/>
      <c r="AC787" s="2526"/>
      <c r="AD787" s="2526"/>
      <c r="AE787" s="536"/>
      <c r="AF787" s="2386" t="s">
        <v>1345</v>
      </c>
      <c r="AG787" s="2386"/>
      <c r="AH787" s="2386"/>
      <c r="AI787" s="2386"/>
      <c r="AJ787" s="2386"/>
      <c r="AK787" s="2386"/>
      <c r="AL787" s="2386"/>
      <c r="AM787" s="611"/>
      <c r="AN787" s="595"/>
    </row>
    <row r="788" spans="1:81" s="549" customFormat="1" ht="12.75" customHeight="1">
      <c r="B788" s="614"/>
      <c r="C788" s="936"/>
      <c r="D788" s="659"/>
      <c r="E788" s="2526"/>
      <c r="F788" s="2526"/>
      <c r="G788" s="2526"/>
      <c r="H788" s="2526"/>
      <c r="I788" s="2526"/>
      <c r="J788" s="2526"/>
      <c r="K788" s="2526"/>
      <c r="L788" s="2526"/>
      <c r="M788" s="2526"/>
      <c r="N788" s="2526"/>
      <c r="O788" s="2526"/>
      <c r="P788" s="2526"/>
      <c r="Q788" s="2526"/>
      <c r="R788" s="2526"/>
      <c r="S788" s="2526"/>
      <c r="T788" s="2526"/>
      <c r="U788" s="2526"/>
      <c r="V788" s="2526"/>
      <c r="W788" s="2526"/>
      <c r="X788" s="2526"/>
      <c r="Y788" s="2526"/>
      <c r="Z788" s="2526"/>
      <c r="AA788" s="2526"/>
      <c r="AB788" s="2526"/>
      <c r="AC788" s="2526"/>
      <c r="AD788" s="2526"/>
      <c r="AE788" s="592"/>
      <c r="AF788" s="592"/>
      <c r="AG788" s="592"/>
      <c r="AH788" s="592"/>
      <c r="AI788" s="592"/>
      <c r="AJ788" s="592"/>
      <c r="AK788" s="592"/>
      <c r="AL788" s="592"/>
      <c r="AM788" s="611"/>
      <c r="AN788" s="595"/>
    </row>
    <row r="789" spans="1:81" s="549" customFormat="1" ht="12.75" customHeight="1">
      <c r="B789" s="614"/>
      <c r="C789" s="936"/>
      <c r="D789" s="659"/>
      <c r="E789" s="2526"/>
      <c r="F789" s="2526"/>
      <c r="G789" s="2526"/>
      <c r="H789" s="2526"/>
      <c r="I789" s="2526"/>
      <c r="J789" s="2526"/>
      <c r="K789" s="2526"/>
      <c r="L789" s="2526"/>
      <c r="M789" s="2526"/>
      <c r="N789" s="2526"/>
      <c r="O789" s="2526"/>
      <c r="P789" s="2526"/>
      <c r="Q789" s="2526"/>
      <c r="R789" s="2526"/>
      <c r="S789" s="2526"/>
      <c r="T789" s="2526"/>
      <c r="U789" s="2526"/>
      <c r="V789" s="2526"/>
      <c r="W789" s="2526"/>
      <c r="X789" s="2526"/>
      <c r="Y789" s="2526"/>
      <c r="Z789" s="2526"/>
      <c r="AA789" s="2526"/>
      <c r="AB789" s="2526"/>
      <c r="AC789" s="2526"/>
      <c r="AD789" s="2526"/>
      <c r="AE789" s="592"/>
      <c r="AF789" s="592"/>
      <c r="AG789" s="592"/>
      <c r="AH789" s="592"/>
      <c r="AI789" s="592"/>
      <c r="AJ789" s="592"/>
      <c r="AK789" s="592"/>
      <c r="AL789" s="592"/>
      <c r="AM789" s="611"/>
      <c r="AN789" s="595"/>
    </row>
    <row r="790" spans="1:81" s="549" customFormat="1" ht="12.75" customHeight="1">
      <c r="B790" s="614"/>
      <c r="C790" s="936"/>
      <c r="D790" s="659"/>
      <c r="E790" s="2526"/>
      <c r="F790" s="2526"/>
      <c r="G790" s="2526"/>
      <c r="H790" s="2526"/>
      <c r="I790" s="2526"/>
      <c r="J790" s="2526"/>
      <c r="K790" s="2526"/>
      <c r="L790" s="2526"/>
      <c r="M790" s="2526"/>
      <c r="N790" s="2526"/>
      <c r="O790" s="2526"/>
      <c r="P790" s="2526"/>
      <c r="Q790" s="2526"/>
      <c r="R790" s="2526"/>
      <c r="S790" s="2526"/>
      <c r="T790" s="2526"/>
      <c r="U790" s="2526"/>
      <c r="V790" s="2526"/>
      <c r="W790" s="2526"/>
      <c r="X790" s="2526"/>
      <c r="Y790" s="2526"/>
      <c r="Z790" s="2526"/>
      <c r="AA790" s="2526"/>
      <c r="AB790" s="2526"/>
      <c r="AC790" s="2526"/>
      <c r="AD790" s="252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7" t="s">
        <v>687</v>
      </c>
      <c r="I792" s="238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8">
        <f>VLOOKUP($H$792,$AO$782:$AP$784,2,FALSE)</f>
        <v>2</v>
      </c>
      <c r="AK794" s="238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5" t="s">
        <v>2631</v>
      </c>
      <c r="F798" s="2385"/>
      <c r="G798" s="2385"/>
      <c r="H798" s="2385"/>
      <c r="I798" s="2385"/>
      <c r="J798" s="2385"/>
      <c r="K798" s="2385"/>
      <c r="L798" s="2385"/>
      <c r="M798" s="2385"/>
      <c r="N798" s="2385"/>
      <c r="O798" s="2385"/>
      <c r="P798" s="2385"/>
      <c r="Q798" s="2385"/>
      <c r="R798" s="2385"/>
      <c r="S798" s="2385"/>
      <c r="T798" s="2385"/>
      <c r="U798" s="2385"/>
      <c r="V798" s="2385"/>
      <c r="W798" s="2385"/>
      <c r="X798" s="2385"/>
      <c r="Y798" s="2385"/>
      <c r="Z798" s="2385"/>
      <c r="AA798" s="2385"/>
      <c r="AB798" s="2385"/>
      <c r="AC798" s="2385"/>
      <c r="AD798" s="2385"/>
      <c r="AE798" s="536"/>
      <c r="AF798" s="2386" t="s">
        <v>1345</v>
      </c>
      <c r="AG798" s="2386"/>
      <c r="AH798" s="2386"/>
      <c r="AI798" s="2386"/>
      <c r="AJ798" s="2386"/>
      <c r="AK798" s="2386"/>
      <c r="AL798" s="2386"/>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5"/>
      <c r="F799" s="2385"/>
      <c r="G799" s="2385"/>
      <c r="H799" s="2385"/>
      <c r="I799" s="2385"/>
      <c r="J799" s="2385"/>
      <c r="K799" s="2385"/>
      <c r="L799" s="2385"/>
      <c r="M799" s="2385"/>
      <c r="N799" s="2385"/>
      <c r="O799" s="2385"/>
      <c r="P799" s="2385"/>
      <c r="Q799" s="2385"/>
      <c r="R799" s="2385"/>
      <c r="S799" s="2385"/>
      <c r="T799" s="2385"/>
      <c r="U799" s="2385"/>
      <c r="V799" s="2385"/>
      <c r="W799" s="2385"/>
      <c r="X799" s="2385"/>
      <c r="Y799" s="2385"/>
      <c r="Z799" s="2385"/>
      <c r="AA799" s="2385"/>
      <c r="AB799" s="2385"/>
      <c r="AC799" s="2385"/>
      <c r="AD799" s="238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5"/>
      <c r="F800" s="2385"/>
      <c r="G800" s="2385"/>
      <c r="H800" s="2385"/>
      <c r="I800" s="2385"/>
      <c r="J800" s="2385"/>
      <c r="K800" s="2385"/>
      <c r="L800" s="2385"/>
      <c r="M800" s="2385"/>
      <c r="N800" s="2385"/>
      <c r="O800" s="2385"/>
      <c r="P800" s="2385"/>
      <c r="Q800" s="2385"/>
      <c r="R800" s="2385"/>
      <c r="S800" s="2385"/>
      <c r="T800" s="2385"/>
      <c r="U800" s="2385"/>
      <c r="V800" s="2385"/>
      <c r="W800" s="2385"/>
      <c r="X800" s="2385"/>
      <c r="Y800" s="2385"/>
      <c r="Z800" s="2385"/>
      <c r="AA800" s="2385"/>
      <c r="AB800" s="2385"/>
      <c r="AC800" s="2385"/>
      <c r="AD800" s="238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5"/>
      <c r="F801" s="2385"/>
      <c r="G801" s="2385"/>
      <c r="H801" s="2385"/>
      <c r="I801" s="2385"/>
      <c r="J801" s="2385"/>
      <c r="K801" s="2385"/>
      <c r="L801" s="2385"/>
      <c r="M801" s="2385"/>
      <c r="N801" s="2385"/>
      <c r="O801" s="2385"/>
      <c r="P801" s="2385"/>
      <c r="Q801" s="2385"/>
      <c r="R801" s="2385"/>
      <c r="S801" s="2385"/>
      <c r="T801" s="2385"/>
      <c r="U801" s="2385"/>
      <c r="V801" s="2385"/>
      <c r="W801" s="2385"/>
      <c r="X801" s="2385"/>
      <c r="Y801" s="2385"/>
      <c r="Z801" s="2385"/>
      <c r="AA801" s="2385"/>
      <c r="AB801" s="2385"/>
      <c r="AC801" s="2385"/>
      <c r="AD801" s="238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7" t="s">
        <v>591</v>
      </c>
      <c r="I803" s="238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8">
        <f>VLOOKUP($H$803,$AO$797:$AP$798,2,FALSE)</f>
        <v>0</v>
      </c>
      <c r="AK805" s="238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5" t="s">
        <v>2593</v>
      </c>
      <c r="F809" s="2385"/>
      <c r="G809" s="2385"/>
      <c r="H809" s="2385"/>
      <c r="I809" s="2385"/>
      <c r="J809" s="2385"/>
      <c r="K809" s="2385"/>
      <c r="L809" s="2385"/>
      <c r="M809" s="2385"/>
      <c r="N809" s="2385"/>
      <c r="O809" s="2385"/>
      <c r="P809" s="2385"/>
      <c r="Q809" s="2385"/>
      <c r="R809" s="2385"/>
      <c r="S809" s="2385"/>
      <c r="T809" s="2385"/>
      <c r="U809" s="2385"/>
      <c r="V809" s="2385"/>
      <c r="W809" s="2385"/>
      <c r="X809" s="2385"/>
      <c r="Y809" s="2385"/>
      <c r="Z809" s="2385"/>
      <c r="AA809" s="2385"/>
      <c r="AB809" s="2385"/>
      <c r="AC809" s="2385"/>
      <c r="AD809" s="2385"/>
      <c r="AE809" s="550"/>
      <c r="AF809" s="2386" t="s">
        <v>1370</v>
      </c>
      <c r="AG809" s="2386"/>
      <c r="AH809" s="2386"/>
      <c r="AI809" s="2386"/>
      <c r="AJ809" s="2386"/>
      <c r="AK809" s="2386"/>
      <c r="AL809" s="2386"/>
      <c r="AN809" s="595"/>
    </row>
    <row r="810" spans="1:81" s="549" customFormat="1" ht="12.75" customHeight="1">
      <c r="B810" s="614"/>
      <c r="C810" s="684"/>
      <c r="D810" s="659"/>
      <c r="E810" s="2385"/>
      <c r="F810" s="2385"/>
      <c r="G810" s="2385"/>
      <c r="H810" s="2385"/>
      <c r="I810" s="2385"/>
      <c r="J810" s="2385"/>
      <c r="K810" s="2385"/>
      <c r="L810" s="2385"/>
      <c r="M810" s="2385"/>
      <c r="N810" s="2385"/>
      <c r="O810" s="2385"/>
      <c r="P810" s="2385"/>
      <c r="Q810" s="2385"/>
      <c r="R810" s="2385"/>
      <c r="S810" s="2385"/>
      <c r="T810" s="2385"/>
      <c r="U810" s="2385"/>
      <c r="V810" s="2385"/>
      <c r="W810" s="2385"/>
      <c r="X810" s="2385"/>
      <c r="Y810" s="2385"/>
      <c r="Z810" s="2385"/>
      <c r="AA810" s="2385"/>
      <c r="AB810" s="2385"/>
      <c r="AC810" s="2385"/>
      <c r="AD810" s="238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7" t="s">
        <v>591</v>
      </c>
      <c r="I812" s="238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88">
        <f>IF(H812="Yes",5,0)</f>
        <v>0</v>
      </c>
      <c r="AK814" s="238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8">
        <f>IF(($AJ$634+$AJ$653+$AJ$665+$AJ$700+$AJ$724+$AJ$738+$AJ$750+$AJ$766+$AJ$778+$AJ$794+AJ805+AJ814)&gt;10,10,($AJ$634+$AJ$653+$AJ$665+$AJ$700+$AJ$724+$AJ$738+$AJ$750+$AJ$766+$AJ$778+$AJ$794+AJ805+AJ814))</f>
        <v>10</v>
      </c>
      <c r="AL816" s="2434"/>
      <c r="AM816" s="238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5" t="s">
        <v>1557</v>
      </c>
      <c r="B819" s="2516"/>
      <c r="C819" s="2516"/>
      <c r="D819" s="2516"/>
      <c r="E819" s="2516"/>
      <c r="F819" s="2516"/>
      <c r="G819" s="2516"/>
      <c r="H819" s="2516"/>
      <c r="I819" s="2516"/>
      <c r="J819" s="2516"/>
      <c r="K819" s="2516"/>
      <c r="L819" s="2516"/>
      <c r="M819" s="2516"/>
      <c r="N819" s="2516"/>
      <c r="O819" s="2516"/>
      <c r="P819" s="2516"/>
      <c r="Q819" s="2516"/>
      <c r="R819" s="2516"/>
      <c r="S819" s="2516"/>
      <c r="T819" s="2516"/>
      <c r="U819" s="2516"/>
      <c r="V819" s="2516"/>
      <c r="W819" s="2516"/>
      <c r="X819" s="2516"/>
      <c r="Y819" s="2516"/>
      <c r="Z819" s="2516"/>
      <c r="AA819" s="2516"/>
      <c r="AB819" s="2516"/>
      <c r="AC819" s="2516"/>
      <c r="AD819" s="2516"/>
      <c r="AE819" s="2516"/>
      <c r="AF819" s="2516"/>
      <c r="AG819" s="2516"/>
      <c r="AH819" s="2516"/>
      <c r="AI819" s="2516"/>
      <c r="AJ819" s="2516"/>
      <c r="AK819" s="2516"/>
      <c r="AL819" s="2516"/>
      <c r="AM819" s="2516"/>
    </row>
    <row r="820" spans="1:43">
      <c r="A820" s="2517"/>
      <c r="B820" s="2517"/>
      <c r="C820" s="2517"/>
      <c r="D820" s="2517"/>
      <c r="E820" s="2517"/>
      <c r="F820" s="2517"/>
      <c r="G820" s="2517"/>
      <c r="H820" s="2517"/>
      <c r="I820" s="2517"/>
      <c r="J820" s="2517"/>
      <c r="K820" s="2517"/>
      <c r="L820" s="2517"/>
      <c r="M820" s="2517"/>
      <c r="N820" s="2517"/>
      <c r="O820" s="2517"/>
      <c r="P820" s="2517"/>
      <c r="Q820" s="2517"/>
      <c r="R820" s="2517"/>
      <c r="S820" s="2517"/>
      <c r="T820" s="2517"/>
      <c r="U820" s="2517"/>
      <c r="V820" s="2517"/>
      <c r="W820" s="2517"/>
      <c r="X820" s="2517"/>
      <c r="Y820" s="2517"/>
      <c r="Z820" s="2517"/>
      <c r="AA820" s="2517"/>
      <c r="AB820" s="2517"/>
      <c r="AC820" s="2517"/>
      <c r="AD820" s="2517"/>
      <c r="AE820" s="2517"/>
      <c r="AF820" s="2517"/>
      <c r="AG820" s="2517"/>
      <c r="AH820" s="2517"/>
      <c r="AI820" s="2517"/>
      <c r="AJ820" s="2517"/>
      <c r="AK820" s="2517"/>
      <c r="AL820" s="2517"/>
      <c r="AM820" s="251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1"/>
      <c r="B822" s="2461"/>
      <c r="C822" s="2461"/>
      <c r="D822" s="2461"/>
      <c r="E822" s="2461"/>
      <c r="F822" s="2461"/>
      <c r="G822" s="2461"/>
      <c r="H822" s="2461"/>
      <c r="I822" s="2461"/>
      <c r="J822" s="2461"/>
      <c r="K822" s="2461"/>
      <c r="L822" s="2461"/>
      <c r="M822" s="2461"/>
      <c r="N822" s="2461"/>
      <c r="O822" s="2461"/>
      <c r="P822" s="2461"/>
      <c r="Q822" s="2461"/>
      <c r="R822" s="2461"/>
      <c r="S822" s="2461"/>
      <c r="T822" s="2461"/>
      <c r="U822" s="2461"/>
      <c r="V822" s="2461"/>
      <c r="W822" s="2461"/>
      <c r="X822" s="2461"/>
      <c r="Y822" s="2461"/>
      <c r="Z822" s="2461"/>
      <c r="AA822" s="2461"/>
      <c r="AB822" s="2461"/>
      <c r="AC822" s="2461"/>
      <c r="AD822" s="2461"/>
      <c r="AE822" s="2461"/>
      <c r="AF822" s="2461"/>
      <c r="AG822" s="2461"/>
      <c r="AH822" s="2461"/>
      <c r="AI822" s="2461"/>
      <c r="AJ822" s="2461"/>
      <c r="AK822" s="2461"/>
      <c r="AL822" s="2461"/>
      <c r="AM822" s="2461"/>
      <c r="AP822" s="812"/>
      <c r="AQ822" s="812"/>
    </row>
    <row r="823" spans="1:43">
      <c r="A823" s="2461"/>
      <c r="B823" s="2461"/>
      <c r="C823" s="2461"/>
      <c r="D823" s="2461"/>
      <c r="E823" s="2461"/>
      <c r="F823" s="2461"/>
      <c r="G823" s="2461"/>
      <c r="H823" s="2461"/>
      <c r="I823" s="2461"/>
      <c r="J823" s="2461"/>
      <c r="K823" s="2461"/>
      <c r="L823" s="2461"/>
      <c r="M823" s="2461"/>
      <c r="N823" s="2461"/>
      <c r="O823" s="2461"/>
      <c r="P823" s="2461"/>
      <c r="Q823" s="2461"/>
      <c r="R823" s="2461"/>
      <c r="S823" s="2461"/>
      <c r="T823" s="2461"/>
      <c r="U823" s="2461"/>
      <c r="V823" s="2461"/>
      <c r="W823" s="2461"/>
      <c r="X823" s="2461"/>
      <c r="Y823" s="2461"/>
      <c r="Z823" s="2461"/>
      <c r="AA823" s="2461"/>
      <c r="AB823" s="2461"/>
      <c r="AC823" s="2461"/>
      <c r="AD823" s="2461"/>
      <c r="AE823" s="2461"/>
      <c r="AF823" s="2461"/>
      <c r="AG823" s="2461"/>
      <c r="AH823" s="2461"/>
      <c r="AI823" s="2461"/>
      <c r="AJ823" s="2461"/>
      <c r="AK823" s="2461"/>
      <c r="AL823" s="2461"/>
      <c r="AM823" s="246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8" t="s">
        <v>1558</v>
      </c>
      <c r="U824" s="2519"/>
      <c r="V824" s="2519"/>
      <c r="W824" s="2519"/>
      <c r="X824" s="2519"/>
      <c r="Y824" s="2520"/>
      <c r="Z824" s="2518" t="s">
        <v>1559</v>
      </c>
      <c r="AA824" s="2519"/>
      <c r="AB824" s="2519"/>
      <c r="AC824" s="2519"/>
      <c r="AD824" s="2519"/>
      <c r="AE824" s="2520"/>
      <c r="AF824" s="2518" t="s">
        <v>1560</v>
      </c>
      <c r="AG824" s="2519"/>
      <c r="AH824" s="2519"/>
      <c r="AI824" s="2519"/>
      <c r="AJ824" s="2519"/>
      <c r="AK824" s="252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1"/>
      <c r="U825" s="2522"/>
      <c r="V825" s="2522"/>
      <c r="W825" s="2522"/>
      <c r="X825" s="2522"/>
      <c r="Y825" s="2523"/>
      <c r="Z825" s="2521"/>
      <c r="AA825" s="2522"/>
      <c r="AB825" s="2522"/>
      <c r="AC825" s="2522"/>
      <c r="AD825" s="2522"/>
      <c r="AE825" s="2523"/>
      <c r="AF825" s="2521"/>
      <c r="AG825" s="2522"/>
      <c r="AH825" s="2522"/>
      <c r="AI825" s="2522"/>
      <c r="AJ825" s="2522"/>
      <c r="AK825" s="2523"/>
      <c r="AL825" s="814"/>
      <c r="AM825" s="594"/>
      <c r="AO825" s="812"/>
      <c r="AP825" s="812"/>
      <c r="AQ825" s="812"/>
    </row>
    <row r="826" spans="1:43">
      <c r="A826" s="815" t="s">
        <v>757</v>
      </c>
      <c r="B826" s="2476" t="str">
        <f>B7</f>
        <v xml:space="preserve">Acquisition/Rehabilitation Project Priorities </v>
      </c>
      <c r="C826" s="2476"/>
      <c r="D826" s="2476"/>
      <c r="E826" s="2476"/>
      <c r="F826" s="2476"/>
      <c r="G826" s="2476"/>
      <c r="H826" s="2476"/>
      <c r="I826" s="2476"/>
      <c r="J826" s="2476"/>
      <c r="K826" s="2476"/>
      <c r="L826" s="2476"/>
      <c r="M826" s="2476"/>
      <c r="N826" s="2476"/>
      <c r="O826" s="2476"/>
      <c r="P826" s="2476"/>
      <c r="Q826" s="2476"/>
      <c r="R826" s="2476"/>
      <c r="S826" s="2477"/>
      <c r="T826" s="2503">
        <f>AK61</f>
        <v>0</v>
      </c>
      <c r="U826" s="2480"/>
      <c r="V826" s="2480"/>
      <c r="W826" s="2480"/>
      <c r="X826" s="2480"/>
      <c r="Y826" s="2481"/>
      <c r="Z826" s="2479">
        <v>20</v>
      </c>
      <c r="AA826" s="2480"/>
      <c r="AB826" s="2480"/>
      <c r="AC826" s="2480"/>
      <c r="AD826" s="2480"/>
      <c r="AE826" s="2481"/>
      <c r="AF826" s="2459">
        <f>IF(T826&gt;Z826,Z826,T826)</f>
        <v>0</v>
      </c>
      <c r="AG826" s="2459"/>
      <c r="AH826" s="2459"/>
      <c r="AI826" s="2459"/>
      <c r="AJ826" s="2459"/>
      <c r="AK826" s="2459"/>
      <c r="AL826" s="814"/>
      <c r="AM826" s="594"/>
      <c r="AO826" s="812"/>
      <c r="AP826" s="812"/>
      <c r="AQ826" s="812"/>
    </row>
    <row r="827" spans="1:43">
      <c r="A827" s="815" t="s">
        <v>1531</v>
      </c>
      <c r="B827" s="2476" t="s">
        <v>1306</v>
      </c>
      <c r="C827" s="2476"/>
      <c r="D827" s="2476"/>
      <c r="E827" s="2476"/>
      <c r="F827" s="2476"/>
      <c r="G827" s="2476"/>
      <c r="H827" s="2476"/>
      <c r="I827" s="2476"/>
      <c r="J827" s="2476"/>
      <c r="K827" s="2476"/>
      <c r="L827" s="2476"/>
      <c r="M827" s="2476"/>
      <c r="N827" s="2476"/>
      <c r="O827" s="2476"/>
      <c r="P827" s="2476"/>
      <c r="Q827" s="2476"/>
      <c r="R827" s="2476"/>
      <c r="S827" s="2477"/>
      <c r="T827" s="2503">
        <f>AK83</f>
        <v>10</v>
      </c>
      <c r="U827" s="2480"/>
      <c r="V827" s="2480"/>
      <c r="W827" s="2480"/>
      <c r="X827" s="2480"/>
      <c r="Y827" s="2481"/>
      <c r="Z827" s="2479">
        <v>10</v>
      </c>
      <c r="AA827" s="2480"/>
      <c r="AB827" s="2480"/>
      <c r="AC827" s="2480"/>
      <c r="AD827" s="2480"/>
      <c r="AE827" s="2481"/>
      <c r="AF827" s="2459">
        <f>IF(T827&gt;Z827,Z827,T827)</f>
        <v>10</v>
      </c>
      <c r="AG827" s="2459"/>
      <c r="AH827" s="2459"/>
      <c r="AI827" s="2459"/>
      <c r="AJ827" s="2459"/>
      <c r="AK827" s="2459"/>
      <c r="AL827" s="814"/>
      <c r="AM827" s="594"/>
      <c r="AO827" s="812"/>
      <c r="AP827" s="812"/>
      <c r="AQ827" s="812"/>
    </row>
    <row r="828" spans="1:43">
      <c r="A828" s="815" t="s">
        <v>1540</v>
      </c>
      <c r="B828" s="2476" t="s">
        <v>1316</v>
      </c>
      <c r="C828" s="2476"/>
      <c r="D828" s="2476"/>
      <c r="E828" s="2476"/>
      <c r="F828" s="2476"/>
      <c r="G828" s="2476"/>
      <c r="H828" s="2476"/>
      <c r="I828" s="2476"/>
      <c r="J828" s="2476"/>
      <c r="K828" s="2476"/>
      <c r="L828" s="2476"/>
      <c r="M828" s="2476"/>
      <c r="N828" s="2476"/>
      <c r="O828" s="2476"/>
      <c r="P828" s="2476"/>
      <c r="Q828" s="2476"/>
      <c r="R828" s="2476"/>
      <c r="S828" s="2477"/>
      <c r="T828" s="2503">
        <f ca="1">AK108</f>
        <v>20</v>
      </c>
      <c r="U828" s="2480"/>
      <c r="V828" s="2480"/>
      <c r="W828" s="2480"/>
      <c r="X828" s="2480"/>
      <c r="Y828" s="2481"/>
      <c r="Z828" s="2479">
        <v>20</v>
      </c>
      <c r="AA828" s="2480"/>
      <c r="AB828" s="2480"/>
      <c r="AC828" s="2480"/>
      <c r="AD828" s="2480"/>
      <c r="AE828" s="2481"/>
      <c r="AF828" s="2459">
        <f ca="1">IF(T828&gt;Z828,Z828,T828)</f>
        <v>20</v>
      </c>
      <c r="AG828" s="2459"/>
      <c r="AH828" s="2459"/>
      <c r="AI828" s="2459"/>
      <c r="AJ828" s="2459"/>
      <c r="AK828" s="2459"/>
      <c r="AL828" s="814"/>
      <c r="AM828" s="594"/>
      <c r="AO828" s="812"/>
      <c r="AP828" s="812"/>
      <c r="AQ828" s="812"/>
    </row>
    <row r="829" spans="1:43">
      <c r="A829" s="815" t="s">
        <v>1561</v>
      </c>
      <c r="B829" s="2476" t="s">
        <v>1326</v>
      </c>
      <c r="C829" s="2476"/>
      <c r="D829" s="2476"/>
      <c r="E829" s="2476"/>
      <c r="F829" s="2476"/>
      <c r="G829" s="2476"/>
      <c r="H829" s="2476"/>
      <c r="I829" s="2476"/>
      <c r="J829" s="2476"/>
      <c r="K829" s="2476"/>
      <c r="L829" s="2476"/>
      <c r="M829" s="2476"/>
      <c r="N829" s="2476"/>
      <c r="O829" s="2476"/>
      <c r="P829" s="2476"/>
      <c r="Q829" s="2476"/>
      <c r="R829" s="2476"/>
      <c r="S829" s="2477"/>
      <c r="T829" s="2503">
        <f>AK142</f>
        <v>10</v>
      </c>
      <c r="U829" s="2480"/>
      <c r="V829" s="2480"/>
      <c r="W829" s="2480"/>
      <c r="X829" s="2480"/>
      <c r="Y829" s="2481"/>
      <c r="Z829" s="2479">
        <v>10</v>
      </c>
      <c r="AA829" s="2480"/>
      <c r="AB829" s="2480"/>
      <c r="AC829" s="2480"/>
      <c r="AD829" s="2480"/>
      <c r="AE829" s="2481"/>
      <c r="AF829" s="2459">
        <f>IF(T829&gt;Z829,Z829,T829)</f>
        <v>10</v>
      </c>
      <c r="AG829" s="2459"/>
      <c r="AH829" s="2459"/>
      <c r="AI829" s="2459"/>
      <c r="AJ829" s="2459"/>
      <c r="AK829" s="2459"/>
      <c r="AL829" s="814"/>
      <c r="AM829" s="594"/>
      <c r="AO829" s="812"/>
      <c r="AP829" s="812"/>
      <c r="AQ829" s="812"/>
    </row>
    <row r="830" spans="1:43">
      <c r="A830" s="816" t="s">
        <v>1562</v>
      </c>
      <c r="B830" s="2476" t="s">
        <v>1563</v>
      </c>
      <c r="C830" s="2476"/>
      <c r="D830" s="2476"/>
      <c r="E830" s="2476"/>
      <c r="F830" s="2476"/>
      <c r="G830" s="2476"/>
      <c r="H830" s="2476"/>
      <c r="I830" s="2476"/>
      <c r="J830" s="2476"/>
      <c r="K830" s="2476"/>
      <c r="L830" s="2476"/>
      <c r="M830" s="2476"/>
      <c r="N830" s="2476"/>
      <c r="O830" s="2476"/>
      <c r="P830" s="2476"/>
      <c r="Q830" s="2476"/>
      <c r="R830" s="2476"/>
      <c r="S830" s="2477"/>
      <c r="T830" s="2478">
        <f>SUM(T831:Y832)</f>
        <v>10</v>
      </c>
      <c r="U830" s="2478"/>
      <c r="V830" s="2478"/>
      <c r="W830" s="2478"/>
      <c r="X830" s="2478"/>
      <c r="Y830" s="2478"/>
      <c r="Z830" s="2459">
        <v>10</v>
      </c>
      <c r="AA830" s="2459"/>
      <c r="AB830" s="2459"/>
      <c r="AC830" s="2459"/>
      <c r="AD830" s="2459"/>
      <c r="AE830" s="2459"/>
      <c r="AF830" s="2459">
        <f>IF(T830&gt;Z830,Z830,T830)</f>
        <v>10</v>
      </c>
      <c r="AG830" s="2459"/>
      <c r="AH830" s="2459"/>
      <c r="AI830" s="2459"/>
      <c r="AJ830" s="2459"/>
      <c r="AK830" s="2459"/>
      <c r="AL830" s="814"/>
      <c r="AM830" s="594"/>
    </row>
    <row r="831" spans="1:43">
      <c r="A831" s="535"/>
      <c r="B831" s="599"/>
      <c r="C831" s="2482" t="s">
        <v>1564</v>
      </c>
      <c r="D831" s="2482"/>
      <c r="E831" s="2482"/>
      <c r="F831" s="2482"/>
      <c r="G831" s="2482"/>
      <c r="H831" s="2482"/>
      <c r="I831" s="2482"/>
      <c r="J831" s="2482"/>
      <c r="K831" s="2482"/>
      <c r="L831" s="2482"/>
      <c r="M831" s="2482"/>
      <c r="N831" s="2482"/>
      <c r="O831" s="2482"/>
      <c r="P831" s="2482"/>
      <c r="Q831" s="2482"/>
      <c r="R831" s="2482"/>
      <c r="S831" s="2483"/>
      <c r="T831" s="2484">
        <f>AJ165</f>
        <v>7</v>
      </c>
      <c r="U831" s="2484"/>
      <c r="V831" s="2484"/>
      <c r="W831" s="2484"/>
      <c r="X831" s="2484"/>
      <c r="Y831" s="2484"/>
      <c r="Z831" s="2485">
        <v>7</v>
      </c>
      <c r="AA831" s="2485"/>
      <c r="AB831" s="2485"/>
      <c r="AC831" s="2485"/>
      <c r="AD831" s="2485"/>
      <c r="AE831" s="2485"/>
      <c r="AF831" s="2486"/>
      <c r="AG831" s="2486"/>
      <c r="AH831" s="2486"/>
      <c r="AI831" s="2486"/>
      <c r="AJ831" s="2486"/>
      <c r="AK831" s="2486"/>
      <c r="AL831" s="814"/>
      <c r="AM831" s="594"/>
    </row>
    <row r="832" spans="1:43">
      <c r="A832" s="598"/>
      <c r="B832" s="599"/>
      <c r="C832" s="2482" t="s">
        <v>1565</v>
      </c>
      <c r="D832" s="2482"/>
      <c r="E832" s="2482"/>
      <c r="F832" s="2482"/>
      <c r="G832" s="2482"/>
      <c r="H832" s="2482"/>
      <c r="I832" s="2482"/>
      <c r="J832" s="2482"/>
      <c r="K832" s="2482"/>
      <c r="L832" s="2482"/>
      <c r="M832" s="2482"/>
      <c r="N832" s="2482"/>
      <c r="O832" s="2482"/>
      <c r="P832" s="2482"/>
      <c r="Q832" s="2482"/>
      <c r="R832" s="2482"/>
      <c r="S832" s="2483"/>
      <c r="T832" s="2484">
        <f>AJ179</f>
        <v>3</v>
      </c>
      <c r="U832" s="2484"/>
      <c r="V832" s="2484"/>
      <c r="W832" s="2484"/>
      <c r="X832" s="2484"/>
      <c r="Y832" s="2484"/>
      <c r="Z832" s="2485">
        <v>3</v>
      </c>
      <c r="AA832" s="2485"/>
      <c r="AB832" s="2485"/>
      <c r="AC832" s="2485"/>
      <c r="AD832" s="2485"/>
      <c r="AE832" s="2485"/>
      <c r="AF832" s="2486"/>
      <c r="AG832" s="2486"/>
      <c r="AH832" s="2486"/>
      <c r="AI832" s="2486"/>
      <c r="AJ832" s="2486"/>
      <c r="AK832" s="2486"/>
      <c r="AL832" s="814"/>
      <c r="AM832" s="594"/>
      <c r="AO832" s="549"/>
    </row>
    <row r="833" spans="1:81">
      <c r="A833" s="816" t="s">
        <v>1354</v>
      </c>
      <c r="B833" s="2476" t="s">
        <v>1566</v>
      </c>
      <c r="C833" s="2476"/>
      <c r="D833" s="2476"/>
      <c r="E833" s="2476"/>
      <c r="F833" s="2476"/>
      <c r="G833" s="2476"/>
      <c r="H833" s="2476"/>
      <c r="I833" s="2476"/>
      <c r="J833" s="2476"/>
      <c r="K833" s="2476"/>
      <c r="L833" s="2476"/>
      <c r="M833" s="2476"/>
      <c r="N833" s="2476"/>
      <c r="O833" s="2476"/>
      <c r="P833" s="2476"/>
      <c r="Q833" s="2476"/>
      <c r="R833" s="2476"/>
      <c r="S833" s="2477"/>
      <c r="T833" s="2478">
        <f>AK190</f>
        <v>10</v>
      </c>
      <c r="U833" s="2478"/>
      <c r="V833" s="2478"/>
      <c r="W833" s="2478"/>
      <c r="X833" s="2478"/>
      <c r="Y833" s="2478"/>
      <c r="Z833" s="2459">
        <v>10</v>
      </c>
      <c r="AA833" s="2459"/>
      <c r="AB833" s="2459"/>
      <c r="AC833" s="2459"/>
      <c r="AD833" s="2459"/>
      <c r="AE833" s="2459"/>
      <c r="AF833" s="2459">
        <f>IF(T833&gt;Z833,Z833,T833)</f>
        <v>10</v>
      </c>
      <c r="AG833" s="2459"/>
      <c r="AH833" s="2459"/>
      <c r="AI833" s="2459"/>
      <c r="AJ833" s="2459"/>
      <c r="AK833" s="2459"/>
      <c r="AL833" s="814"/>
      <c r="AM833" s="594"/>
    </row>
    <row r="834" spans="1:81" hidden="1">
      <c r="A834" s="815" t="s">
        <v>1362</v>
      </c>
      <c r="B834" s="2476" t="s">
        <v>1363</v>
      </c>
      <c r="C834" s="2476"/>
      <c r="D834" s="2476"/>
      <c r="E834" s="2476"/>
      <c r="F834" s="2476"/>
      <c r="G834" s="2476"/>
      <c r="H834" s="2476"/>
      <c r="I834" s="2476"/>
      <c r="J834" s="2476"/>
      <c r="K834" s="2476"/>
      <c r="L834" s="2476"/>
      <c r="M834" s="2476"/>
      <c r="N834" s="2476"/>
      <c r="O834" s="2476"/>
      <c r="P834" s="2476"/>
      <c r="Q834" s="2476"/>
      <c r="R834" s="2476"/>
      <c r="S834" s="2477"/>
      <c r="T834" s="2478">
        <f>AK272</f>
        <v>0</v>
      </c>
      <c r="U834" s="2478"/>
      <c r="V834" s="2478"/>
      <c r="W834" s="2478"/>
      <c r="X834" s="2478"/>
      <c r="Y834" s="2478"/>
      <c r="Z834" s="2479">
        <v>8</v>
      </c>
      <c r="AA834" s="2480"/>
      <c r="AB834" s="2480"/>
      <c r="AC834" s="2480"/>
      <c r="AD834" s="2480"/>
      <c r="AE834" s="2481"/>
      <c r="AF834" s="2459"/>
      <c r="AG834" s="2459"/>
      <c r="AH834" s="2459"/>
      <c r="AI834" s="2459"/>
      <c r="AJ834" s="2459"/>
      <c r="AK834" s="2459"/>
      <c r="AL834" s="814"/>
      <c r="AM834" s="594"/>
    </row>
    <row r="835" spans="1:81" s="534" customFormat="1" hidden="1">
      <c r="A835" s="816" t="s">
        <v>589</v>
      </c>
      <c r="B835" s="2476" t="s">
        <v>1567</v>
      </c>
      <c r="C835" s="2476"/>
      <c r="D835" s="2476"/>
      <c r="E835" s="2476"/>
      <c r="F835" s="2476"/>
      <c r="G835" s="2476"/>
      <c r="H835" s="2476"/>
      <c r="I835" s="2476"/>
      <c r="J835" s="2476"/>
      <c r="K835" s="2476"/>
      <c r="L835" s="2476"/>
      <c r="M835" s="2476"/>
      <c r="N835" s="2476"/>
      <c r="O835" s="2476"/>
      <c r="P835" s="2476"/>
      <c r="Q835" s="2476"/>
      <c r="R835" s="2476"/>
      <c r="S835" s="2477"/>
      <c r="T835" s="2478">
        <f>IF(AK548&gt;5,5,AK548)</f>
        <v>0</v>
      </c>
      <c r="U835" s="2478"/>
      <c r="V835" s="2478"/>
      <c r="W835" s="2478"/>
      <c r="X835" s="2478"/>
      <c r="Y835" s="2478"/>
      <c r="Z835" s="2459">
        <v>5</v>
      </c>
      <c r="AA835" s="2459"/>
      <c r="AB835" s="2459"/>
      <c r="AC835" s="2459"/>
      <c r="AD835" s="2459"/>
      <c r="AE835" s="2459"/>
      <c r="AF835" s="2459"/>
      <c r="AG835" s="2459"/>
      <c r="AH835" s="2459"/>
      <c r="AI835" s="2459"/>
      <c r="AJ835" s="2459"/>
      <c r="AK835" s="245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6" t="str">
        <f>B275</f>
        <v>Readiness to Proceed</v>
      </c>
      <c r="C836" s="2476"/>
      <c r="D836" s="2476"/>
      <c r="E836" s="2476"/>
      <c r="F836" s="2476"/>
      <c r="G836" s="2476"/>
      <c r="H836" s="2476"/>
      <c r="I836" s="2476"/>
      <c r="J836" s="2476"/>
      <c r="K836" s="2476"/>
      <c r="L836" s="2476"/>
      <c r="M836" s="2476"/>
      <c r="N836" s="2476"/>
      <c r="O836" s="2476"/>
      <c r="P836" s="2476"/>
      <c r="Q836" s="2476"/>
      <c r="R836" s="2476"/>
      <c r="S836" s="2477"/>
      <c r="T836" s="2478">
        <f>AK298</f>
        <v>10</v>
      </c>
      <c r="U836" s="2478"/>
      <c r="V836" s="2478"/>
      <c r="W836" s="2478"/>
      <c r="X836" s="2478"/>
      <c r="Y836" s="2478"/>
      <c r="Z836" s="2459">
        <v>10</v>
      </c>
      <c r="AA836" s="2459"/>
      <c r="AB836" s="2459"/>
      <c r="AC836" s="2459"/>
      <c r="AD836" s="2459"/>
      <c r="AE836" s="2459"/>
      <c r="AF836" s="2487">
        <f>IF(T836&gt;Z836,Z836,T836)</f>
        <v>10</v>
      </c>
      <c r="AG836" s="2488"/>
      <c r="AH836" s="2488"/>
      <c r="AI836" s="2488"/>
      <c r="AJ836" s="2488"/>
      <c r="AK836" s="248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6" t="str">
        <f>B301</f>
        <v>Access to Opportunity</v>
      </c>
      <c r="C837" s="2476"/>
      <c r="D837" s="2476"/>
      <c r="E837" s="2476"/>
      <c r="F837" s="2476"/>
      <c r="G837" s="2476"/>
      <c r="H837" s="2476"/>
      <c r="I837" s="2476"/>
      <c r="J837" s="2476"/>
      <c r="K837" s="2476"/>
      <c r="L837" s="2476"/>
      <c r="M837" s="2476"/>
      <c r="N837" s="2476"/>
      <c r="O837" s="2476"/>
      <c r="P837" s="2476"/>
      <c r="Q837" s="2476"/>
      <c r="R837" s="2476"/>
      <c r="S837" s="2477"/>
      <c r="T837" s="2478">
        <f>AK351</f>
        <v>9</v>
      </c>
      <c r="U837" s="2478"/>
      <c r="V837" s="2478"/>
      <c r="W837" s="2478"/>
      <c r="X837" s="2478"/>
      <c r="Y837" s="2478"/>
      <c r="Z837" s="2487">
        <v>10</v>
      </c>
      <c r="AA837" s="2488"/>
      <c r="AB837" s="2488"/>
      <c r="AC837" s="2488"/>
      <c r="AD837" s="2488"/>
      <c r="AE837" s="2489"/>
      <c r="AF837" s="2487">
        <f>IF(T837&gt;Z837,Z837,T837)</f>
        <v>9</v>
      </c>
      <c r="AG837" s="2488"/>
      <c r="AH837" s="2488"/>
      <c r="AI837" s="2488"/>
      <c r="AJ837" s="2488"/>
      <c r="AK837" s="248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4">
        <f>AK351</f>
        <v>9</v>
      </c>
      <c r="U838" s="2484"/>
      <c r="V838" s="2484"/>
      <c r="W838" s="2484"/>
      <c r="X838" s="2484"/>
      <c r="Y838" s="2484"/>
      <c r="Z838" s="2388">
        <v>20</v>
      </c>
      <c r="AA838" s="2434"/>
      <c r="AB838" s="2434"/>
      <c r="AC838" s="2434"/>
      <c r="AD838" s="2434"/>
      <c r="AE838" s="2389"/>
      <c r="AF838" s="2486"/>
      <c r="AG838" s="2486"/>
      <c r="AH838" s="2486"/>
      <c r="AI838" s="2486"/>
      <c r="AJ838" s="2486"/>
      <c r="AK838" s="248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6" t="s">
        <v>845</v>
      </c>
      <c r="C839" s="2476"/>
      <c r="D839" s="2476"/>
      <c r="E839" s="2476"/>
      <c r="F839" s="2476"/>
      <c r="G839" s="2476"/>
      <c r="H839" s="2476"/>
      <c r="I839" s="2476"/>
      <c r="J839" s="2476"/>
      <c r="K839" s="2476"/>
      <c r="L839" s="2476"/>
      <c r="M839" s="2476"/>
      <c r="N839" s="2476"/>
      <c r="O839" s="2476"/>
      <c r="P839" s="2476"/>
      <c r="Q839" s="2476"/>
      <c r="R839" s="2476"/>
      <c r="S839" s="2477"/>
      <c r="T839" s="2478">
        <f>AK482</f>
        <v>10</v>
      </c>
      <c r="U839" s="2478"/>
      <c r="V839" s="2478"/>
      <c r="W839" s="2478"/>
      <c r="X839" s="2478"/>
      <c r="Y839" s="2478"/>
      <c r="Z839" s="2487">
        <v>10</v>
      </c>
      <c r="AA839" s="2488"/>
      <c r="AB839" s="2488"/>
      <c r="AC839" s="2488"/>
      <c r="AD839" s="2488"/>
      <c r="AE839" s="2489"/>
      <c r="AF839" s="2459">
        <f>IF(T839&gt;Z839,Z839,T839)</f>
        <v>10</v>
      </c>
      <c r="AG839" s="2459"/>
      <c r="AH839" s="2459"/>
      <c r="AI839" s="2459"/>
      <c r="AJ839" s="2459"/>
      <c r="AK839" s="245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6" t="s">
        <v>1549</v>
      </c>
      <c r="C840" s="2476"/>
      <c r="D840" s="2476"/>
      <c r="E840" s="2476"/>
      <c r="F840" s="2476"/>
      <c r="G840" s="2476"/>
      <c r="H840" s="2476"/>
      <c r="I840" s="2476"/>
      <c r="J840" s="2476"/>
      <c r="K840" s="2476"/>
      <c r="L840" s="2476"/>
      <c r="M840" s="2476"/>
      <c r="N840" s="2476"/>
      <c r="O840" s="2476"/>
      <c r="P840" s="2476"/>
      <c r="Q840" s="2476"/>
      <c r="R840" s="2476"/>
      <c r="S840" s="2477"/>
      <c r="T840" s="2478">
        <f>AK572</f>
        <v>12</v>
      </c>
      <c r="U840" s="2478"/>
      <c r="V840" s="2478"/>
      <c r="W840" s="2478"/>
      <c r="X840" s="2478"/>
      <c r="Y840" s="2478"/>
      <c r="Z840" s="2487">
        <v>12</v>
      </c>
      <c r="AA840" s="2488"/>
      <c r="AB840" s="2488"/>
      <c r="AC840" s="2488"/>
      <c r="AD840" s="2488"/>
      <c r="AE840" s="2489"/>
      <c r="AF840" s="2459">
        <f>IF(T840&gt;Z840,Z840,T840)</f>
        <v>12</v>
      </c>
      <c r="AG840" s="2459"/>
      <c r="AH840" s="2459"/>
      <c r="AI840" s="2459"/>
      <c r="AJ840" s="2459"/>
      <c r="AK840" s="245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6" t="s">
        <v>1569</v>
      </c>
      <c r="C841" s="2476"/>
      <c r="D841" s="2476"/>
      <c r="E841" s="2476"/>
      <c r="F841" s="2476"/>
      <c r="G841" s="2476"/>
      <c r="H841" s="2476"/>
      <c r="I841" s="2476"/>
      <c r="J841" s="2476"/>
      <c r="K841" s="2476"/>
      <c r="L841" s="2476"/>
      <c r="M841" s="2476"/>
      <c r="N841" s="2476"/>
      <c r="O841" s="2476"/>
      <c r="P841" s="2476"/>
      <c r="Q841" s="2476"/>
      <c r="R841" s="2476"/>
      <c r="S841" s="2477"/>
      <c r="T841" s="2478">
        <f>AK816</f>
        <v>10</v>
      </c>
      <c r="U841" s="2478"/>
      <c r="V841" s="2478"/>
      <c r="W841" s="2478"/>
      <c r="X841" s="2478"/>
      <c r="Y841" s="2478"/>
      <c r="Z841" s="2487">
        <v>10</v>
      </c>
      <c r="AA841" s="2488"/>
      <c r="AB841" s="2488"/>
      <c r="AC841" s="2488"/>
      <c r="AD841" s="2488"/>
      <c r="AE841" s="2489"/>
      <c r="AF841" s="2459">
        <f>IF(T841&gt;Z841,Z841,T841)</f>
        <v>10</v>
      </c>
      <c r="AG841" s="2459"/>
      <c r="AH841" s="2459"/>
      <c r="AI841" s="2459"/>
      <c r="AJ841" s="2459"/>
      <c r="AK841" s="245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199"/>
      <c r="T842" s="2490"/>
      <c r="U842" s="2490"/>
      <c r="V842" s="2490"/>
      <c r="W842" s="2490"/>
      <c r="X842" s="2490"/>
      <c r="Y842" s="2490"/>
      <c r="Z842" s="2485" t="s">
        <v>1571</v>
      </c>
      <c r="AA842" s="2485"/>
      <c r="AB842" s="2485"/>
      <c r="AC842" s="2485"/>
      <c r="AD842" s="2485"/>
      <c r="AE842" s="2485"/>
      <c r="AF842" s="2487">
        <f>ABS(T842)</f>
        <v>0</v>
      </c>
      <c r="AG842" s="2488"/>
      <c r="AH842" s="2488"/>
      <c r="AI842" s="2488"/>
      <c r="AJ842" s="2488"/>
      <c r="AK842" s="248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1" t="s">
        <v>1572</v>
      </c>
      <c r="B843" s="2492"/>
      <c r="C843" s="2492"/>
      <c r="D843" s="2492"/>
      <c r="E843" s="2492"/>
      <c r="F843" s="2492"/>
      <c r="G843" s="2492"/>
      <c r="H843" s="2492"/>
      <c r="I843" s="2492"/>
      <c r="J843" s="2492"/>
      <c r="K843" s="2492"/>
      <c r="L843" s="2492"/>
      <c r="M843" s="2492"/>
      <c r="N843" s="2492"/>
      <c r="O843" s="2492"/>
      <c r="P843" s="2492"/>
      <c r="Q843" s="2492"/>
      <c r="R843" s="2492"/>
      <c r="S843" s="2492"/>
      <c r="T843" s="2492"/>
      <c r="U843" s="2492"/>
      <c r="V843" s="2492"/>
      <c r="W843" s="2492"/>
      <c r="X843" s="2492"/>
      <c r="Y843" s="2492"/>
      <c r="Z843" s="2492"/>
      <c r="AA843" s="2492"/>
      <c r="AB843" s="2492"/>
      <c r="AC843" s="2492"/>
      <c r="AD843" s="2492"/>
      <c r="AE843" s="2493"/>
      <c r="AF843" s="2497">
        <f ca="1">SUM(AF826:AK841)-AF842</f>
        <v>111</v>
      </c>
      <c r="AG843" s="2498"/>
      <c r="AH843" s="2498"/>
      <c r="AI843" s="2498"/>
      <c r="AJ843" s="2498"/>
      <c r="AK843" s="249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4"/>
      <c r="B844" s="2495"/>
      <c r="C844" s="2495"/>
      <c r="D844" s="2495"/>
      <c r="E844" s="2495"/>
      <c r="F844" s="2495"/>
      <c r="G844" s="2495"/>
      <c r="H844" s="2495"/>
      <c r="I844" s="2495"/>
      <c r="J844" s="2495"/>
      <c r="K844" s="2495"/>
      <c r="L844" s="2495"/>
      <c r="M844" s="2495"/>
      <c r="N844" s="2495"/>
      <c r="O844" s="2495"/>
      <c r="P844" s="2495"/>
      <c r="Q844" s="2495"/>
      <c r="R844" s="2495"/>
      <c r="S844" s="2495"/>
      <c r="T844" s="2495"/>
      <c r="U844" s="2495"/>
      <c r="V844" s="2495"/>
      <c r="W844" s="2495"/>
      <c r="X844" s="2495"/>
      <c r="Y844" s="2495"/>
      <c r="Z844" s="2495"/>
      <c r="AA844" s="2495"/>
      <c r="AB844" s="2495"/>
      <c r="AC844" s="2495"/>
      <c r="AD844" s="2495"/>
      <c r="AE844" s="2496"/>
      <c r="AF844" s="2500"/>
      <c r="AG844" s="2501"/>
      <c r="AH844" s="2501"/>
      <c r="AI844" s="2501"/>
      <c r="AJ844" s="2501"/>
      <c r="AK844" s="250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7" ma:contentTypeDescription="Create a new document." ma:contentTypeScope="" ma:versionID="6612f3fee483ed19f071273b6429b18a">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3fab87771f0282321aabe6dccb19e719"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39389F-6D56-41A4-9191-F9DF959589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9786D8-977A-408E-A46D-B7164E71071E}">
  <ds:schemaRefs>
    <ds:schemaRef ds:uri="http://schemas.microsoft.com/sharepoint/v3/contenttype/forms"/>
  </ds:schemaRefs>
</ds:datastoreItem>
</file>

<file path=customXml/itemProps3.xml><?xml version="1.0" encoding="utf-8"?>
<ds:datastoreItem xmlns:ds="http://schemas.openxmlformats.org/officeDocument/2006/customXml" ds:itemID="{AB3ECA22-8E33-4E77-87AF-621504606B02}">
  <ds:schemaRefs>
    <ds:schemaRef ds:uri="http://www.w3.org/XML/1998/namespace"/>
    <ds:schemaRef ds:uri="http://schemas.openxmlformats.org/package/2006/metadata/core-properties"/>
    <ds:schemaRef ds:uri="5ebaabba-4a57-48b0-85b2-b83b7f4de49e"/>
    <ds:schemaRef ds:uri="36fc743b-267c-480e-9bd5-38a213356c55"/>
    <ds:schemaRef ds:uri="http://purl.org/dc/elements/1.1/"/>
    <ds:schemaRef ds:uri="http://schemas.microsoft.com/office/2006/documentManagement/types"/>
    <ds:schemaRef ds:uri="http://purl.org/dc/dcmitype/"/>
    <ds:schemaRef ds:uri="http://schemas.microsoft.com/office/infopath/2007/PartnerControls"/>
    <ds:schemaRef ds:uri="http://schemas.microsoft.com/sharepoint/v4"/>
    <ds:schemaRef ds:uri="http://schemas.microsoft.com/office/2006/metadata/properties"/>
    <ds:schemaRef ds:uri="http://purl.org/dc/te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Evelyn Perdomo</cp:lastModifiedBy>
  <cp:lastPrinted>2024-12-09T20:28:29Z</cp:lastPrinted>
  <dcterms:created xsi:type="dcterms:W3CDTF">2007-12-27T18:26:28Z</dcterms:created>
  <dcterms:modified xsi:type="dcterms:W3CDTF">2026-05-18T19:45:42Z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