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TABORCOMMONS/Shared Documents/RED/ACTIVE PROJECTS/Finance/State Government/4% App/Draft/"/>
    </mc:Choice>
  </mc:AlternateContent>
  <xr:revisionPtr revIDLastSave="224" documentId="13_ncr:1_{2C32AA25-8505-EF41-BEBE-B7755F2E7720}" xr6:coauthVersionLast="47" xr6:coauthVersionMax="47" xr10:uidLastSave="{B55CC5F0-BD64-4D0A-8941-1EBBFE9A5423}"/>
  <workbookProtection workbookAlgorithmName="SHA-512" workbookHashValue="YuhBrYdK8nqAJkR8NgC5cxdB3shNafSNq8K+Z637cyyAqXN+It6d7wP93IQ6rzdXd0/+pW0MlQD+yfvDQ0EH6w==" workbookSaltValue="CrA/tfdsF3jDRxUgXybMiA==" workbookSpinCount="100000" lockStructure="1"/>
  <bookViews>
    <workbookView xWindow="-14535" yWindow="-16320" windowWidth="29040" windowHeight="15720" firstSheet="2" activeTab="3" xr2:uid="{F9166C6A-5617-6B4D-BF96-7502F5F1C481}"/>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Forma'!$A$1:$BL$77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Forma'!$A$1:$BL$77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3" i="3" l="1"/>
  <c r="AO642" i="3"/>
  <c r="M108" i="4" s="1"/>
  <c r="M99" i="4" s="1"/>
  <c r="AO641" i="3"/>
  <c r="C643" i="3"/>
  <c r="C642" i="3"/>
  <c r="C641" i="3"/>
  <c r="AM567" i="3"/>
  <c r="C567" i="3"/>
  <c r="AM569" i="3"/>
  <c r="AM571" i="3"/>
  <c r="W855" i="3"/>
  <c r="E15" i="7" s="1"/>
  <c r="W863" i="3"/>
  <c r="E17" i="7" s="1"/>
  <c r="G17" i="7" s="1"/>
  <c r="I17" i="7" s="1"/>
  <c r="K17" i="7" s="1"/>
  <c r="M17" i="7" s="1"/>
  <c r="O17" i="7" s="1"/>
  <c r="Q17" i="7" s="1"/>
  <c r="S17" i="7" s="1"/>
  <c r="U17" i="7" s="1"/>
  <c r="W17" i="7" s="1"/>
  <c r="Y17" i="7" s="1"/>
  <c r="AA17" i="7" s="1"/>
  <c r="AC17" i="7" s="1"/>
  <c r="AE17" i="7" s="1"/>
  <c r="AG17" i="7" s="1"/>
  <c r="AI17" i="7" s="1"/>
  <c r="AK17" i="7" s="1"/>
  <c r="AM17" i="7" s="1"/>
  <c r="AO17" i="7" s="1"/>
  <c r="AQ17" i="7" s="1"/>
  <c r="AS17" i="7" s="1"/>
  <c r="AU17" i="7" s="1"/>
  <c r="AW17" i="7" s="1"/>
  <c r="AY17" i="7" s="1"/>
  <c r="BA17" i="7" s="1"/>
  <c r="BC17" i="7" s="1"/>
  <c r="BE17" i="7" s="1"/>
  <c r="BG17" i="7" s="1"/>
  <c r="BI17" i="7" s="1"/>
  <c r="BK17" i="7" s="1"/>
  <c r="W870" i="3"/>
  <c r="W880" i="3"/>
  <c r="W881" i="3" s="1"/>
  <c r="W888" i="3"/>
  <c r="T635" i="3"/>
  <c r="AF635" i="3"/>
  <c r="E40" i="7" s="1"/>
  <c r="BC40" i="7" s="1"/>
  <c r="BC43" i="7" s="1"/>
  <c r="DG122" i="3"/>
  <c r="R995" i="3"/>
  <c r="CP726" i="3"/>
  <c r="EZ726" i="3" s="1"/>
  <c r="CP727" i="3"/>
  <c r="EZ727" i="3" s="1"/>
  <c r="CP728" i="3"/>
  <c r="EZ728" i="3" s="1"/>
  <c r="CP729" i="3"/>
  <c r="EZ729" i="3" s="1"/>
  <c r="CP730" i="3"/>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CP743" i="3"/>
  <c r="EZ743" i="3" s="1"/>
  <c r="CP744" i="3"/>
  <c r="EZ744" i="3" s="1"/>
  <c r="CP745" i="3"/>
  <c r="EZ745" i="3" s="1"/>
  <c r="CP746" i="3"/>
  <c r="EZ746" i="3" s="1"/>
  <c r="CP747" i="3"/>
  <c r="EZ747" i="3" s="1"/>
  <c r="CP748" i="3"/>
  <c r="EZ748" i="3" s="1"/>
  <c r="CP749" i="3"/>
  <c r="EZ749" i="3" s="1"/>
  <c r="CP750" i="3"/>
  <c r="EZ750" i="3" s="1"/>
  <c r="CP751" i="3"/>
  <c r="EZ751" i="3" s="1"/>
  <c r="CP752" i="3"/>
  <c r="EZ752" i="3" s="1"/>
  <c r="CP753" i="3"/>
  <c r="CP754" i="3"/>
  <c r="CP755" i="3"/>
  <c r="EZ755" i="3" s="1"/>
  <c r="CP756" i="3"/>
  <c r="EZ756" i="3" s="1"/>
  <c r="CP757" i="3"/>
  <c r="EZ757" i="3" s="1"/>
  <c r="CP758" i="3"/>
  <c r="EZ758" i="3" s="1"/>
  <c r="CP759" i="3"/>
  <c r="EZ759"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CU726" i="3"/>
  <c r="CU727" i="3"/>
  <c r="CU728" i="3"/>
  <c r="CU729" i="3"/>
  <c r="FE729" i="3" s="1"/>
  <c r="CU730" i="3"/>
  <c r="FE730" i="3" s="1"/>
  <c r="CU731" i="3"/>
  <c r="CU732" i="3"/>
  <c r="CU733" i="3"/>
  <c r="CU734" i="3"/>
  <c r="CU735" i="3"/>
  <c r="FE735" i="3" s="1"/>
  <c r="CU736" i="3"/>
  <c r="FE736" i="3" s="1"/>
  <c r="CU737" i="3"/>
  <c r="FE737" i="3" s="1"/>
  <c r="CU738" i="3"/>
  <c r="FE738" i="3" s="1"/>
  <c r="CU739" i="3"/>
  <c r="FE739" i="3" s="1"/>
  <c r="CU740" i="3"/>
  <c r="CU741" i="3"/>
  <c r="CU742" i="3"/>
  <c r="CU743" i="3"/>
  <c r="CU744" i="3"/>
  <c r="CU745" i="3"/>
  <c r="CU746" i="3"/>
  <c r="FE746" i="3" s="1"/>
  <c r="CU747" i="3"/>
  <c r="FE747" i="3" s="1"/>
  <c r="CU748" i="3"/>
  <c r="FE748" i="3" s="1"/>
  <c r="CU749" i="3"/>
  <c r="FE749" i="3" s="1"/>
  <c r="CU750" i="3"/>
  <c r="FE750" i="3" s="1"/>
  <c r="CU751" i="3"/>
  <c r="FE751" i="3" s="1"/>
  <c r="CU752" i="3"/>
  <c r="FE752" i="3" s="1"/>
  <c r="CU753" i="3"/>
  <c r="FE753" i="3" s="1"/>
  <c r="CU754" i="3"/>
  <c r="FE754" i="3" s="1"/>
  <c r="CU755" i="3"/>
  <c r="CU756" i="3"/>
  <c r="FE756" i="3" s="1"/>
  <c r="CU757" i="3"/>
  <c r="CU758" i="3"/>
  <c r="CU759" i="3"/>
  <c r="CU760" i="3"/>
  <c r="FE760" i="3" s="1"/>
  <c r="CU781" i="3"/>
  <c r="CU782" i="3"/>
  <c r="CU783" i="3"/>
  <c r="CU784" i="3"/>
  <c r="CU795" i="3"/>
  <c r="CU796" i="3"/>
  <c r="CU797" i="3"/>
  <c r="CU798" i="3"/>
  <c r="CU799" i="3"/>
  <c r="CU800" i="3"/>
  <c r="CU801" i="3"/>
  <c r="CU802" i="3"/>
  <c r="CU803" i="3"/>
  <c r="DZ803" i="3" s="1"/>
  <c r="CU804" i="3"/>
  <c r="DZ804" i="3" s="1"/>
  <c r="CZ726" i="3"/>
  <c r="CZ727" i="3"/>
  <c r="CZ728" i="3"/>
  <c r="FJ728" i="3" s="1"/>
  <c r="CZ729" i="3"/>
  <c r="CZ730" i="3"/>
  <c r="CZ731" i="3"/>
  <c r="FJ731" i="3" s="1"/>
  <c r="CZ732" i="3"/>
  <c r="FJ732" i="3" s="1"/>
  <c r="CZ733" i="3"/>
  <c r="FJ733" i="3" s="1"/>
  <c r="CZ734" i="3"/>
  <c r="FJ734" i="3" s="1"/>
  <c r="CZ735" i="3"/>
  <c r="CZ736" i="3"/>
  <c r="FJ736" i="3" s="1"/>
  <c r="CZ737" i="3"/>
  <c r="FJ737" i="3" s="1"/>
  <c r="CZ738" i="3"/>
  <c r="FJ738" i="3" s="1"/>
  <c r="CZ739" i="3"/>
  <c r="FJ739" i="3" s="1"/>
  <c r="CZ740" i="3"/>
  <c r="FJ740" i="3" s="1"/>
  <c r="CZ741" i="3"/>
  <c r="CZ742" i="3"/>
  <c r="FJ742" i="3" s="1"/>
  <c r="CZ743" i="3"/>
  <c r="FJ743" i="3" s="1"/>
  <c r="CZ744" i="3"/>
  <c r="FJ744" i="3" s="1"/>
  <c r="CZ745" i="3"/>
  <c r="FJ745" i="3" s="1"/>
  <c r="CZ746" i="3"/>
  <c r="FJ746" i="3" s="1"/>
  <c r="CZ747" i="3"/>
  <c r="FJ747" i="3" s="1"/>
  <c r="CZ748" i="3"/>
  <c r="FJ748" i="3" s="1"/>
  <c r="CZ749" i="3"/>
  <c r="FJ749" i="3" s="1"/>
  <c r="CZ750" i="3"/>
  <c r="FJ750" i="3" s="1"/>
  <c r="CZ751" i="3"/>
  <c r="FJ751" i="3" s="1"/>
  <c r="CZ752" i="3"/>
  <c r="FJ752" i="3" s="1"/>
  <c r="CZ753" i="3"/>
  <c r="CZ754" i="3"/>
  <c r="CZ755" i="3"/>
  <c r="FJ755" i="3" s="1"/>
  <c r="CZ756" i="3"/>
  <c r="FJ756" i="3" s="1"/>
  <c r="CZ757" i="3"/>
  <c r="FJ757" i="3" s="1"/>
  <c r="CZ758" i="3"/>
  <c r="FJ758" i="3" s="1"/>
  <c r="CZ759" i="3"/>
  <c r="FJ759" i="3" s="1"/>
  <c r="CZ760" i="3"/>
  <c r="FJ760" i="3" s="1"/>
  <c r="CZ781" i="3"/>
  <c r="CZ782" i="3"/>
  <c r="CZ783" i="3"/>
  <c r="CZ784" i="3"/>
  <c r="CZ795" i="3"/>
  <c r="CZ796" i="3"/>
  <c r="CZ797" i="3"/>
  <c r="CZ798" i="3"/>
  <c r="CZ799" i="3"/>
  <c r="CZ800" i="3"/>
  <c r="CZ801" i="3"/>
  <c r="EE801" i="3" s="1"/>
  <c r="CZ802" i="3"/>
  <c r="EE802" i="3" s="1"/>
  <c r="CZ803" i="3"/>
  <c r="EE803" i="3" s="1"/>
  <c r="CZ804" i="3"/>
  <c r="EE804" i="3" s="1"/>
  <c r="DE726" i="3"/>
  <c r="DE727" i="3"/>
  <c r="DE728" i="3"/>
  <c r="DE729" i="3"/>
  <c r="FO729" i="3" s="1"/>
  <c r="DE730" i="3"/>
  <c r="FO730" i="3" s="1"/>
  <c r="DE731" i="3"/>
  <c r="FO731" i="3" s="1"/>
  <c r="DE732" i="3"/>
  <c r="FO732" i="3" s="1"/>
  <c r="DE733" i="3"/>
  <c r="FO733" i="3" s="1"/>
  <c r="DE734" i="3"/>
  <c r="DE735" i="3"/>
  <c r="DE736" i="3"/>
  <c r="DE737" i="3"/>
  <c r="FO737" i="3" s="1"/>
  <c r="DE738" i="3"/>
  <c r="FO738" i="3" s="1"/>
  <c r="DE739" i="3"/>
  <c r="FO739" i="3" s="1"/>
  <c r="DE740" i="3"/>
  <c r="DE741" i="3"/>
  <c r="DE742" i="3"/>
  <c r="DE743" i="3"/>
  <c r="DE744" i="3"/>
  <c r="DE745" i="3"/>
  <c r="FO745" i="3" s="1"/>
  <c r="DE746" i="3"/>
  <c r="DE747" i="3"/>
  <c r="DE748" i="3"/>
  <c r="FO748" i="3" s="1"/>
  <c r="DE749" i="3"/>
  <c r="FO749" i="3" s="1"/>
  <c r="DE750" i="3"/>
  <c r="FO750" i="3" s="1"/>
  <c r="DE751" i="3"/>
  <c r="DE752" i="3"/>
  <c r="DE753" i="3"/>
  <c r="DE754" i="3"/>
  <c r="DE755" i="3"/>
  <c r="FO755" i="3" s="1"/>
  <c r="DE756" i="3"/>
  <c r="FO756" i="3" s="1"/>
  <c r="DE757" i="3"/>
  <c r="FO757" i="3" s="1"/>
  <c r="DE758" i="3"/>
  <c r="FO758" i="3" s="1"/>
  <c r="DE759" i="3"/>
  <c r="FO759" i="3" s="1"/>
  <c r="DE760" i="3"/>
  <c r="FO760" i="3" s="1"/>
  <c r="DE781" i="3"/>
  <c r="DE785" i="3" s="1"/>
  <c r="DI786" i="3" s="1"/>
  <c r="DE782" i="3"/>
  <c r="DE783" i="3"/>
  <c r="DE784" i="3"/>
  <c r="DE795" i="3"/>
  <c r="DE796" i="3"/>
  <c r="EJ796" i="3" s="1"/>
  <c r="DE797" i="3"/>
  <c r="EJ797" i="3" s="1"/>
  <c r="DE798" i="3"/>
  <c r="EJ798" i="3" s="1"/>
  <c r="DE799" i="3"/>
  <c r="EJ799" i="3" s="1"/>
  <c r="DE800" i="3"/>
  <c r="EJ800" i="3" s="1"/>
  <c r="DE801" i="3"/>
  <c r="EJ801" i="3" s="1"/>
  <c r="DE802" i="3"/>
  <c r="EJ802" i="3" s="1"/>
  <c r="DE803" i="3"/>
  <c r="EJ803" i="3" s="1"/>
  <c r="DE804" i="3"/>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DO727" i="3"/>
  <c r="DO728" i="3"/>
  <c r="DO729" i="3"/>
  <c r="DO730" i="3"/>
  <c r="DO731" i="3"/>
  <c r="FY731" i="3" s="1"/>
  <c r="DO732" i="3"/>
  <c r="FY732" i="3" s="1"/>
  <c r="DO733" i="3"/>
  <c r="FY733" i="3" s="1"/>
  <c r="DO734" i="3"/>
  <c r="FY734" i="3" s="1"/>
  <c r="DO735" i="3"/>
  <c r="FY735" i="3" s="1"/>
  <c r="DO736" i="3"/>
  <c r="DO737" i="3"/>
  <c r="DO738" i="3"/>
  <c r="FY738" i="3" s="1"/>
  <c r="DO739" i="3"/>
  <c r="DO740" i="3"/>
  <c r="DO741" i="3"/>
  <c r="FY741" i="3" s="1"/>
  <c r="DO742" i="3"/>
  <c r="FY742" i="3" s="1"/>
  <c r="DO743" i="3"/>
  <c r="FY743" i="3" s="1"/>
  <c r="DO744" i="3"/>
  <c r="FY744" i="3" s="1"/>
  <c r="DO745" i="3"/>
  <c r="FY745" i="3" s="1"/>
  <c r="DO746" i="3"/>
  <c r="FY746" i="3" s="1"/>
  <c r="DO747" i="3"/>
  <c r="FY747" i="3" s="1"/>
  <c r="DO748" i="3"/>
  <c r="DO749" i="3"/>
  <c r="DO750" i="3"/>
  <c r="FY750" i="3" s="1"/>
  <c r="DO751" i="3"/>
  <c r="FY751" i="3" s="1"/>
  <c r="DO752" i="3"/>
  <c r="FY752" i="3" s="1"/>
  <c r="DO753" i="3"/>
  <c r="FY753" i="3" s="1"/>
  <c r="DO754" i="3"/>
  <c r="FY754" i="3" s="1"/>
  <c r="DO755" i="3"/>
  <c r="FY755" i="3" s="1"/>
  <c r="DO756" i="3"/>
  <c r="FY756" i="3" s="1"/>
  <c r="DO757" i="3"/>
  <c r="FY757" i="3" s="1"/>
  <c r="DO758" i="3"/>
  <c r="FY758" i="3" s="1"/>
  <c r="DO759" i="3"/>
  <c r="FY759" i="3" s="1"/>
  <c r="DO760" i="3"/>
  <c r="DJ726" i="3"/>
  <c r="DJ727" i="3"/>
  <c r="DJ728" i="3"/>
  <c r="DJ729" i="3"/>
  <c r="DJ730" i="3"/>
  <c r="DJ731" i="3"/>
  <c r="FT731" i="3" s="1"/>
  <c r="DJ732" i="3"/>
  <c r="FT732" i="3" s="1"/>
  <c r="DJ733" i="3"/>
  <c r="FT733" i="3" s="1"/>
  <c r="DJ734" i="3"/>
  <c r="FT734" i="3" s="1"/>
  <c r="DJ735" i="3"/>
  <c r="FT735" i="3" s="1"/>
  <c r="DJ736" i="3"/>
  <c r="FT736" i="3" s="1"/>
  <c r="DJ737" i="3"/>
  <c r="DJ738" i="3"/>
  <c r="DJ739" i="3"/>
  <c r="DJ740" i="3"/>
  <c r="DJ741" i="3"/>
  <c r="FT741" i="3" s="1"/>
  <c r="DJ742" i="3"/>
  <c r="FT742" i="3" s="1"/>
  <c r="DJ743" i="3"/>
  <c r="FT743" i="3" s="1"/>
  <c r="DJ744" i="3"/>
  <c r="DJ745" i="3"/>
  <c r="FT745" i="3" s="1"/>
  <c r="DJ746" i="3"/>
  <c r="FT746" i="3" s="1"/>
  <c r="DJ747" i="3"/>
  <c r="FT747" i="3" s="1"/>
  <c r="DJ748" i="3"/>
  <c r="DJ749" i="3"/>
  <c r="DJ750" i="3"/>
  <c r="DJ751" i="3"/>
  <c r="FT751" i="3" s="1"/>
  <c r="DJ752" i="3"/>
  <c r="FT752" i="3" s="1"/>
  <c r="DJ753" i="3"/>
  <c r="FT753" i="3" s="1"/>
  <c r="DJ754" i="3"/>
  <c r="FT754" i="3" s="1"/>
  <c r="DJ755" i="3"/>
  <c r="FT755" i="3" s="1"/>
  <c r="DJ756" i="3"/>
  <c r="FT756" i="3" s="1"/>
  <c r="DJ757" i="3"/>
  <c r="FT757" i="3" s="1"/>
  <c r="DJ758" i="3"/>
  <c r="FT758" i="3" s="1"/>
  <c r="DJ759" i="3"/>
  <c r="FT759" i="3" s="1"/>
  <c r="DJ760" i="3"/>
  <c r="DJ781" i="3"/>
  <c r="DJ782" i="3"/>
  <c r="DJ783" i="3"/>
  <c r="DJ784" i="3"/>
  <c r="DJ785" i="3"/>
  <c r="DN786" i="3" s="1"/>
  <c r="DJ795" i="3"/>
  <c r="DJ796" i="3"/>
  <c r="EO796" i="3" s="1"/>
  <c r="DJ797" i="3"/>
  <c r="EO797" i="3" s="1"/>
  <c r="DJ798" i="3"/>
  <c r="EO798" i="3" s="1"/>
  <c r="DJ799" i="3"/>
  <c r="EO799" i="3" s="1"/>
  <c r="DJ800" i="3"/>
  <c r="EO800" i="3" s="1"/>
  <c r="DJ801" i="3"/>
  <c r="DJ802" i="3"/>
  <c r="DJ803" i="3"/>
  <c r="DJ804" i="3"/>
  <c r="AJ1010" i="3"/>
  <c r="AJ1016" i="3"/>
  <c r="AJ1020" i="3"/>
  <c r="AJ1022" i="3"/>
  <c r="AJ1025" i="3"/>
  <c r="AJ1029" i="3"/>
  <c r="AJ1034" i="3"/>
  <c r="AJ1038" i="3"/>
  <c r="AJ1041" i="3"/>
  <c r="AJ1045" i="3" s="1"/>
  <c r="I15" i="21" s="1"/>
  <c r="AJ1050" i="3"/>
  <c r="CG726" i="3"/>
  <c r="CI726" i="3" s="1"/>
  <c r="CG727" i="3"/>
  <c r="CI727" i="3" s="1"/>
  <c r="CG728" i="3"/>
  <c r="CI728" i="3"/>
  <c r="CG729" i="3"/>
  <c r="CI729" i="3"/>
  <c r="CG730" i="3"/>
  <c r="CI730" i="3"/>
  <c r="CG731" i="3"/>
  <c r="CI731" i="3" s="1"/>
  <c r="CG732" i="3"/>
  <c r="CI732" i="3" s="1"/>
  <c r="CG733" i="3"/>
  <c r="CI733" i="3" s="1"/>
  <c r="CG734" i="3"/>
  <c r="CI734" i="3" s="1"/>
  <c r="CG735" i="3"/>
  <c r="CI735" i="3"/>
  <c r="CG736" i="3"/>
  <c r="CI736" i="3" s="1"/>
  <c r="CG737" i="3"/>
  <c r="CI737" i="3"/>
  <c r="CG738" i="3"/>
  <c r="CI738" i="3" s="1"/>
  <c r="CG739" i="3"/>
  <c r="CI739" i="3" s="1"/>
  <c r="CG740" i="3"/>
  <c r="CI740" i="3"/>
  <c r="CG741" i="3"/>
  <c r="CI741" i="3"/>
  <c r="CG742" i="3"/>
  <c r="CI742" i="3"/>
  <c r="CG743" i="3"/>
  <c r="CI743" i="3"/>
  <c r="CG744" i="3"/>
  <c r="CI744" i="3"/>
  <c r="CG745" i="3"/>
  <c r="CI745" i="3" s="1"/>
  <c r="CG746" i="3"/>
  <c r="CI746" i="3"/>
  <c r="CG747" i="3"/>
  <c r="CI747" i="3" s="1"/>
  <c r="CG748" i="3"/>
  <c r="CI748" i="3" s="1"/>
  <c r="CG749" i="3"/>
  <c r="CI749" i="3" s="1"/>
  <c r="CG750" i="3"/>
  <c r="CI750" i="3"/>
  <c r="CG751" i="3"/>
  <c r="CI751" i="3" s="1"/>
  <c r="CG752" i="3"/>
  <c r="CI752" i="3"/>
  <c r="CG753" i="3"/>
  <c r="CI753" i="3"/>
  <c r="CG754" i="3"/>
  <c r="CI754" i="3" s="1"/>
  <c r="CG755" i="3"/>
  <c r="CI755" i="3" s="1"/>
  <c r="CG756" i="3"/>
  <c r="CI756" i="3" s="1"/>
  <c r="CG757" i="3"/>
  <c r="CI757" i="3" s="1"/>
  <c r="CG758" i="3"/>
  <c r="CI758" i="3"/>
  <c r="CG759" i="3"/>
  <c r="CI759" i="3"/>
  <c r="CG760" i="3"/>
  <c r="CI760" i="3"/>
  <c r="CK726" i="3"/>
  <c r="CM726" i="3"/>
  <c r="CK727" i="3"/>
  <c r="CM727" i="3" s="1"/>
  <c r="CK728" i="3"/>
  <c r="CM728" i="3" s="1"/>
  <c r="CK729" i="3"/>
  <c r="CM729" i="3"/>
  <c r="CK730" i="3"/>
  <c r="CM730" i="3"/>
  <c r="CK731" i="3"/>
  <c r="CM731" i="3" s="1"/>
  <c r="CK732" i="3"/>
  <c r="CM732" i="3"/>
  <c r="CK733" i="3"/>
  <c r="CM733" i="3" s="1"/>
  <c r="CK734" i="3"/>
  <c r="CM734" i="3" s="1"/>
  <c r="CK735" i="3"/>
  <c r="CM735" i="3"/>
  <c r="CK736" i="3"/>
  <c r="CM736" i="3"/>
  <c r="CK737" i="3"/>
  <c r="CM737" i="3"/>
  <c r="CK738" i="3"/>
  <c r="CM738" i="3" s="1"/>
  <c r="CK739" i="3"/>
  <c r="CM739" i="3" s="1"/>
  <c r="CK740" i="3"/>
  <c r="CM740" i="3" s="1"/>
  <c r="CK741" i="3"/>
  <c r="CM741" i="3"/>
  <c r="CK742" i="3"/>
  <c r="CM742" i="3" s="1"/>
  <c r="CK743" i="3"/>
  <c r="CM743" i="3" s="1"/>
  <c r="CK744" i="3"/>
  <c r="CM744" i="3"/>
  <c r="CK745" i="3"/>
  <c r="CM745" i="3" s="1"/>
  <c r="CK746" i="3"/>
  <c r="CM746" i="3" s="1"/>
  <c r="CK747" i="3"/>
  <c r="CM747" i="3" s="1"/>
  <c r="CK748" i="3"/>
  <c r="CM748" i="3" s="1"/>
  <c r="CK749" i="3"/>
  <c r="CM749" i="3" s="1"/>
  <c r="CK750" i="3"/>
  <c r="CM750" i="3" s="1"/>
  <c r="CK751" i="3"/>
  <c r="CM751" i="3" s="1"/>
  <c r="CK752" i="3"/>
  <c r="CM752" i="3" s="1"/>
  <c r="CK753" i="3"/>
  <c r="CM753" i="3"/>
  <c r="CK754" i="3"/>
  <c r="CM754" i="3" s="1"/>
  <c r="CK755" i="3"/>
  <c r="CM755" i="3"/>
  <c r="CK756" i="3"/>
  <c r="CM756" i="3" s="1"/>
  <c r="CK757" i="3"/>
  <c r="CM757" i="3" s="1"/>
  <c r="CK758" i="3"/>
  <c r="CM758" i="3" s="1"/>
  <c r="CK759" i="3"/>
  <c r="CM759" i="3" s="1"/>
  <c r="CK760" i="3"/>
  <c r="CM760" i="3" s="1"/>
  <c r="G761" i="3"/>
  <c r="O805" i="3"/>
  <c r="C806" i="3" s="1"/>
  <c r="F26" i="13"/>
  <c r="F38" i="13"/>
  <c r="F42" i="13"/>
  <c r="F54" i="13"/>
  <c r="F63" i="13"/>
  <c r="F97" i="13" s="1"/>
  <c r="F105" i="13" s="1"/>
  <c r="F107" i="13" s="1"/>
  <c r="F70" i="13"/>
  <c r="F81" i="13"/>
  <c r="F96" i="13"/>
  <c r="F104" i="13"/>
  <c r="C13" i="4"/>
  <c r="E13" i="4" s="1"/>
  <c r="R13" i="4" s="1"/>
  <c r="S13" i="4" s="1"/>
  <c r="S26" i="4"/>
  <c r="E29" i="4"/>
  <c r="R29" i="4" s="1"/>
  <c r="S29" i="4" s="1"/>
  <c r="C30" i="4"/>
  <c r="F108" i="4"/>
  <c r="F30" i="4"/>
  <c r="G108" i="4"/>
  <c r="G30" i="4"/>
  <c r="H108" i="4"/>
  <c r="H30" i="4" s="1"/>
  <c r="AO638" i="3"/>
  <c r="AA957" i="3" s="1"/>
  <c r="J108" i="4"/>
  <c r="J30" i="4" s="1"/>
  <c r="AO640" i="3"/>
  <c r="K108" i="4" s="1"/>
  <c r="K30" i="4" s="1"/>
  <c r="E31" i="4"/>
  <c r="R31" i="4" s="1"/>
  <c r="S31" i="4" s="1"/>
  <c r="E31" i="13" s="1"/>
  <c r="C32" i="4"/>
  <c r="C33" i="4" s="1"/>
  <c r="E33" i="4" s="1"/>
  <c r="E32" i="4"/>
  <c r="R32" i="4" s="1"/>
  <c r="S32" i="4" s="1"/>
  <c r="E32" i="13" s="1"/>
  <c r="R33" i="4"/>
  <c r="S33" i="4"/>
  <c r="E33" i="13" s="1"/>
  <c r="E35" i="4"/>
  <c r="R35" i="4" s="1"/>
  <c r="S35" i="4" s="1"/>
  <c r="E35" i="13" s="1"/>
  <c r="E36" i="4"/>
  <c r="R36" i="4" s="1"/>
  <c r="S36" i="4" s="1"/>
  <c r="E36" i="13" s="1"/>
  <c r="C41" i="4"/>
  <c r="C40" i="4" s="1"/>
  <c r="E41" i="4"/>
  <c r="R41" i="4" s="1"/>
  <c r="S41" i="4" s="1"/>
  <c r="E41" i="13" s="1"/>
  <c r="E43" i="4"/>
  <c r="R43" i="4" s="1"/>
  <c r="S43" i="4" s="1"/>
  <c r="E43" i="13" s="1"/>
  <c r="E50" i="4"/>
  <c r="R50" i="4" s="1"/>
  <c r="S50" i="4" s="1"/>
  <c r="E50" i="13" s="1"/>
  <c r="E51" i="4"/>
  <c r="R51" i="4" s="1"/>
  <c r="S51" i="4" s="1"/>
  <c r="E51" i="13" s="1"/>
  <c r="E52" i="4"/>
  <c r="R52" i="4" s="1"/>
  <c r="S52" i="4" s="1"/>
  <c r="E52" i="13" s="1"/>
  <c r="S69" i="4"/>
  <c r="E69" i="13" s="1"/>
  <c r="S70" i="4"/>
  <c r="E70" i="13" s="1"/>
  <c r="E79" i="4"/>
  <c r="R79" i="4"/>
  <c r="S79" i="4" s="1"/>
  <c r="E79" i="13" s="1"/>
  <c r="E80" i="4"/>
  <c r="E85" i="4"/>
  <c r="R85" i="4"/>
  <c r="S85" i="4"/>
  <c r="E85" i="13" s="1"/>
  <c r="E86" i="4"/>
  <c r="R86" i="4"/>
  <c r="S86" i="4" s="1"/>
  <c r="E86" i="13" s="1"/>
  <c r="E89" i="4"/>
  <c r="R89" i="4"/>
  <c r="S89" i="4"/>
  <c r="E89" i="13" s="1"/>
  <c r="E92" i="4"/>
  <c r="R92" i="4" s="1"/>
  <c r="S92" i="4" s="1"/>
  <c r="E92" i="13" s="1"/>
  <c r="E94" i="4"/>
  <c r="R94" i="4" s="1"/>
  <c r="S94" i="4" s="1"/>
  <c r="E94" i="13" s="1"/>
  <c r="E99" i="4"/>
  <c r="R99" i="4"/>
  <c r="S99" i="4"/>
  <c r="S104" i="4"/>
  <c r="T20" i="15"/>
  <c r="T22" i="15"/>
  <c r="T25" i="15"/>
  <c r="T7" i="15" s="1"/>
  <c r="Y7" i="15"/>
  <c r="G26" i="13"/>
  <c r="G38" i="13"/>
  <c r="G42" i="13"/>
  <c r="G54" i="13"/>
  <c r="G70" i="13"/>
  <c r="G81" i="13"/>
  <c r="G96" i="13"/>
  <c r="G104" i="13"/>
  <c r="Y20" i="15"/>
  <c r="Y22" i="15"/>
  <c r="I11" i="13"/>
  <c r="I26" i="13"/>
  <c r="I38" i="13"/>
  <c r="I42" i="13"/>
  <c r="I54" i="13"/>
  <c r="I70" i="13"/>
  <c r="I81" i="13"/>
  <c r="I96" i="13"/>
  <c r="I104" i="13"/>
  <c r="T11" i="4"/>
  <c r="T26" i="4"/>
  <c r="H26" i="13" s="1"/>
  <c r="T38" i="4"/>
  <c r="H38" i="13" s="1"/>
  <c r="T42" i="4"/>
  <c r="H42" i="13" s="1"/>
  <c r="T54" i="4"/>
  <c r="H54" i="13" s="1"/>
  <c r="T70" i="4"/>
  <c r="H70" i="13" s="1"/>
  <c r="T81" i="4"/>
  <c r="T96" i="4"/>
  <c r="T104" i="4"/>
  <c r="AD20" i="15"/>
  <c r="AD22" i="15" s="1"/>
  <c r="J11" i="13"/>
  <c r="J26" i="13"/>
  <c r="J38" i="13"/>
  <c r="J42" i="13"/>
  <c r="J54" i="13"/>
  <c r="J70" i="13"/>
  <c r="J81" i="13"/>
  <c r="J96" i="13"/>
  <c r="J104" i="13"/>
  <c r="AI20" i="15"/>
  <c r="AI22" i="15" s="1"/>
  <c r="AG450" i="3"/>
  <c r="AG453" i="3"/>
  <c r="C8" i="4"/>
  <c r="C11" i="4"/>
  <c r="C26" i="4"/>
  <c r="C38" i="4"/>
  <c r="C45" i="4"/>
  <c r="C53" i="4"/>
  <c r="C61" i="4"/>
  <c r="C65" i="4"/>
  <c r="C70" i="4" s="1"/>
  <c r="C69" i="4"/>
  <c r="B69" i="4" s="1"/>
  <c r="C77" i="4"/>
  <c r="C81" i="4"/>
  <c r="C95" i="4"/>
  <c r="C104" i="4"/>
  <c r="D8" i="4"/>
  <c r="D11" i="4"/>
  <c r="D26" i="4"/>
  <c r="B26" i="4" s="1"/>
  <c r="D38" i="4"/>
  <c r="B38" i="4" s="1"/>
  <c r="D42" i="4"/>
  <c r="D54" i="4"/>
  <c r="D62" i="4"/>
  <c r="D70" i="4"/>
  <c r="D77" i="4"/>
  <c r="D81" i="4"/>
  <c r="B81" i="4" s="1"/>
  <c r="D96" i="4"/>
  <c r="D104" i="4"/>
  <c r="B15" i="4"/>
  <c r="AD209" i="20" s="1"/>
  <c r="AO647" i="3"/>
  <c r="AO648" i="3"/>
  <c r="B53" i="4"/>
  <c r="FE731" i="3"/>
  <c r="FE732" i="3"/>
  <c r="FE733" i="3"/>
  <c r="FE734" i="3"/>
  <c r="FE740" i="3"/>
  <c r="FE743" i="3"/>
  <c r="FE744" i="3"/>
  <c r="FE745" i="3"/>
  <c r="FE755" i="3"/>
  <c r="FE757" i="3"/>
  <c r="FE758" i="3"/>
  <c r="FE759" i="3"/>
  <c r="DZ797" i="3"/>
  <c r="DZ798" i="3"/>
  <c r="DZ800" i="3"/>
  <c r="DZ801" i="3"/>
  <c r="FJ730" i="3"/>
  <c r="FJ753" i="3"/>
  <c r="FJ754" i="3"/>
  <c r="EE796" i="3"/>
  <c r="EE797" i="3"/>
  <c r="EE799" i="3"/>
  <c r="EE800" i="3"/>
  <c r="FO727" i="3"/>
  <c r="FO728" i="3"/>
  <c r="FO740" i="3"/>
  <c r="FO742" i="3"/>
  <c r="FO743" i="3"/>
  <c r="FO744" i="3"/>
  <c r="FO753" i="3"/>
  <c r="EJ804" i="3"/>
  <c r="FY727" i="3"/>
  <c r="FY728" i="3"/>
  <c r="FY729" i="3"/>
  <c r="FY730" i="3"/>
  <c r="FY739" i="3"/>
  <c r="FY740" i="3"/>
  <c r="FY749" i="3"/>
  <c r="FT729" i="3"/>
  <c r="FT730" i="3"/>
  <c r="FT738" i="3"/>
  <c r="FT739" i="3"/>
  <c r="FT740" i="3"/>
  <c r="FT750" i="3"/>
  <c r="G136" i="21"/>
  <c r="I14" i="21"/>
  <c r="AY1022" i="3"/>
  <c r="AY1023" i="3"/>
  <c r="AY1024" i="3"/>
  <c r="AY1025" i="3"/>
  <c r="AY1026" i="3"/>
  <c r="AY1033" i="3" s="1"/>
  <c r="AF1026" i="3" s="1"/>
  <c r="AY1027" i="3"/>
  <c r="AY1028" i="3"/>
  <c r="AY1029" i="3"/>
  <c r="AY1030" i="3"/>
  <c r="AY1031" i="3"/>
  <c r="AY1032" i="3"/>
  <c r="F38" i="4"/>
  <c r="C564" i="3"/>
  <c r="BL11" i="7"/>
  <c r="BM11" i="7"/>
  <c r="BN11" i="7"/>
  <c r="BO11" i="7"/>
  <c r="BP11" i="7"/>
  <c r="BQ11" i="7"/>
  <c r="BR11" i="7"/>
  <c r="BS11" i="7"/>
  <c r="BT11" i="7"/>
  <c r="BU11" i="7"/>
  <c r="BV11" i="7"/>
  <c r="BW11" i="7"/>
  <c r="BX11" i="7"/>
  <c r="BY11" i="7"/>
  <c r="BZ11" i="7"/>
  <c r="CA11" i="7"/>
  <c r="CB11" i="7"/>
  <c r="CC11" i="7"/>
  <c r="CD11" i="7"/>
  <c r="CE11" i="7"/>
  <c r="CF11" i="7"/>
  <c r="CG11" i="7"/>
  <c r="CH11" i="7"/>
  <c r="CI11" i="7"/>
  <c r="CJ11" i="7"/>
  <c r="CK11" i="7"/>
  <c r="CL11" i="7"/>
  <c r="CM11" i="7"/>
  <c r="CN11" i="7"/>
  <c r="CO11" i="7"/>
  <c r="CP11" i="7"/>
  <c r="CQ11" i="7"/>
  <c r="CR11" i="7"/>
  <c r="CS11" i="7"/>
  <c r="CT11" i="7"/>
  <c r="CU11" i="7"/>
  <c r="CV11" i="7"/>
  <c r="CW11" i="7"/>
  <c r="CX11" i="7"/>
  <c r="CY11" i="7"/>
  <c r="CZ11" i="7"/>
  <c r="DA11" i="7"/>
  <c r="DB11" i="7"/>
  <c r="DC11" i="7"/>
  <c r="DD11" i="7"/>
  <c r="DE11" i="7"/>
  <c r="DF11" i="7"/>
  <c r="DG11" i="7"/>
  <c r="DH11" i="7"/>
  <c r="DI11" i="7"/>
  <c r="DJ11" i="7"/>
  <c r="DK11" i="7"/>
  <c r="DL11" i="7"/>
  <c r="DM11" i="7"/>
  <c r="DN11" i="7"/>
  <c r="DO11" i="7"/>
  <c r="DP11" i="7"/>
  <c r="DQ11" i="7"/>
  <c r="DR11" i="7"/>
  <c r="DS11" i="7"/>
  <c r="DT11" i="7"/>
  <c r="DU11" i="7"/>
  <c r="DV11" i="7"/>
  <c r="DW11" i="7"/>
  <c r="DX11" i="7"/>
  <c r="DY11" i="7"/>
  <c r="DZ11" i="7"/>
  <c r="EA11" i="7"/>
  <c r="EB11" i="7"/>
  <c r="EC11" i="7"/>
  <c r="ED11" i="7"/>
  <c r="EE11" i="7"/>
  <c r="EF11" i="7"/>
  <c r="EG11" i="7"/>
  <c r="EH11" i="7"/>
  <c r="EI11" i="7"/>
  <c r="EJ11" i="7"/>
  <c r="EK11" i="7"/>
  <c r="EL11" i="7"/>
  <c r="EM11" i="7"/>
  <c r="EN11" i="7"/>
  <c r="EO11" i="7"/>
  <c r="EP11" i="7"/>
  <c r="EQ11" i="7"/>
  <c r="ER11" i="7"/>
  <c r="ES11" i="7"/>
  <c r="ET11" i="7"/>
  <c r="EU11" i="7"/>
  <c r="EV11" i="7"/>
  <c r="EW11" i="7"/>
  <c r="EX11" i="7"/>
  <c r="EY11" i="7"/>
  <c r="EZ11" i="7"/>
  <c r="FA11" i="7"/>
  <c r="FB11" i="7"/>
  <c r="FC11" i="7"/>
  <c r="FD11" i="7"/>
  <c r="FE11" i="7"/>
  <c r="FF11" i="7"/>
  <c r="FG11" i="7"/>
  <c r="FH11" i="7"/>
  <c r="FI11" i="7"/>
  <c r="FJ11" i="7"/>
  <c r="FK11" i="7"/>
  <c r="FL11" i="7"/>
  <c r="FM11" i="7"/>
  <c r="FN11" i="7"/>
  <c r="FO11" i="7"/>
  <c r="FP11" i="7"/>
  <c r="FQ11" i="7"/>
  <c r="FR11" i="7"/>
  <c r="FS11" i="7"/>
  <c r="FT11" i="7"/>
  <c r="FU11" i="7"/>
  <c r="FV11" i="7"/>
  <c r="FW11" i="7"/>
  <c r="FX11" i="7"/>
  <c r="FY11" i="7"/>
  <c r="FZ11" i="7"/>
  <c r="GA11" i="7"/>
  <c r="GB11" i="7"/>
  <c r="GC11" i="7"/>
  <c r="GD11" i="7"/>
  <c r="GE11" i="7"/>
  <c r="GF11" i="7"/>
  <c r="GG11" i="7"/>
  <c r="GH11" i="7"/>
  <c r="GI11" i="7"/>
  <c r="GJ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NS11" i="7"/>
  <c r="NT11" i="7"/>
  <c r="NU11" i="7"/>
  <c r="NV11" i="7"/>
  <c r="NW11" i="7"/>
  <c r="NX11" i="7"/>
  <c r="NY11" i="7"/>
  <c r="NZ11" i="7"/>
  <c r="OA11" i="7"/>
  <c r="OB11" i="7"/>
  <c r="OC11" i="7"/>
  <c r="OD11" i="7"/>
  <c r="OE11" i="7"/>
  <c r="OF11" i="7"/>
  <c r="OG11" i="7"/>
  <c r="OH11" i="7"/>
  <c r="OI11" i="7"/>
  <c r="OJ11" i="7"/>
  <c r="OK11" i="7"/>
  <c r="OL11" i="7"/>
  <c r="OM11" i="7"/>
  <c r="ON11" i="7"/>
  <c r="OO11" i="7"/>
  <c r="OP11" i="7"/>
  <c r="OQ11" i="7"/>
  <c r="OR11" i="7"/>
  <c r="OS11" i="7"/>
  <c r="OT11" i="7"/>
  <c r="OU11" i="7"/>
  <c r="OV11" i="7"/>
  <c r="OW11" i="7"/>
  <c r="OX11" i="7"/>
  <c r="OY11" i="7"/>
  <c r="OZ11" i="7"/>
  <c r="PA11" i="7"/>
  <c r="PB11" i="7"/>
  <c r="PC11" i="7"/>
  <c r="PD11" i="7"/>
  <c r="PE11" i="7"/>
  <c r="PF11" i="7"/>
  <c r="PG11" i="7"/>
  <c r="PH11" i="7"/>
  <c r="PI11" i="7"/>
  <c r="PJ11" i="7"/>
  <c r="PK11" i="7"/>
  <c r="PL11" i="7"/>
  <c r="PM11" i="7"/>
  <c r="PN11" i="7"/>
  <c r="PO11" i="7"/>
  <c r="PP11" i="7"/>
  <c r="PQ11" i="7"/>
  <c r="PR11" i="7"/>
  <c r="PS11" i="7"/>
  <c r="PT11" i="7"/>
  <c r="PU11" i="7"/>
  <c r="PV11" i="7"/>
  <c r="PW11" i="7"/>
  <c r="PX11" i="7"/>
  <c r="PY11" i="7"/>
  <c r="PZ11" i="7"/>
  <c r="QA11" i="7"/>
  <c r="QB11" i="7"/>
  <c r="QC11" i="7"/>
  <c r="QD11" i="7"/>
  <c r="QE11" i="7"/>
  <c r="QF11" i="7"/>
  <c r="QG11" i="7"/>
  <c r="QH11" i="7"/>
  <c r="QI11" i="7"/>
  <c r="QJ11" i="7"/>
  <c r="QK11" i="7"/>
  <c r="QL11" i="7"/>
  <c r="QM11" i="7"/>
  <c r="QN11" i="7"/>
  <c r="QO11" i="7"/>
  <c r="QP11" i="7"/>
  <c r="QQ11" i="7"/>
  <c r="QR11" i="7"/>
  <c r="QS11" i="7"/>
  <c r="QT11" i="7"/>
  <c r="QU11" i="7"/>
  <c r="QV11" i="7"/>
  <c r="QW11" i="7"/>
  <c r="QX11" i="7"/>
  <c r="QY11" i="7"/>
  <c r="QZ11" i="7"/>
  <c r="RA11" i="7"/>
  <c r="RB11" i="7"/>
  <c r="RC11" i="7"/>
  <c r="RD11" i="7"/>
  <c r="RE11" i="7"/>
  <c r="RF11" i="7"/>
  <c r="RG11" i="7"/>
  <c r="RH11" i="7"/>
  <c r="RI11" i="7"/>
  <c r="RJ11" i="7"/>
  <c r="RK11" i="7"/>
  <c r="RL11" i="7"/>
  <c r="RM11" i="7"/>
  <c r="RN11" i="7"/>
  <c r="RO11" i="7"/>
  <c r="RP11" i="7"/>
  <c r="RQ11" i="7"/>
  <c r="RR11" i="7"/>
  <c r="RS11" i="7"/>
  <c r="RT11" i="7"/>
  <c r="RU11" i="7"/>
  <c r="RV11" i="7"/>
  <c r="RW11" i="7"/>
  <c r="RX11" i="7"/>
  <c r="RY11" i="7"/>
  <c r="RZ11" i="7"/>
  <c r="SA11" i="7"/>
  <c r="SB11" i="7"/>
  <c r="SC11" i="7"/>
  <c r="SD11" i="7"/>
  <c r="SE11" i="7"/>
  <c r="SF11" i="7"/>
  <c r="SG11" i="7"/>
  <c r="SH11" i="7"/>
  <c r="SI11" i="7"/>
  <c r="SJ11" i="7"/>
  <c r="SK11" i="7"/>
  <c r="SL11" i="7"/>
  <c r="SM11" i="7"/>
  <c r="SN11" i="7"/>
  <c r="SO11" i="7"/>
  <c r="SP11" i="7"/>
  <c r="SQ11" i="7"/>
  <c r="SR11" i="7"/>
  <c r="SS11" i="7"/>
  <c r="ST11" i="7"/>
  <c r="SU11" i="7"/>
  <c r="SV11" i="7"/>
  <c r="SW11" i="7"/>
  <c r="SX11" i="7"/>
  <c r="SY11" i="7"/>
  <c r="SZ11" i="7"/>
  <c r="TA11" i="7"/>
  <c r="TB11" i="7"/>
  <c r="TC11" i="7"/>
  <c r="TD11" i="7"/>
  <c r="TE11" i="7"/>
  <c r="TF11" i="7"/>
  <c r="TG11" i="7"/>
  <c r="TH11" i="7"/>
  <c r="TI11" i="7"/>
  <c r="TJ11" i="7"/>
  <c r="TK11" i="7"/>
  <c r="TL11" i="7"/>
  <c r="TM11" i="7"/>
  <c r="TN11" i="7"/>
  <c r="TO11" i="7"/>
  <c r="TP11" i="7"/>
  <c r="TQ11" i="7"/>
  <c r="TR11" i="7"/>
  <c r="TS11" i="7"/>
  <c r="TT11" i="7"/>
  <c r="TU11" i="7"/>
  <c r="TV11" i="7"/>
  <c r="TW11" i="7"/>
  <c r="TX11" i="7"/>
  <c r="TY11" i="7"/>
  <c r="TZ11" i="7"/>
  <c r="UA11" i="7"/>
  <c r="UB11" i="7"/>
  <c r="UC11" i="7"/>
  <c r="UD11" i="7"/>
  <c r="UE11" i="7"/>
  <c r="UF11" i="7"/>
  <c r="UG11" i="7"/>
  <c r="UH11" i="7"/>
  <c r="UI11" i="7"/>
  <c r="UJ11" i="7"/>
  <c r="UK11" i="7"/>
  <c r="UL11" i="7"/>
  <c r="UM11" i="7"/>
  <c r="UN11" i="7"/>
  <c r="UO11" i="7"/>
  <c r="UP11" i="7"/>
  <c r="UQ11" i="7"/>
  <c r="UR11" i="7"/>
  <c r="US11" i="7"/>
  <c r="UT11" i="7"/>
  <c r="UU11" i="7"/>
  <c r="UV11" i="7"/>
  <c r="UW11" i="7"/>
  <c r="UX11" i="7"/>
  <c r="UY11" i="7"/>
  <c r="UZ11" i="7"/>
  <c r="VA11" i="7"/>
  <c r="VB11" i="7"/>
  <c r="VC11" i="7"/>
  <c r="VD11" i="7"/>
  <c r="VE11" i="7"/>
  <c r="VF11" i="7"/>
  <c r="VG11" i="7"/>
  <c r="VH11" i="7"/>
  <c r="VI11" i="7"/>
  <c r="VJ11" i="7"/>
  <c r="VK11" i="7"/>
  <c r="VL11" i="7"/>
  <c r="VM11" i="7"/>
  <c r="VN11" i="7"/>
  <c r="VO11" i="7"/>
  <c r="VP11" i="7"/>
  <c r="VQ11" i="7"/>
  <c r="VR11" i="7"/>
  <c r="VS11" i="7"/>
  <c r="VT11" i="7"/>
  <c r="VU11" i="7"/>
  <c r="VV11" i="7"/>
  <c r="VW11" i="7"/>
  <c r="VX11" i="7"/>
  <c r="VY11" i="7"/>
  <c r="VZ11" i="7"/>
  <c r="WA11" i="7"/>
  <c r="WB11" i="7"/>
  <c r="WC11" i="7"/>
  <c r="WD11" i="7"/>
  <c r="WE11" i="7"/>
  <c r="WF11" i="7"/>
  <c r="WG11" i="7"/>
  <c r="WH11" i="7"/>
  <c r="WI11" i="7"/>
  <c r="WJ11" i="7"/>
  <c r="WK11" i="7"/>
  <c r="WL11" i="7"/>
  <c r="WM11" i="7"/>
  <c r="WN11" i="7"/>
  <c r="WO11" i="7"/>
  <c r="WP11" i="7"/>
  <c r="WQ11" i="7"/>
  <c r="WR11" i="7"/>
  <c r="WS11" i="7"/>
  <c r="WT11" i="7"/>
  <c r="WU11" i="7"/>
  <c r="WV11" i="7"/>
  <c r="WW11" i="7"/>
  <c r="WX11" i="7"/>
  <c r="WY11" i="7"/>
  <c r="WZ11" i="7"/>
  <c r="XA11" i="7"/>
  <c r="XB11" i="7"/>
  <c r="XC11" i="7"/>
  <c r="XD11" i="7"/>
  <c r="XE11" i="7"/>
  <c r="XF11" i="7"/>
  <c r="XG11" i="7"/>
  <c r="XH11" i="7"/>
  <c r="XI11" i="7"/>
  <c r="XJ11" i="7"/>
  <c r="XK11" i="7"/>
  <c r="XL11" i="7"/>
  <c r="XM11" i="7"/>
  <c r="XN11" i="7"/>
  <c r="XO11" i="7"/>
  <c r="XP11" i="7"/>
  <c r="XQ11" i="7"/>
  <c r="XR11" i="7"/>
  <c r="XS11" i="7"/>
  <c r="XT11" i="7"/>
  <c r="XU11" i="7"/>
  <c r="XV11" i="7"/>
  <c r="XW11" i="7"/>
  <c r="XX11" i="7"/>
  <c r="XY11" i="7"/>
  <c r="XZ11" i="7"/>
  <c r="YA11" i="7"/>
  <c r="YB11" i="7"/>
  <c r="YC11" i="7"/>
  <c r="YD11" i="7"/>
  <c r="YE11" i="7"/>
  <c r="YF11" i="7"/>
  <c r="YG11" i="7"/>
  <c r="YH11" i="7"/>
  <c r="YI11" i="7"/>
  <c r="YJ11" i="7"/>
  <c r="YK11" i="7"/>
  <c r="YL11" i="7"/>
  <c r="YM11" i="7"/>
  <c r="YN11" i="7"/>
  <c r="YO11" i="7"/>
  <c r="YP11" i="7"/>
  <c r="YQ11" i="7"/>
  <c r="YR11" i="7"/>
  <c r="YS11" i="7"/>
  <c r="YT11" i="7"/>
  <c r="YU11" i="7"/>
  <c r="YV11" i="7"/>
  <c r="YW11" i="7"/>
  <c r="YX11" i="7"/>
  <c r="YY11" i="7"/>
  <c r="YZ11" i="7"/>
  <c r="ZA11" i="7"/>
  <c r="ZB11" i="7"/>
  <c r="ZC11" i="7"/>
  <c r="ZD11" i="7"/>
  <c r="ZE11" i="7"/>
  <c r="ZF11" i="7"/>
  <c r="ZG11" i="7"/>
  <c r="ZH11" i="7"/>
  <c r="ZI11" i="7"/>
  <c r="ZJ11" i="7"/>
  <c r="ZK11" i="7"/>
  <c r="ZL11" i="7"/>
  <c r="ZM11" i="7"/>
  <c r="ZN11" i="7"/>
  <c r="ZO11" i="7"/>
  <c r="ZP11" i="7"/>
  <c r="ZQ11" i="7"/>
  <c r="ZR11" i="7"/>
  <c r="ZS11" i="7"/>
  <c r="ZT11" i="7"/>
  <c r="ZU11" i="7"/>
  <c r="ZV11" i="7"/>
  <c r="ZW11" i="7"/>
  <c r="ZX11" i="7"/>
  <c r="ZY11" i="7"/>
  <c r="ZZ11" i="7"/>
  <c r="AAA11" i="7"/>
  <c r="AAB11" i="7"/>
  <c r="AAC11" i="7"/>
  <c r="AAD11" i="7"/>
  <c r="AAE11" i="7"/>
  <c r="AAF11" i="7"/>
  <c r="AAG11" i="7"/>
  <c r="AAH11" i="7"/>
  <c r="AAI11" i="7"/>
  <c r="AAJ11" i="7"/>
  <c r="AAK11" i="7"/>
  <c r="AAL11" i="7"/>
  <c r="AAM11" i="7"/>
  <c r="AAN11" i="7"/>
  <c r="AAO11" i="7"/>
  <c r="AAP11" i="7"/>
  <c r="AAQ11" i="7"/>
  <c r="AAR11" i="7"/>
  <c r="AAS11" i="7"/>
  <c r="AAT11" i="7"/>
  <c r="AAU11" i="7"/>
  <c r="AAV11" i="7"/>
  <c r="AAW11" i="7"/>
  <c r="AAX11" i="7"/>
  <c r="AAY11" i="7"/>
  <c r="AAZ11" i="7"/>
  <c r="ABA11" i="7"/>
  <c r="ABB11" i="7"/>
  <c r="ABC11" i="7"/>
  <c r="ABD11" i="7"/>
  <c r="ABE11" i="7"/>
  <c r="ABF11" i="7"/>
  <c r="ABG11" i="7"/>
  <c r="ABH11" i="7"/>
  <c r="ABI11" i="7"/>
  <c r="ABJ11" i="7"/>
  <c r="ABK11" i="7"/>
  <c r="ABL11" i="7"/>
  <c r="ABM11" i="7"/>
  <c r="ABN11" i="7"/>
  <c r="ABO11" i="7"/>
  <c r="ABP11" i="7"/>
  <c r="ABQ11" i="7"/>
  <c r="ABR11" i="7"/>
  <c r="ABS11" i="7"/>
  <c r="ABT11" i="7"/>
  <c r="ABU11" i="7"/>
  <c r="ABV11" i="7"/>
  <c r="ABW11" i="7"/>
  <c r="ABX11" i="7"/>
  <c r="ABY11" i="7"/>
  <c r="ABZ11" i="7"/>
  <c r="ACA11" i="7"/>
  <c r="ACB11" i="7"/>
  <c r="ACC11" i="7"/>
  <c r="ACD11" i="7"/>
  <c r="ACE11" i="7"/>
  <c r="ACF11" i="7"/>
  <c r="ACG11" i="7"/>
  <c r="ACH11" i="7"/>
  <c r="ACI11" i="7"/>
  <c r="ACJ11" i="7"/>
  <c r="ACK11" i="7"/>
  <c r="ACL11" i="7"/>
  <c r="ACM11" i="7"/>
  <c r="ACN11" i="7"/>
  <c r="ACO11" i="7"/>
  <c r="ACP11" i="7"/>
  <c r="ACQ11" i="7"/>
  <c r="ACR11" i="7"/>
  <c r="ACS11" i="7"/>
  <c r="ACT11" i="7"/>
  <c r="ACU11" i="7"/>
  <c r="ACV11" i="7"/>
  <c r="ACW11" i="7"/>
  <c r="ACX11" i="7"/>
  <c r="ACY11" i="7"/>
  <c r="ACZ11" i="7"/>
  <c r="ADA11" i="7"/>
  <c r="ADB11" i="7"/>
  <c r="ADC11" i="7"/>
  <c r="ADD11" i="7"/>
  <c r="ADE11" i="7"/>
  <c r="ADF11" i="7"/>
  <c r="ADG11" i="7"/>
  <c r="ADH11" i="7"/>
  <c r="ADI11" i="7"/>
  <c r="ADJ11" i="7"/>
  <c r="ADK11" i="7"/>
  <c r="ADL11" i="7"/>
  <c r="ADM11" i="7"/>
  <c r="ADN11" i="7"/>
  <c r="ADO11" i="7"/>
  <c r="ADP11" i="7"/>
  <c r="ADQ11" i="7"/>
  <c r="ADR11" i="7"/>
  <c r="ADS11" i="7"/>
  <c r="ADT11" i="7"/>
  <c r="ADU11" i="7"/>
  <c r="ADV11" i="7"/>
  <c r="ADW11" i="7"/>
  <c r="ADX11" i="7"/>
  <c r="ADY11" i="7"/>
  <c r="ADZ11" i="7"/>
  <c r="AEA11" i="7"/>
  <c r="AEB11" i="7"/>
  <c r="AEC11" i="7"/>
  <c r="AED11" i="7"/>
  <c r="AEE11" i="7"/>
  <c r="AEF11" i="7"/>
  <c r="AEG11" i="7"/>
  <c r="AEH11" i="7"/>
  <c r="AEI11" i="7"/>
  <c r="AEJ11" i="7"/>
  <c r="AEK11" i="7"/>
  <c r="AEL11" i="7"/>
  <c r="AEM11" i="7"/>
  <c r="AEN11" i="7"/>
  <c r="AEO11" i="7"/>
  <c r="AEP11" i="7"/>
  <c r="AEQ11" i="7"/>
  <c r="AER11" i="7"/>
  <c r="AES11" i="7"/>
  <c r="AET11" i="7"/>
  <c r="AEU11" i="7"/>
  <c r="AEV11" i="7"/>
  <c r="AEW11" i="7"/>
  <c r="AEX11" i="7"/>
  <c r="AEY11" i="7"/>
  <c r="AEZ11" i="7"/>
  <c r="AFA11" i="7"/>
  <c r="AFB11" i="7"/>
  <c r="AFC11" i="7"/>
  <c r="AFD11" i="7"/>
  <c r="AFE11" i="7"/>
  <c r="AFF11" i="7"/>
  <c r="AFG11" i="7"/>
  <c r="AFH11" i="7"/>
  <c r="AFI11" i="7"/>
  <c r="AFJ11" i="7"/>
  <c r="AFK11" i="7"/>
  <c r="AFL11" i="7"/>
  <c r="AFM11" i="7"/>
  <c r="AFN11" i="7"/>
  <c r="AFO11" i="7"/>
  <c r="AFP11" i="7"/>
  <c r="AFQ11" i="7"/>
  <c r="AFR11" i="7"/>
  <c r="AFS11" i="7"/>
  <c r="AFT11" i="7"/>
  <c r="AFU11" i="7"/>
  <c r="AFV11" i="7"/>
  <c r="AFW11" i="7"/>
  <c r="AFX11" i="7"/>
  <c r="AFY11" i="7"/>
  <c r="AFZ11" i="7"/>
  <c r="AGA11" i="7"/>
  <c r="AGB11" i="7"/>
  <c r="AGC11" i="7"/>
  <c r="AGD11" i="7"/>
  <c r="AGE11" i="7"/>
  <c r="AGF11" i="7"/>
  <c r="AGG11" i="7"/>
  <c r="AGH11" i="7"/>
  <c r="AGI11" i="7"/>
  <c r="AGJ11" i="7"/>
  <c r="AGK11" i="7"/>
  <c r="AGL11" i="7"/>
  <c r="AGM11" i="7"/>
  <c r="AGN11" i="7"/>
  <c r="AGO11" i="7"/>
  <c r="AGP11" i="7"/>
  <c r="AGQ11" i="7"/>
  <c r="AGR11" i="7"/>
  <c r="AGS11" i="7"/>
  <c r="AGT11" i="7"/>
  <c r="AGU11" i="7"/>
  <c r="AGV11" i="7"/>
  <c r="AGW11" i="7"/>
  <c r="AGX11" i="7"/>
  <c r="AGY11" i="7"/>
  <c r="AGZ11" i="7"/>
  <c r="AHA11" i="7"/>
  <c r="AHB11" i="7"/>
  <c r="AHC11" i="7"/>
  <c r="AHD11" i="7"/>
  <c r="AHE11" i="7"/>
  <c r="AHF11" i="7"/>
  <c r="AHG11" i="7"/>
  <c r="AHH11" i="7"/>
  <c r="AHI11" i="7"/>
  <c r="AHJ11" i="7"/>
  <c r="AHK11" i="7"/>
  <c r="AHL11" i="7"/>
  <c r="AHM11" i="7"/>
  <c r="AHN11" i="7"/>
  <c r="AHO11" i="7"/>
  <c r="AHP11" i="7"/>
  <c r="AHQ11" i="7"/>
  <c r="AHR11" i="7"/>
  <c r="AHS11" i="7"/>
  <c r="AHT11" i="7"/>
  <c r="AHU11" i="7"/>
  <c r="AHV11" i="7"/>
  <c r="AHW11" i="7"/>
  <c r="AHX11" i="7"/>
  <c r="AHY11" i="7"/>
  <c r="AHZ11" i="7"/>
  <c r="AIA11" i="7"/>
  <c r="AIB11" i="7"/>
  <c r="AIC11" i="7"/>
  <c r="AID11" i="7"/>
  <c r="AIE11" i="7"/>
  <c r="AIF11" i="7"/>
  <c r="AIG11" i="7"/>
  <c r="AIH11" i="7"/>
  <c r="AII11" i="7"/>
  <c r="AIJ11" i="7"/>
  <c r="AIK11" i="7"/>
  <c r="AIL11" i="7"/>
  <c r="AIM11" i="7"/>
  <c r="AIN11" i="7"/>
  <c r="AIO11" i="7"/>
  <c r="AIP11" i="7"/>
  <c r="AIQ11" i="7"/>
  <c r="AIR11" i="7"/>
  <c r="AIS11" i="7"/>
  <c r="AIT11" i="7"/>
  <c r="AIU11" i="7"/>
  <c r="AIV11" i="7"/>
  <c r="AIW11" i="7"/>
  <c r="AIX11" i="7"/>
  <c r="AIY11" i="7"/>
  <c r="AIZ11" i="7"/>
  <c r="AJA11" i="7"/>
  <c r="AJB11" i="7"/>
  <c r="AJC11" i="7"/>
  <c r="AJD11" i="7"/>
  <c r="AJE11" i="7"/>
  <c r="AJF11" i="7"/>
  <c r="AJG11" i="7"/>
  <c r="AJH11" i="7"/>
  <c r="AJI11" i="7"/>
  <c r="AJJ11" i="7"/>
  <c r="AJK11" i="7"/>
  <c r="AJL11" i="7"/>
  <c r="AJM11" i="7"/>
  <c r="AJN11" i="7"/>
  <c r="AJO11" i="7"/>
  <c r="AJP11" i="7"/>
  <c r="AJQ11" i="7"/>
  <c r="AJR11" i="7"/>
  <c r="AJS11" i="7"/>
  <c r="AJT11" i="7"/>
  <c r="AJU11" i="7"/>
  <c r="AJV11" i="7"/>
  <c r="AJW11" i="7"/>
  <c r="AJX11" i="7"/>
  <c r="AJY11" i="7"/>
  <c r="AJZ11" i="7"/>
  <c r="AKA11" i="7"/>
  <c r="AKB11" i="7"/>
  <c r="AKC11" i="7"/>
  <c r="AKD11" i="7"/>
  <c r="AKE11" i="7"/>
  <c r="AKF11" i="7"/>
  <c r="AKG11" i="7"/>
  <c r="AKH11" i="7"/>
  <c r="AKI11" i="7"/>
  <c r="AKJ11" i="7"/>
  <c r="AKK11" i="7"/>
  <c r="AKL11" i="7"/>
  <c r="AKM11" i="7"/>
  <c r="AKN11" i="7"/>
  <c r="AKO11" i="7"/>
  <c r="AKP11" i="7"/>
  <c r="AKQ11" i="7"/>
  <c r="AKR11" i="7"/>
  <c r="AKS11" i="7"/>
  <c r="AKT11" i="7"/>
  <c r="AKU11" i="7"/>
  <c r="AKV11" i="7"/>
  <c r="AKW11" i="7"/>
  <c r="AKX11" i="7"/>
  <c r="AKY11" i="7"/>
  <c r="AKZ11" i="7"/>
  <c r="ALA11" i="7"/>
  <c r="ALB11" i="7"/>
  <c r="ALC11" i="7"/>
  <c r="ALD11" i="7"/>
  <c r="ALE11" i="7"/>
  <c r="ALF11" i="7"/>
  <c r="ALG11" i="7"/>
  <c r="ALH11" i="7"/>
  <c r="ALI11" i="7"/>
  <c r="ALJ11" i="7"/>
  <c r="ALK11" i="7"/>
  <c r="ALL11" i="7"/>
  <c r="ALM11" i="7"/>
  <c r="ALN11" i="7"/>
  <c r="ALO11" i="7"/>
  <c r="ALP11" i="7"/>
  <c r="ALQ11" i="7"/>
  <c r="ALR11" i="7"/>
  <c r="ALS11" i="7"/>
  <c r="ALT11" i="7"/>
  <c r="ALU11" i="7"/>
  <c r="ALV11" i="7"/>
  <c r="ALW11" i="7"/>
  <c r="ALX11" i="7"/>
  <c r="ALY11" i="7"/>
  <c r="ALZ11" i="7"/>
  <c r="AMA11" i="7"/>
  <c r="AMB11" i="7"/>
  <c r="AMC11" i="7"/>
  <c r="AMD11" i="7"/>
  <c r="AME11" i="7"/>
  <c r="AMF11" i="7"/>
  <c r="AMG11" i="7"/>
  <c r="AMH11" i="7"/>
  <c r="AMI11" i="7"/>
  <c r="AMJ11" i="7"/>
  <c r="AMK11" i="7"/>
  <c r="AML11" i="7"/>
  <c r="AMM11" i="7"/>
  <c r="AMN11" i="7"/>
  <c r="AMO11" i="7"/>
  <c r="AMP11" i="7"/>
  <c r="AMQ11" i="7"/>
  <c r="AMR11" i="7"/>
  <c r="AMS11" i="7"/>
  <c r="AMT11" i="7"/>
  <c r="AMU11" i="7"/>
  <c r="AMV11" i="7"/>
  <c r="AMW11" i="7"/>
  <c r="AMX11" i="7"/>
  <c r="AMY11" i="7"/>
  <c r="AMZ11" i="7"/>
  <c r="ANA11" i="7"/>
  <c r="ANB11" i="7"/>
  <c r="ANC11" i="7"/>
  <c r="AND11" i="7"/>
  <c r="ANE11" i="7"/>
  <c r="ANF11" i="7"/>
  <c r="ANG11" i="7"/>
  <c r="ANH11" i="7"/>
  <c r="ANI11" i="7"/>
  <c r="ANJ11" i="7"/>
  <c r="ANK11" i="7"/>
  <c r="ANL11" i="7"/>
  <c r="ANM11" i="7"/>
  <c r="ANN11" i="7"/>
  <c r="ANO11" i="7"/>
  <c r="ANP11" i="7"/>
  <c r="ANQ11" i="7"/>
  <c r="ANR11" i="7"/>
  <c r="ANS11" i="7"/>
  <c r="ANT11" i="7"/>
  <c r="ANU11" i="7"/>
  <c r="ANV11" i="7"/>
  <c r="ANW11" i="7"/>
  <c r="ANX11" i="7"/>
  <c r="ANY11" i="7"/>
  <c r="ANZ11" i="7"/>
  <c r="AOA11" i="7"/>
  <c r="AOB11" i="7"/>
  <c r="AOC11" i="7"/>
  <c r="AOD11" i="7"/>
  <c r="AOE11" i="7"/>
  <c r="AOF11" i="7"/>
  <c r="AOG11" i="7"/>
  <c r="AOH11" i="7"/>
  <c r="AOI11" i="7"/>
  <c r="AOJ11" i="7"/>
  <c r="AOK11" i="7"/>
  <c r="AOL11" i="7"/>
  <c r="AOM11" i="7"/>
  <c r="AON11" i="7"/>
  <c r="AOO11" i="7"/>
  <c r="AOP11" i="7"/>
  <c r="AOQ11" i="7"/>
  <c r="AOR11" i="7"/>
  <c r="AOS11" i="7"/>
  <c r="AOT11" i="7"/>
  <c r="AOU11" i="7"/>
  <c r="AOV11" i="7"/>
  <c r="AOW11" i="7"/>
  <c r="AOX11" i="7"/>
  <c r="AOY11" i="7"/>
  <c r="AOZ11" i="7"/>
  <c r="APA11" i="7"/>
  <c r="APB11" i="7"/>
  <c r="APC11" i="7"/>
  <c r="APD11" i="7"/>
  <c r="APE11" i="7"/>
  <c r="APF11" i="7"/>
  <c r="APG11" i="7"/>
  <c r="APH11" i="7"/>
  <c r="API11" i="7"/>
  <c r="APJ11" i="7"/>
  <c r="APK11" i="7"/>
  <c r="APL11" i="7"/>
  <c r="APM11" i="7"/>
  <c r="APN11" i="7"/>
  <c r="APO11" i="7"/>
  <c r="APP11" i="7"/>
  <c r="APQ11" i="7"/>
  <c r="APR11" i="7"/>
  <c r="APS11" i="7"/>
  <c r="APT11" i="7"/>
  <c r="APU11" i="7"/>
  <c r="APV11" i="7"/>
  <c r="APW11" i="7"/>
  <c r="APX11" i="7"/>
  <c r="APY11" i="7"/>
  <c r="APZ11" i="7"/>
  <c r="AQA11" i="7"/>
  <c r="AQB11" i="7"/>
  <c r="AQC11" i="7"/>
  <c r="AQD11" i="7"/>
  <c r="AQE11" i="7"/>
  <c r="AQF11" i="7"/>
  <c r="AQG11" i="7"/>
  <c r="AQH11" i="7"/>
  <c r="AQI11" i="7"/>
  <c r="AQJ11" i="7"/>
  <c r="AQK11" i="7"/>
  <c r="AQL11" i="7"/>
  <c r="AQM11" i="7"/>
  <c r="AQN11" i="7"/>
  <c r="AQO11" i="7"/>
  <c r="AQP11" i="7"/>
  <c r="AQQ11" i="7"/>
  <c r="AQR11" i="7"/>
  <c r="AQS11" i="7"/>
  <c r="AQT11" i="7"/>
  <c r="AQU11" i="7"/>
  <c r="AQV11" i="7"/>
  <c r="AQW11" i="7"/>
  <c r="AQX11" i="7"/>
  <c r="AQY11" i="7"/>
  <c r="AQZ11" i="7"/>
  <c r="ARA11" i="7"/>
  <c r="ARB11" i="7"/>
  <c r="ARC11" i="7"/>
  <c r="ARD11" i="7"/>
  <c r="ARE11" i="7"/>
  <c r="ARF11" i="7"/>
  <c r="ARG11" i="7"/>
  <c r="ARH11" i="7"/>
  <c r="ARI11" i="7"/>
  <c r="ARJ11" i="7"/>
  <c r="ARK11" i="7"/>
  <c r="ARL11" i="7"/>
  <c r="ARM11" i="7"/>
  <c r="ARN11" i="7"/>
  <c r="ARO11" i="7"/>
  <c r="ARP11" i="7"/>
  <c r="ARQ11" i="7"/>
  <c r="ARR11" i="7"/>
  <c r="ARS11" i="7"/>
  <c r="ART11" i="7"/>
  <c r="ARU11" i="7"/>
  <c r="ARV11" i="7"/>
  <c r="ARW11" i="7"/>
  <c r="ARX11" i="7"/>
  <c r="ARY11" i="7"/>
  <c r="ARZ11" i="7"/>
  <c r="ASA11" i="7"/>
  <c r="ASB11" i="7"/>
  <c r="ASC11" i="7"/>
  <c r="ASD11" i="7"/>
  <c r="ASE11" i="7"/>
  <c r="ASF11" i="7"/>
  <c r="ASG11" i="7"/>
  <c r="ASH11" i="7"/>
  <c r="ASI11" i="7"/>
  <c r="ASJ11" i="7"/>
  <c r="ASK11" i="7"/>
  <c r="ASL11" i="7"/>
  <c r="ASM11" i="7"/>
  <c r="ASN11" i="7"/>
  <c r="ASO11" i="7"/>
  <c r="ASP11" i="7"/>
  <c r="ASQ11" i="7"/>
  <c r="ASR11" i="7"/>
  <c r="ASS11" i="7"/>
  <c r="AST11" i="7"/>
  <c r="ASU11" i="7"/>
  <c r="ASV11" i="7"/>
  <c r="ASW11" i="7"/>
  <c r="ASX11" i="7"/>
  <c r="ASY11" i="7"/>
  <c r="ASZ11" i="7"/>
  <c r="ATA11" i="7"/>
  <c r="ATB11" i="7"/>
  <c r="ATC11" i="7"/>
  <c r="ATD11" i="7"/>
  <c r="ATE11" i="7"/>
  <c r="ATF11" i="7"/>
  <c r="ATG11" i="7"/>
  <c r="ATH11" i="7"/>
  <c r="ATI11" i="7"/>
  <c r="ATJ11" i="7"/>
  <c r="ATK11" i="7"/>
  <c r="ATL11" i="7"/>
  <c r="ATM11" i="7"/>
  <c r="ATN11" i="7"/>
  <c r="ATO11" i="7"/>
  <c r="ATP11" i="7"/>
  <c r="ATQ11" i="7"/>
  <c r="ATR11" i="7"/>
  <c r="ATS11" i="7"/>
  <c r="ATT11" i="7"/>
  <c r="ATU11" i="7"/>
  <c r="ATV11" i="7"/>
  <c r="ATW11" i="7"/>
  <c r="ATX11" i="7"/>
  <c r="ATY11" i="7"/>
  <c r="ATZ11" i="7"/>
  <c r="AUA11" i="7"/>
  <c r="AUB11" i="7"/>
  <c r="AUC11" i="7"/>
  <c r="AUD11" i="7"/>
  <c r="AUE11" i="7"/>
  <c r="AUF11" i="7"/>
  <c r="AUG11" i="7"/>
  <c r="AUH11" i="7"/>
  <c r="AUI11" i="7"/>
  <c r="AUJ11" i="7"/>
  <c r="AUK11" i="7"/>
  <c r="AUL11" i="7"/>
  <c r="AUM11" i="7"/>
  <c r="AUN11" i="7"/>
  <c r="AUO11" i="7"/>
  <c r="AUP11" i="7"/>
  <c r="AUQ11" i="7"/>
  <c r="AUR11" i="7"/>
  <c r="AUS11" i="7"/>
  <c r="AUT11" i="7"/>
  <c r="AUU11" i="7"/>
  <c r="AUV11" i="7"/>
  <c r="AUW11" i="7"/>
  <c r="AUX11" i="7"/>
  <c r="AUY11" i="7"/>
  <c r="AUZ11" i="7"/>
  <c r="AVA11" i="7"/>
  <c r="AVB11" i="7"/>
  <c r="AVC11" i="7"/>
  <c r="AVD11" i="7"/>
  <c r="AVE11" i="7"/>
  <c r="AVF11" i="7"/>
  <c r="AVG11" i="7"/>
  <c r="AVH11" i="7"/>
  <c r="AVI11" i="7"/>
  <c r="AVJ11" i="7"/>
  <c r="AVK11" i="7"/>
  <c r="AVL11" i="7"/>
  <c r="AVM11" i="7"/>
  <c r="AVN11" i="7"/>
  <c r="AVO11" i="7"/>
  <c r="AVP11" i="7"/>
  <c r="AVQ11" i="7"/>
  <c r="AVR11" i="7"/>
  <c r="AVS11" i="7"/>
  <c r="AVT11" i="7"/>
  <c r="AVU11" i="7"/>
  <c r="AVV11" i="7"/>
  <c r="AVW11" i="7"/>
  <c r="AVX11" i="7"/>
  <c r="AVY11" i="7"/>
  <c r="AVZ11" i="7"/>
  <c r="AWA11" i="7"/>
  <c r="AWB11" i="7"/>
  <c r="AWC11" i="7"/>
  <c r="AWD11" i="7"/>
  <c r="AWE11" i="7"/>
  <c r="AWF11" i="7"/>
  <c r="AWG11" i="7"/>
  <c r="AWH11" i="7"/>
  <c r="AWI11" i="7"/>
  <c r="AWJ11" i="7"/>
  <c r="AWK11" i="7"/>
  <c r="AWL11" i="7"/>
  <c r="AWM11" i="7"/>
  <c r="AWN11" i="7"/>
  <c r="AWO11" i="7"/>
  <c r="AWP11" i="7"/>
  <c r="AWQ11" i="7"/>
  <c r="AWR11" i="7"/>
  <c r="AWS11" i="7"/>
  <c r="AWT11" i="7"/>
  <c r="AWU11" i="7"/>
  <c r="AWV11" i="7"/>
  <c r="AWW11" i="7"/>
  <c r="AWX11" i="7"/>
  <c r="AWY11" i="7"/>
  <c r="AWZ11" i="7"/>
  <c r="AXA11" i="7"/>
  <c r="AXB11" i="7"/>
  <c r="AXC11" i="7"/>
  <c r="AXD11" i="7"/>
  <c r="AXE11" i="7"/>
  <c r="AXF11" i="7"/>
  <c r="AXG11" i="7"/>
  <c r="AXH11" i="7"/>
  <c r="AXI11" i="7"/>
  <c r="AXJ11" i="7"/>
  <c r="AXK11" i="7"/>
  <c r="AXL11" i="7"/>
  <c r="AXM11" i="7"/>
  <c r="AXN11" i="7"/>
  <c r="AXO11" i="7"/>
  <c r="AXP11" i="7"/>
  <c r="AXQ11" i="7"/>
  <c r="AXR11" i="7"/>
  <c r="AXS11" i="7"/>
  <c r="AXT11" i="7"/>
  <c r="AXU11" i="7"/>
  <c r="AXV11" i="7"/>
  <c r="AXW11" i="7"/>
  <c r="AXX11" i="7"/>
  <c r="AXY11" i="7"/>
  <c r="AXZ11" i="7"/>
  <c r="AYA11" i="7"/>
  <c r="AYB11" i="7"/>
  <c r="AYC11" i="7"/>
  <c r="AYD11" i="7"/>
  <c r="AYE11" i="7"/>
  <c r="AYF11" i="7"/>
  <c r="AYG11" i="7"/>
  <c r="AYH11" i="7"/>
  <c r="AYI11" i="7"/>
  <c r="AYJ11" i="7"/>
  <c r="AYK11" i="7"/>
  <c r="AYL11" i="7"/>
  <c r="AYM11" i="7"/>
  <c r="AYN11" i="7"/>
  <c r="AYO11" i="7"/>
  <c r="AYP11" i="7"/>
  <c r="AYQ11" i="7"/>
  <c r="AYR11" i="7"/>
  <c r="AYS11" i="7"/>
  <c r="AYT11" i="7"/>
  <c r="AYU11" i="7"/>
  <c r="AYV11" i="7"/>
  <c r="AYW11" i="7"/>
  <c r="AYX11" i="7"/>
  <c r="AYY11" i="7"/>
  <c r="AYZ11" i="7"/>
  <c r="AZA11" i="7"/>
  <c r="AZB11" i="7"/>
  <c r="AZC11" i="7"/>
  <c r="AZD11" i="7"/>
  <c r="AZE11" i="7"/>
  <c r="AZF11" i="7"/>
  <c r="AZG11" i="7"/>
  <c r="AZH11" i="7"/>
  <c r="AZI11" i="7"/>
  <c r="AZJ11" i="7"/>
  <c r="AZK11" i="7"/>
  <c r="AZL11" i="7"/>
  <c r="AZM11" i="7"/>
  <c r="AZN11" i="7"/>
  <c r="AZO11" i="7"/>
  <c r="AZP11" i="7"/>
  <c r="AZQ11" i="7"/>
  <c r="AZR11" i="7"/>
  <c r="AZS11" i="7"/>
  <c r="AZT11" i="7"/>
  <c r="AZU11" i="7"/>
  <c r="AZV11" i="7"/>
  <c r="AZW11" i="7"/>
  <c r="AZX11" i="7"/>
  <c r="AZY11" i="7"/>
  <c r="AZZ11" i="7"/>
  <c r="BAA11" i="7"/>
  <c r="BAB11" i="7"/>
  <c r="BAC11" i="7"/>
  <c r="BAD11" i="7"/>
  <c r="BAE11" i="7"/>
  <c r="BAF11" i="7"/>
  <c r="BAG11" i="7"/>
  <c r="BAH11" i="7"/>
  <c r="BAI11" i="7"/>
  <c r="BAJ11" i="7"/>
  <c r="BAK11" i="7"/>
  <c r="BAL11" i="7"/>
  <c r="BAM11" i="7"/>
  <c r="BAN11" i="7"/>
  <c r="BAO11" i="7"/>
  <c r="BAP11" i="7"/>
  <c r="BAQ11" i="7"/>
  <c r="BAR11" i="7"/>
  <c r="BAS11" i="7"/>
  <c r="BAT11" i="7"/>
  <c r="BAU11" i="7"/>
  <c r="BAV11" i="7"/>
  <c r="BAW11" i="7"/>
  <c r="BAX11" i="7"/>
  <c r="BAY11" i="7"/>
  <c r="BAZ11" i="7"/>
  <c r="BBA11" i="7"/>
  <c r="BBB11" i="7"/>
  <c r="BBC11" i="7"/>
  <c r="BBD11" i="7"/>
  <c r="BBE11" i="7"/>
  <c r="BBF11" i="7"/>
  <c r="BBG11" i="7"/>
  <c r="BBH11" i="7"/>
  <c r="BBI11" i="7"/>
  <c r="BBJ11" i="7"/>
  <c r="BBK11" i="7"/>
  <c r="BBL11" i="7"/>
  <c r="BBM11" i="7"/>
  <c r="BBN11" i="7"/>
  <c r="BBO11" i="7"/>
  <c r="BBP11" i="7"/>
  <c r="BBQ11" i="7"/>
  <c r="BBR11" i="7"/>
  <c r="BBS11" i="7"/>
  <c r="BBT11" i="7"/>
  <c r="BBU11" i="7"/>
  <c r="BBV11" i="7"/>
  <c r="BBW11" i="7"/>
  <c r="BBX11" i="7"/>
  <c r="BBY11" i="7"/>
  <c r="BBZ11" i="7"/>
  <c r="BCA11" i="7"/>
  <c r="BCB11" i="7"/>
  <c r="BCC11" i="7"/>
  <c r="BCD11" i="7"/>
  <c r="BCE11" i="7"/>
  <c r="BCF11" i="7"/>
  <c r="BCG11" i="7"/>
  <c r="BCH11" i="7"/>
  <c r="BCI11" i="7"/>
  <c r="BCJ11" i="7"/>
  <c r="BCK11" i="7"/>
  <c r="BCL11" i="7"/>
  <c r="BCM11" i="7"/>
  <c r="BCN11" i="7"/>
  <c r="BCO11" i="7"/>
  <c r="BCP11" i="7"/>
  <c r="BCQ11" i="7"/>
  <c r="BCR11" i="7"/>
  <c r="BCS11" i="7"/>
  <c r="BCT11" i="7"/>
  <c r="BCU11" i="7"/>
  <c r="BCV11" i="7"/>
  <c r="BCW11" i="7"/>
  <c r="BCX11" i="7"/>
  <c r="BCY11" i="7"/>
  <c r="BCZ11" i="7"/>
  <c r="BDA11" i="7"/>
  <c r="BDB11" i="7"/>
  <c r="BDC11" i="7"/>
  <c r="BDD11" i="7"/>
  <c r="BDE11" i="7"/>
  <c r="BDF11" i="7"/>
  <c r="BDG11" i="7"/>
  <c r="BDH11" i="7"/>
  <c r="BDI11" i="7"/>
  <c r="BDJ11" i="7"/>
  <c r="BDK11" i="7"/>
  <c r="BDL11" i="7"/>
  <c r="BDM11" i="7"/>
  <c r="BDN11" i="7"/>
  <c r="BDO11" i="7"/>
  <c r="BDP11" i="7"/>
  <c r="BDQ11" i="7"/>
  <c r="BDR11" i="7"/>
  <c r="BDS11" i="7"/>
  <c r="BDT11" i="7"/>
  <c r="BDU11" i="7"/>
  <c r="BDV11" i="7"/>
  <c r="BDW11" i="7"/>
  <c r="BDX11" i="7"/>
  <c r="BDY11" i="7"/>
  <c r="BDZ11" i="7"/>
  <c r="BEA11" i="7"/>
  <c r="BEB11" i="7"/>
  <c r="BEC11" i="7"/>
  <c r="BED11" i="7"/>
  <c r="BEE11" i="7"/>
  <c r="BEF11" i="7"/>
  <c r="BEG11" i="7"/>
  <c r="BEH11" i="7"/>
  <c r="BEI11" i="7"/>
  <c r="BEJ11" i="7"/>
  <c r="BEK11" i="7"/>
  <c r="BEL11" i="7"/>
  <c r="BEM11" i="7"/>
  <c r="BEN11" i="7"/>
  <c r="BEO11" i="7"/>
  <c r="BEP11" i="7"/>
  <c r="BEQ11" i="7"/>
  <c r="BER11" i="7"/>
  <c r="BES11" i="7"/>
  <c r="BET11" i="7"/>
  <c r="BEU11" i="7"/>
  <c r="BEV11" i="7"/>
  <c r="BEW11" i="7"/>
  <c r="BEX11" i="7"/>
  <c r="BEY11" i="7"/>
  <c r="BEZ11" i="7"/>
  <c r="BFA11" i="7"/>
  <c r="BFB11" i="7"/>
  <c r="BFC11" i="7"/>
  <c r="BFD11" i="7"/>
  <c r="BFE11" i="7"/>
  <c r="BFF11" i="7"/>
  <c r="BFG11" i="7"/>
  <c r="BFH11" i="7"/>
  <c r="BFI11" i="7"/>
  <c r="BFJ11" i="7"/>
  <c r="BFK11" i="7"/>
  <c r="BFL11" i="7"/>
  <c r="BFM11" i="7"/>
  <c r="BFN11" i="7"/>
  <c r="BFO11" i="7"/>
  <c r="BFP11" i="7"/>
  <c r="BFQ11" i="7"/>
  <c r="BFR11" i="7"/>
  <c r="BFS11" i="7"/>
  <c r="BFT11" i="7"/>
  <c r="BFU11" i="7"/>
  <c r="BFV11" i="7"/>
  <c r="BFW11" i="7"/>
  <c r="BFX11" i="7"/>
  <c r="BFY11" i="7"/>
  <c r="BFZ11" i="7"/>
  <c r="BGA11" i="7"/>
  <c r="BGB11" i="7"/>
  <c r="BGC11" i="7"/>
  <c r="BGD11" i="7"/>
  <c r="BGE11" i="7"/>
  <c r="BGF11" i="7"/>
  <c r="BGG11" i="7"/>
  <c r="BGH11" i="7"/>
  <c r="BGI11" i="7"/>
  <c r="BGJ11" i="7"/>
  <c r="BGK11" i="7"/>
  <c r="BGL11" i="7"/>
  <c r="BGM11" i="7"/>
  <c r="BGN11" i="7"/>
  <c r="BGO11" i="7"/>
  <c r="BGP11" i="7"/>
  <c r="BGQ11" i="7"/>
  <c r="BGR11" i="7"/>
  <c r="BGS11" i="7"/>
  <c r="BGT11" i="7"/>
  <c r="BGU11" i="7"/>
  <c r="BGV11" i="7"/>
  <c r="BGW11" i="7"/>
  <c r="BGX11" i="7"/>
  <c r="BGY11" i="7"/>
  <c r="BGZ11" i="7"/>
  <c r="BHA11" i="7"/>
  <c r="BHB11" i="7"/>
  <c r="BHC11" i="7"/>
  <c r="BHD11" i="7"/>
  <c r="BHE11" i="7"/>
  <c r="BHF11" i="7"/>
  <c r="BHG11" i="7"/>
  <c r="BHH11" i="7"/>
  <c r="BHI11" i="7"/>
  <c r="BHJ11" i="7"/>
  <c r="BHK11" i="7"/>
  <c r="BHL11" i="7"/>
  <c r="BHM11" i="7"/>
  <c r="BHN11" i="7"/>
  <c r="BHO11" i="7"/>
  <c r="BHP11" i="7"/>
  <c r="BHQ11" i="7"/>
  <c r="BHR11" i="7"/>
  <c r="BHS11" i="7"/>
  <c r="BHT11" i="7"/>
  <c r="BHU11" i="7"/>
  <c r="BHV11" i="7"/>
  <c r="BHW11" i="7"/>
  <c r="BHX11" i="7"/>
  <c r="BHY11" i="7"/>
  <c r="BHZ11" i="7"/>
  <c r="BIA11" i="7"/>
  <c r="BIB11" i="7"/>
  <c r="BIC11" i="7"/>
  <c r="BID11" i="7"/>
  <c r="BIE11" i="7"/>
  <c r="BIF11" i="7"/>
  <c r="BIG11" i="7"/>
  <c r="BIH11" i="7"/>
  <c r="BII11" i="7"/>
  <c r="BIJ11" i="7"/>
  <c r="BIK11" i="7"/>
  <c r="BIL11" i="7"/>
  <c r="BIM11" i="7"/>
  <c r="BIN11" i="7"/>
  <c r="BIO11" i="7"/>
  <c r="BIP11" i="7"/>
  <c r="BIQ11" i="7"/>
  <c r="BIR11" i="7"/>
  <c r="BIS11" i="7"/>
  <c r="BIT11" i="7"/>
  <c r="BIU11" i="7"/>
  <c r="BIV11" i="7"/>
  <c r="BIW11" i="7"/>
  <c r="BIX11" i="7"/>
  <c r="BIY11" i="7"/>
  <c r="BIZ11" i="7"/>
  <c r="BJA11" i="7"/>
  <c r="BJB11" i="7"/>
  <c r="BJC11" i="7"/>
  <c r="BJD11" i="7"/>
  <c r="BJE11" i="7"/>
  <c r="BJF11" i="7"/>
  <c r="BJG11" i="7"/>
  <c r="BJH11" i="7"/>
  <c r="BJI11" i="7"/>
  <c r="BJJ11" i="7"/>
  <c r="BJK11" i="7"/>
  <c r="BJL11" i="7"/>
  <c r="BJM11" i="7"/>
  <c r="BJN11" i="7"/>
  <c r="BJO11" i="7"/>
  <c r="BJP11" i="7"/>
  <c r="BJQ11" i="7"/>
  <c r="BJR11" i="7"/>
  <c r="BJS11" i="7"/>
  <c r="BJT11" i="7"/>
  <c r="BJU11" i="7"/>
  <c r="BJV11" i="7"/>
  <c r="BJW11" i="7"/>
  <c r="BJX11" i="7"/>
  <c r="BJY11" i="7"/>
  <c r="BJZ11" i="7"/>
  <c r="BKA11" i="7"/>
  <c r="BKB11" i="7"/>
  <c r="BKC11" i="7"/>
  <c r="BKD11" i="7"/>
  <c r="BKE11" i="7"/>
  <c r="BKF11" i="7"/>
  <c r="BKG11" i="7"/>
  <c r="BKH11" i="7"/>
  <c r="BKI11" i="7"/>
  <c r="BKJ11" i="7"/>
  <c r="BKK11" i="7"/>
  <c r="BKL11" i="7"/>
  <c r="BKM11" i="7"/>
  <c r="BKN11" i="7"/>
  <c r="BKO11" i="7"/>
  <c r="BKP11" i="7"/>
  <c r="BKQ11" i="7"/>
  <c r="BKR11" i="7"/>
  <c r="BKS11" i="7"/>
  <c r="BKT11" i="7"/>
  <c r="BKU11" i="7"/>
  <c r="BKV11" i="7"/>
  <c r="BKW11" i="7"/>
  <c r="BKX11" i="7"/>
  <c r="BKY11" i="7"/>
  <c r="BKZ11" i="7"/>
  <c r="BLA11" i="7"/>
  <c r="BLB11" i="7"/>
  <c r="BLC11" i="7"/>
  <c r="BLD11" i="7"/>
  <c r="BLE11" i="7"/>
  <c r="BLF11" i="7"/>
  <c r="BLG11" i="7"/>
  <c r="BLH11" i="7"/>
  <c r="BLI11" i="7"/>
  <c r="BLJ11" i="7"/>
  <c r="BLK11" i="7"/>
  <c r="BLL11" i="7"/>
  <c r="BLM11" i="7"/>
  <c r="BLN11" i="7"/>
  <c r="BLO11" i="7"/>
  <c r="BLP11" i="7"/>
  <c r="BLQ11" i="7"/>
  <c r="BLR11" i="7"/>
  <c r="BLS11" i="7"/>
  <c r="BLT11" i="7"/>
  <c r="BLU11" i="7"/>
  <c r="BLV11" i="7"/>
  <c r="BLW11" i="7"/>
  <c r="BLX11" i="7"/>
  <c r="BLY11" i="7"/>
  <c r="BLZ11" i="7"/>
  <c r="BMA11" i="7"/>
  <c r="BMB11" i="7"/>
  <c r="BMC11" i="7"/>
  <c r="BMD11" i="7"/>
  <c r="BME11" i="7"/>
  <c r="BMF11" i="7"/>
  <c r="BMG11" i="7"/>
  <c r="BMH11" i="7"/>
  <c r="BMI11" i="7"/>
  <c r="BMJ11" i="7"/>
  <c r="BMK11" i="7"/>
  <c r="BML11" i="7"/>
  <c r="BMM11" i="7"/>
  <c r="BMN11" i="7"/>
  <c r="BMO11" i="7"/>
  <c r="BMP11" i="7"/>
  <c r="BMQ11" i="7"/>
  <c r="BMR11" i="7"/>
  <c r="BMS11" i="7"/>
  <c r="BMT11" i="7"/>
  <c r="BMU11" i="7"/>
  <c r="BMV11" i="7"/>
  <c r="BMW11" i="7"/>
  <c r="BMX11" i="7"/>
  <c r="BMY11" i="7"/>
  <c r="BMZ11" i="7"/>
  <c r="BNA11" i="7"/>
  <c r="BNB11" i="7"/>
  <c r="BNC11" i="7"/>
  <c r="BND11" i="7"/>
  <c r="BNE11" i="7"/>
  <c r="BNF11" i="7"/>
  <c r="BNG11" i="7"/>
  <c r="BNH11" i="7"/>
  <c r="BNI11" i="7"/>
  <c r="BNJ11" i="7"/>
  <c r="BNK11" i="7"/>
  <c r="BNL11" i="7"/>
  <c r="BNM11" i="7"/>
  <c r="BNN11" i="7"/>
  <c r="BNO11" i="7"/>
  <c r="BNP11" i="7"/>
  <c r="BNQ11" i="7"/>
  <c r="BNR11" i="7"/>
  <c r="BNS11" i="7"/>
  <c r="BNT11" i="7"/>
  <c r="BNU11" i="7"/>
  <c r="BNV11" i="7"/>
  <c r="BNW11" i="7"/>
  <c r="BNX11" i="7"/>
  <c r="BNY11" i="7"/>
  <c r="BNZ11" i="7"/>
  <c r="BOA11" i="7"/>
  <c r="BOB11" i="7"/>
  <c r="BOC11" i="7"/>
  <c r="BOD11" i="7"/>
  <c r="BOE11" i="7"/>
  <c r="BOF11" i="7"/>
  <c r="BOG11" i="7"/>
  <c r="BOH11" i="7"/>
  <c r="BOI11" i="7"/>
  <c r="BOJ11" i="7"/>
  <c r="BOK11" i="7"/>
  <c r="BOL11" i="7"/>
  <c r="BOM11" i="7"/>
  <c r="BON11" i="7"/>
  <c r="BOO11" i="7"/>
  <c r="BOP11" i="7"/>
  <c r="BOQ11" i="7"/>
  <c r="BOR11" i="7"/>
  <c r="BOS11" i="7"/>
  <c r="BOT11" i="7"/>
  <c r="BOU11" i="7"/>
  <c r="BOV11" i="7"/>
  <c r="BOW11" i="7"/>
  <c r="BOX11" i="7"/>
  <c r="BOY11" i="7"/>
  <c r="BOZ11" i="7"/>
  <c r="BPA11" i="7"/>
  <c r="BPB11" i="7"/>
  <c r="BPC11" i="7"/>
  <c r="BPD11" i="7"/>
  <c r="BPE11" i="7"/>
  <c r="BPF11" i="7"/>
  <c r="BPG11" i="7"/>
  <c r="BPH11" i="7"/>
  <c r="BPI11" i="7"/>
  <c r="BPJ11" i="7"/>
  <c r="BPK11" i="7"/>
  <c r="BPL11" i="7"/>
  <c r="BPM11" i="7"/>
  <c r="BPN11" i="7"/>
  <c r="BPO11" i="7"/>
  <c r="BPP11" i="7"/>
  <c r="BPQ11" i="7"/>
  <c r="BPR11" i="7"/>
  <c r="BPS11" i="7"/>
  <c r="BPT11" i="7"/>
  <c r="BPU11" i="7"/>
  <c r="BPV11" i="7"/>
  <c r="BPW11" i="7"/>
  <c r="BPX11" i="7"/>
  <c r="BPY11" i="7"/>
  <c r="BPZ11" i="7"/>
  <c r="BQA11" i="7"/>
  <c r="BQB11" i="7"/>
  <c r="BQC11" i="7"/>
  <c r="BQD11" i="7"/>
  <c r="BQE11" i="7"/>
  <c r="BQF11" i="7"/>
  <c r="BQG11" i="7"/>
  <c r="BQH11" i="7"/>
  <c r="BQI11" i="7"/>
  <c r="BQJ11" i="7"/>
  <c r="BQK11" i="7"/>
  <c r="BQL11" i="7"/>
  <c r="BQM11" i="7"/>
  <c r="BQN11" i="7"/>
  <c r="BQO11" i="7"/>
  <c r="BQP11" i="7"/>
  <c r="BQQ11" i="7"/>
  <c r="BQR11" i="7"/>
  <c r="BQS11" i="7"/>
  <c r="BQT11" i="7"/>
  <c r="BQU11" i="7"/>
  <c r="BQV11" i="7"/>
  <c r="BQW11" i="7"/>
  <c r="BQX11" i="7"/>
  <c r="BQY11" i="7"/>
  <c r="BQZ11" i="7"/>
  <c r="BRA11" i="7"/>
  <c r="BRB11" i="7"/>
  <c r="BRC11" i="7"/>
  <c r="BRD11" i="7"/>
  <c r="BRE11" i="7"/>
  <c r="BRF11" i="7"/>
  <c r="BRG11" i="7"/>
  <c r="BRH11" i="7"/>
  <c r="BRI11" i="7"/>
  <c r="BRJ11" i="7"/>
  <c r="BRK11" i="7"/>
  <c r="BRL11" i="7"/>
  <c r="BRM11" i="7"/>
  <c r="BRN11" i="7"/>
  <c r="BRO11" i="7"/>
  <c r="BRP11" i="7"/>
  <c r="BRQ11" i="7"/>
  <c r="BRR11" i="7"/>
  <c r="BRS11" i="7"/>
  <c r="BRT11" i="7"/>
  <c r="BRU11" i="7"/>
  <c r="BRV11" i="7"/>
  <c r="BRW11" i="7"/>
  <c r="BRX11" i="7"/>
  <c r="BRY11" i="7"/>
  <c r="BRZ11" i="7"/>
  <c r="BSA11" i="7"/>
  <c r="BSB11" i="7"/>
  <c r="BSC11" i="7"/>
  <c r="BSD11" i="7"/>
  <c r="BSE11" i="7"/>
  <c r="BSF11" i="7"/>
  <c r="BSG11" i="7"/>
  <c r="BSH11" i="7"/>
  <c r="BSI11" i="7"/>
  <c r="BSJ11" i="7"/>
  <c r="BSK11" i="7"/>
  <c r="BSL11" i="7"/>
  <c r="BSM11" i="7"/>
  <c r="BSN11" i="7"/>
  <c r="BSO11" i="7"/>
  <c r="BSP11" i="7"/>
  <c r="BSQ11" i="7"/>
  <c r="BSR11" i="7"/>
  <c r="BSS11" i="7"/>
  <c r="BST11" i="7"/>
  <c r="BSU11" i="7"/>
  <c r="BSV11" i="7"/>
  <c r="BSW11" i="7"/>
  <c r="BSX11" i="7"/>
  <c r="BSY11" i="7"/>
  <c r="BSZ11" i="7"/>
  <c r="BTA11" i="7"/>
  <c r="BTB11" i="7"/>
  <c r="BTC11" i="7"/>
  <c r="BTD11" i="7"/>
  <c r="BTE11" i="7"/>
  <c r="BTF11" i="7"/>
  <c r="BTG11" i="7"/>
  <c r="BTH11" i="7"/>
  <c r="BTI11" i="7"/>
  <c r="BTJ11" i="7"/>
  <c r="BTK11" i="7"/>
  <c r="BTL11" i="7"/>
  <c r="BTM11" i="7"/>
  <c r="BTN11" i="7"/>
  <c r="BTO11" i="7"/>
  <c r="BTP11" i="7"/>
  <c r="BTQ11" i="7"/>
  <c r="BTR11" i="7"/>
  <c r="BTS11" i="7"/>
  <c r="BTT11" i="7"/>
  <c r="BTU11" i="7"/>
  <c r="BTV11" i="7"/>
  <c r="BTW11" i="7"/>
  <c r="BTX11" i="7"/>
  <c r="BTY11" i="7"/>
  <c r="BTZ11" i="7"/>
  <c r="BUA11" i="7"/>
  <c r="BUB11" i="7"/>
  <c r="BUC11" i="7"/>
  <c r="BUD11" i="7"/>
  <c r="BUE11" i="7"/>
  <c r="BUF11" i="7"/>
  <c r="BUG11" i="7"/>
  <c r="BUH11" i="7"/>
  <c r="BUI11" i="7"/>
  <c r="BUJ11" i="7"/>
  <c r="BUK11" i="7"/>
  <c r="BUL11" i="7"/>
  <c r="BUM11" i="7"/>
  <c r="BUN11" i="7"/>
  <c r="BUO11" i="7"/>
  <c r="BUP11" i="7"/>
  <c r="BUQ11" i="7"/>
  <c r="BUR11" i="7"/>
  <c r="BUS11" i="7"/>
  <c r="BUT11" i="7"/>
  <c r="BUU11" i="7"/>
  <c r="BUV11" i="7"/>
  <c r="BUW11" i="7"/>
  <c r="BUX11" i="7"/>
  <c r="BUY11" i="7"/>
  <c r="BUZ11" i="7"/>
  <c r="BVA11" i="7"/>
  <c r="BVB11" i="7"/>
  <c r="BVC11" i="7"/>
  <c r="BVD11" i="7"/>
  <c r="BVE11" i="7"/>
  <c r="BVF11" i="7"/>
  <c r="BVG11" i="7"/>
  <c r="BVH11" i="7"/>
  <c r="BVI11" i="7"/>
  <c r="BVJ11" i="7"/>
  <c r="BVK11" i="7"/>
  <c r="BVL11" i="7"/>
  <c r="BVM11" i="7"/>
  <c r="BVN11" i="7"/>
  <c r="BVO11" i="7"/>
  <c r="BVP11" i="7"/>
  <c r="BVQ11" i="7"/>
  <c r="BVR11" i="7"/>
  <c r="BVS11" i="7"/>
  <c r="BVT11" i="7"/>
  <c r="BVU11" i="7"/>
  <c r="BVV11" i="7"/>
  <c r="BVW11" i="7"/>
  <c r="BVX11" i="7"/>
  <c r="BVY11" i="7"/>
  <c r="BVZ11" i="7"/>
  <c r="BWA11" i="7"/>
  <c r="BWB11" i="7"/>
  <c r="BWC11" i="7"/>
  <c r="BWD11" i="7"/>
  <c r="BWE11" i="7"/>
  <c r="BWF11" i="7"/>
  <c r="BWG11" i="7"/>
  <c r="BWH11" i="7"/>
  <c r="BWI11" i="7"/>
  <c r="BWJ11" i="7"/>
  <c r="BWK11" i="7"/>
  <c r="BWL11" i="7"/>
  <c r="BWM11" i="7"/>
  <c r="BWN11" i="7"/>
  <c r="BWO11" i="7"/>
  <c r="BWP11" i="7"/>
  <c r="BWQ11" i="7"/>
  <c r="BWR11" i="7"/>
  <c r="BWS11" i="7"/>
  <c r="BWT11" i="7"/>
  <c r="BWU11" i="7"/>
  <c r="BWV11" i="7"/>
  <c r="BWW11" i="7"/>
  <c r="BWX11" i="7"/>
  <c r="BWY11" i="7"/>
  <c r="BWZ11" i="7"/>
  <c r="BXA11" i="7"/>
  <c r="BXB11" i="7"/>
  <c r="BXC11" i="7"/>
  <c r="BXD11" i="7"/>
  <c r="BXE11" i="7"/>
  <c r="BXF11" i="7"/>
  <c r="BXG11" i="7"/>
  <c r="BXH11" i="7"/>
  <c r="BXI11" i="7"/>
  <c r="BXJ11" i="7"/>
  <c r="BXK11" i="7"/>
  <c r="BXL11" i="7"/>
  <c r="BXM11" i="7"/>
  <c r="BXN11" i="7"/>
  <c r="BXO11" i="7"/>
  <c r="BXP11" i="7"/>
  <c r="BXQ11" i="7"/>
  <c r="BXR11" i="7"/>
  <c r="BXS11" i="7"/>
  <c r="BXT11" i="7"/>
  <c r="BXU11" i="7"/>
  <c r="BXV11" i="7"/>
  <c r="BXW11" i="7"/>
  <c r="BXX11" i="7"/>
  <c r="BXY11" i="7"/>
  <c r="BXZ11" i="7"/>
  <c r="BYA11" i="7"/>
  <c r="BYB11" i="7"/>
  <c r="BYC11" i="7"/>
  <c r="BYD11" i="7"/>
  <c r="BYE11" i="7"/>
  <c r="BYF11" i="7"/>
  <c r="BYG11" i="7"/>
  <c r="BYH11" i="7"/>
  <c r="BYI11" i="7"/>
  <c r="BYJ11" i="7"/>
  <c r="BYK11" i="7"/>
  <c r="BYL11" i="7"/>
  <c r="BYM11" i="7"/>
  <c r="BYN11" i="7"/>
  <c r="BYO11" i="7"/>
  <c r="BYP11" i="7"/>
  <c r="BYQ11" i="7"/>
  <c r="BYR11" i="7"/>
  <c r="BYS11" i="7"/>
  <c r="BYT11" i="7"/>
  <c r="BYU11" i="7"/>
  <c r="BYV11" i="7"/>
  <c r="BYW11" i="7"/>
  <c r="BYX11" i="7"/>
  <c r="BYY11" i="7"/>
  <c r="BYZ11" i="7"/>
  <c r="BZA11" i="7"/>
  <c r="BZB11" i="7"/>
  <c r="BZC11" i="7"/>
  <c r="BZD11" i="7"/>
  <c r="BZE11" i="7"/>
  <c r="BZF11" i="7"/>
  <c r="BZG11" i="7"/>
  <c r="BZH11" i="7"/>
  <c r="BZI11" i="7"/>
  <c r="BZJ11" i="7"/>
  <c r="BZK11" i="7"/>
  <c r="BZL11" i="7"/>
  <c r="BZM11" i="7"/>
  <c r="BZN11" i="7"/>
  <c r="BZO11" i="7"/>
  <c r="BZP11" i="7"/>
  <c r="BZQ11" i="7"/>
  <c r="BZR11" i="7"/>
  <c r="BZS11" i="7"/>
  <c r="BZT11" i="7"/>
  <c r="BZU11" i="7"/>
  <c r="BZV11" i="7"/>
  <c r="BZW11" i="7"/>
  <c r="BZX11" i="7"/>
  <c r="BZY11" i="7"/>
  <c r="BZZ11" i="7"/>
  <c r="CAA11" i="7"/>
  <c r="CAB11" i="7"/>
  <c r="CAC11" i="7"/>
  <c r="CAD11" i="7"/>
  <c r="CAE11" i="7"/>
  <c r="CAF11" i="7"/>
  <c r="CAG11" i="7"/>
  <c r="CAH11" i="7"/>
  <c r="CAI11" i="7"/>
  <c r="CAJ11" i="7"/>
  <c r="CAK11" i="7"/>
  <c r="CAL11" i="7"/>
  <c r="CAM11" i="7"/>
  <c r="CAN11" i="7"/>
  <c r="CAO11" i="7"/>
  <c r="CAP11" i="7"/>
  <c r="CAQ11" i="7"/>
  <c r="CAR11" i="7"/>
  <c r="CAS11" i="7"/>
  <c r="CAT11" i="7"/>
  <c r="CAU11" i="7"/>
  <c r="CAV11" i="7"/>
  <c r="CAW11" i="7"/>
  <c r="CAX11" i="7"/>
  <c r="CAY11" i="7"/>
  <c r="CAZ11" i="7"/>
  <c r="CBA11" i="7"/>
  <c r="CBB11" i="7"/>
  <c r="CBC11" i="7"/>
  <c r="CBD11" i="7"/>
  <c r="CBE11" i="7"/>
  <c r="CBF11" i="7"/>
  <c r="CBG11" i="7"/>
  <c r="CBH11" i="7"/>
  <c r="CBI11" i="7"/>
  <c r="CBJ11" i="7"/>
  <c r="CBK11" i="7"/>
  <c r="CBL11" i="7"/>
  <c r="CBM11" i="7"/>
  <c r="CBN11" i="7"/>
  <c r="CBO11" i="7"/>
  <c r="CBP11" i="7"/>
  <c r="CBQ11" i="7"/>
  <c r="CBR11" i="7"/>
  <c r="CBS11" i="7"/>
  <c r="CBT11" i="7"/>
  <c r="CBU11" i="7"/>
  <c r="CBV11" i="7"/>
  <c r="CBW11" i="7"/>
  <c r="CBX11" i="7"/>
  <c r="CBY11" i="7"/>
  <c r="CBZ11" i="7"/>
  <c r="CCA11" i="7"/>
  <c r="CCB11" i="7"/>
  <c r="CCC11" i="7"/>
  <c r="CCD11" i="7"/>
  <c r="CCE11" i="7"/>
  <c r="CCF11" i="7"/>
  <c r="CCG11" i="7"/>
  <c r="CCH11" i="7"/>
  <c r="CCI11" i="7"/>
  <c r="CCJ11" i="7"/>
  <c r="CCK11" i="7"/>
  <c r="CCL11" i="7"/>
  <c r="CCM11" i="7"/>
  <c r="CCN11" i="7"/>
  <c r="CCO11" i="7"/>
  <c r="CCP11" i="7"/>
  <c r="CCQ11" i="7"/>
  <c r="CCR11" i="7"/>
  <c r="CCS11" i="7"/>
  <c r="CCT11" i="7"/>
  <c r="CCU11" i="7"/>
  <c r="CCV11" i="7"/>
  <c r="CCW11" i="7"/>
  <c r="CCX11" i="7"/>
  <c r="CCY11" i="7"/>
  <c r="CCZ11" i="7"/>
  <c r="CDA11" i="7"/>
  <c r="CDB11" i="7"/>
  <c r="CDC11" i="7"/>
  <c r="CDD11" i="7"/>
  <c r="CDE11" i="7"/>
  <c r="CDF11" i="7"/>
  <c r="CDG11" i="7"/>
  <c r="CDH11" i="7"/>
  <c r="CDI11" i="7"/>
  <c r="CDJ11" i="7"/>
  <c r="CDK11" i="7"/>
  <c r="CDL11" i="7"/>
  <c r="CDM11" i="7"/>
  <c r="CDN11" i="7"/>
  <c r="CDO11" i="7"/>
  <c r="CDP11" i="7"/>
  <c r="CDQ11" i="7"/>
  <c r="CDR11" i="7"/>
  <c r="CDS11" i="7"/>
  <c r="CDT11" i="7"/>
  <c r="CDU11" i="7"/>
  <c r="CDV11" i="7"/>
  <c r="CDW11" i="7"/>
  <c r="CDX11" i="7"/>
  <c r="CDY11" i="7"/>
  <c r="CDZ11" i="7"/>
  <c r="CEA11" i="7"/>
  <c r="CEB11" i="7"/>
  <c r="CEC11" i="7"/>
  <c r="CED11" i="7"/>
  <c r="CEE11" i="7"/>
  <c r="CEF11" i="7"/>
  <c r="CEG11" i="7"/>
  <c r="CEH11" i="7"/>
  <c r="CEI11" i="7"/>
  <c r="CEJ11" i="7"/>
  <c r="CEK11" i="7"/>
  <c r="CEL11" i="7"/>
  <c r="CEM11" i="7"/>
  <c r="CEN11" i="7"/>
  <c r="CEO11" i="7"/>
  <c r="CEP11" i="7"/>
  <c r="CEQ11" i="7"/>
  <c r="CER11" i="7"/>
  <c r="CES11" i="7"/>
  <c r="CET11" i="7"/>
  <c r="CEU11" i="7"/>
  <c r="CEV11" i="7"/>
  <c r="CEW11" i="7"/>
  <c r="CEX11" i="7"/>
  <c r="CEY11" i="7"/>
  <c r="CEZ11" i="7"/>
  <c r="CFA11" i="7"/>
  <c r="CFB11" i="7"/>
  <c r="CFC11" i="7"/>
  <c r="CFD11" i="7"/>
  <c r="CFE11" i="7"/>
  <c r="CFF11" i="7"/>
  <c r="CFG11" i="7"/>
  <c r="CFH11" i="7"/>
  <c r="CFI11" i="7"/>
  <c r="CFJ11" i="7"/>
  <c r="CFK11" i="7"/>
  <c r="CFL11" i="7"/>
  <c r="CFM11" i="7"/>
  <c r="CFN11" i="7"/>
  <c r="CFO11" i="7"/>
  <c r="CFP11" i="7"/>
  <c r="CFQ11" i="7"/>
  <c r="CFR11" i="7"/>
  <c r="CFS11" i="7"/>
  <c r="CFT11" i="7"/>
  <c r="CFU11" i="7"/>
  <c r="CFV11" i="7"/>
  <c r="CFW11" i="7"/>
  <c r="CFX11" i="7"/>
  <c r="CFY11" i="7"/>
  <c r="CFZ11" i="7"/>
  <c r="CGA11" i="7"/>
  <c r="CGB11" i="7"/>
  <c r="CGC11" i="7"/>
  <c r="CGD11" i="7"/>
  <c r="CGE11" i="7"/>
  <c r="CGF11" i="7"/>
  <c r="CGG11" i="7"/>
  <c r="CGH11" i="7"/>
  <c r="CGI11" i="7"/>
  <c r="CGJ11" i="7"/>
  <c r="CGK11" i="7"/>
  <c r="CGL11" i="7"/>
  <c r="CGM11" i="7"/>
  <c r="CGN11" i="7"/>
  <c r="CGO11" i="7"/>
  <c r="CGP11" i="7"/>
  <c r="CGQ11" i="7"/>
  <c r="CGR11" i="7"/>
  <c r="CGS11" i="7"/>
  <c r="CGT11" i="7"/>
  <c r="CGU11" i="7"/>
  <c r="CGV11" i="7"/>
  <c r="CGW11" i="7"/>
  <c r="CGX11" i="7"/>
  <c r="CGY11" i="7"/>
  <c r="CGZ11" i="7"/>
  <c r="CHA11" i="7"/>
  <c r="CHB11" i="7"/>
  <c r="CHC11" i="7"/>
  <c r="CHD11" i="7"/>
  <c r="CHE11" i="7"/>
  <c r="CHF11" i="7"/>
  <c r="CHG11" i="7"/>
  <c r="CHH11" i="7"/>
  <c r="CHI11" i="7"/>
  <c r="CHJ11" i="7"/>
  <c r="CHK11" i="7"/>
  <c r="CHL11" i="7"/>
  <c r="CHM11" i="7"/>
  <c r="CHN11" i="7"/>
  <c r="CHO11" i="7"/>
  <c r="CHP11" i="7"/>
  <c r="CHQ11" i="7"/>
  <c r="CHR11" i="7"/>
  <c r="CHS11" i="7"/>
  <c r="CHT11" i="7"/>
  <c r="CHU11" i="7"/>
  <c r="CHV11" i="7"/>
  <c r="CHW11" i="7"/>
  <c r="CHX11" i="7"/>
  <c r="CHY11" i="7"/>
  <c r="CHZ11" i="7"/>
  <c r="CIA11" i="7"/>
  <c r="CIB11" i="7"/>
  <c r="CIC11" i="7"/>
  <c r="CID11" i="7"/>
  <c r="CIE11" i="7"/>
  <c r="CIF11" i="7"/>
  <c r="CIG11" i="7"/>
  <c r="CIH11" i="7"/>
  <c r="CII11" i="7"/>
  <c r="CIJ11" i="7"/>
  <c r="CIK11" i="7"/>
  <c r="CIL11" i="7"/>
  <c r="CIM11" i="7"/>
  <c r="CIN11" i="7"/>
  <c r="CIO11" i="7"/>
  <c r="CIP11" i="7"/>
  <c r="CIQ11" i="7"/>
  <c r="CIR11" i="7"/>
  <c r="CIS11" i="7"/>
  <c r="CIT11" i="7"/>
  <c r="CIU11" i="7"/>
  <c r="CIV11" i="7"/>
  <c r="CIW11" i="7"/>
  <c r="CIX11" i="7"/>
  <c r="CIY11" i="7"/>
  <c r="CIZ11" i="7"/>
  <c r="CJA11" i="7"/>
  <c r="CJB11" i="7"/>
  <c r="CJC11" i="7"/>
  <c r="CJD11" i="7"/>
  <c r="CJE11" i="7"/>
  <c r="CJF11" i="7"/>
  <c r="CJG11" i="7"/>
  <c r="CJH11" i="7"/>
  <c r="CJI11" i="7"/>
  <c r="CJJ11" i="7"/>
  <c r="CJK11" i="7"/>
  <c r="CJL11" i="7"/>
  <c r="CJM11" i="7"/>
  <c r="CJN11" i="7"/>
  <c r="CJO11" i="7"/>
  <c r="CJP11" i="7"/>
  <c r="CJQ11" i="7"/>
  <c r="CJR11" i="7"/>
  <c r="CJS11" i="7"/>
  <c r="CJT11" i="7"/>
  <c r="CJU11" i="7"/>
  <c r="CJV11" i="7"/>
  <c r="CJW11" i="7"/>
  <c r="CJX11" i="7"/>
  <c r="CJY11" i="7"/>
  <c r="CJZ11" i="7"/>
  <c r="CKA11" i="7"/>
  <c r="CKB11" i="7"/>
  <c r="CKC11" i="7"/>
  <c r="CKD11" i="7"/>
  <c r="CKE11" i="7"/>
  <c r="CKF11" i="7"/>
  <c r="CKG11" i="7"/>
  <c r="CKH11" i="7"/>
  <c r="CKI11" i="7"/>
  <c r="CKJ11" i="7"/>
  <c r="CKK11" i="7"/>
  <c r="CKL11" i="7"/>
  <c r="CKM11" i="7"/>
  <c r="CKN11" i="7"/>
  <c r="CKO11" i="7"/>
  <c r="CKP11" i="7"/>
  <c r="CKQ11" i="7"/>
  <c r="CKR11" i="7"/>
  <c r="CKS11" i="7"/>
  <c r="CKT11" i="7"/>
  <c r="CKU11" i="7"/>
  <c r="CKV11" i="7"/>
  <c r="CKW11" i="7"/>
  <c r="CKX11" i="7"/>
  <c r="CKY11" i="7"/>
  <c r="CKZ11" i="7"/>
  <c r="CLA11" i="7"/>
  <c r="CLB11" i="7"/>
  <c r="CLC11" i="7"/>
  <c r="CLD11" i="7"/>
  <c r="CLE11" i="7"/>
  <c r="CLF11" i="7"/>
  <c r="CLG11" i="7"/>
  <c r="CLH11" i="7"/>
  <c r="CLI11" i="7"/>
  <c r="CLJ11" i="7"/>
  <c r="CLK11" i="7"/>
  <c r="CLL11" i="7"/>
  <c r="CLM11" i="7"/>
  <c r="CLN11" i="7"/>
  <c r="CLO11" i="7"/>
  <c r="CLP11" i="7"/>
  <c r="CLQ11" i="7"/>
  <c r="CLR11" i="7"/>
  <c r="CLS11" i="7"/>
  <c r="CLT11" i="7"/>
  <c r="CLU11" i="7"/>
  <c r="CLV11" i="7"/>
  <c r="CLW11" i="7"/>
  <c r="CLX11" i="7"/>
  <c r="CLY11" i="7"/>
  <c r="CLZ11" i="7"/>
  <c r="CMA11" i="7"/>
  <c r="CMB11" i="7"/>
  <c r="CMC11" i="7"/>
  <c r="CMD11" i="7"/>
  <c r="CME11" i="7"/>
  <c r="CMF11" i="7"/>
  <c r="CMG11" i="7"/>
  <c r="CMH11" i="7"/>
  <c r="CMI11" i="7"/>
  <c r="CMJ11" i="7"/>
  <c r="CMK11" i="7"/>
  <c r="CML11" i="7"/>
  <c r="CMM11" i="7"/>
  <c r="CMN11" i="7"/>
  <c r="CMO11" i="7"/>
  <c r="CMP11" i="7"/>
  <c r="CMQ11" i="7"/>
  <c r="CMR11" i="7"/>
  <c r="CMS11" i="7"/>
  <c r="CMT11" i="7"/>
  <c r="CMU11" i="7"/>
  <c r="CMV11" i="7"/>
  <c r="CMW11" i="7"/>
  <c r="CMX11" i="7"/>
  <c r="CMY11" i="7"/>
  <c r="CMZ11" i="7"/>
  <c r="CNA11" i="7"/>
  <c r="CNB11" i="7"/>
  <c r="CNC11" i="7"/>
  <c r="CND11" i="7"/>
  <c r="CNE11" i="7"/>
  <c r="CNF11" i="7"/>
  <c r="CNG11" i="7"/>
  <c r="CNH11" i="7"/>
  <c r="CNI11" i="7"/>
  <c r="CNJ11" i="7"/>
  <c r="CNK11" i="7"/>
  <c r="CNL11" i="7"/>
  <c r="CNM11" i="7"/>
  <c r="CNN11" i="7"/>
  <c r="CNO11" i="7"/>
  <c r="CNP11" i="7"/>
  <c r="CNQ11" i="7"/>
  <c r="CNR11" i="7"/>
  <c r="CNS11" i="7"/>
  <c r="CNT11" i="7"/>
  <c r="CNU11" i="7"/>
  <c r="CNV11" i="7"/>
  <c r="CNW11" i="7"/>
  <c r="CNX11" i="7"/>
  <c r="CNY11" i="7"/>
  <c r="CNZ11" i="7"/>
  <c r="COA11" i="7"/>
  <c r="COB11" i="7"/>
  <c r="COC11" i="7"/>
  <c r="COD11" i="7"/>
  <c r="COE11" i="7"/>
  <c r="COF11" i="7"/>
  <c r="COG11" i="7"/>
  <c r="COH11" i="7"/>
  <c r="COI11" i="7"/>
  <c r="COJ11" i="7"/>
  <c r="COK11" i="7"/>
  <c r="COL11" i="7"/>
  <c r="COM11" i="7"/>
  <c r="CON11" i="7"/>
  <c r="COO11" i="7"/>
  <c r="COP11" i="7"/>
  <c r="COQ11" i="7"/>
  <c r="COR11" i="7"/>
  <c r="COS11" i="7"/>
  <c r="COT11" i="7"/>
  <c r="COU11" i="7"/>
  <c r="COV11" i="7"/>
  <c r="COW11" i="7"/>
  <c r="COX11" i="7"/>
  <c r="COY11" i="7"/>
  <c r="COZ11" i="7"/>
  <c r="CPA11" i="7"/>
  <c r="CPB11" i="7"/>
  <c r="CPC11" i="7"/>
  <c r="CPD11" i="7"/>
  <c r="CPE11" i="7"/>
  <c r="CPF11" i="7"/>
  <c r="CPG11" i="7"/>
  <c r="CPH11" i="7"/>
  <c r="CPI11" i="7"/>
  <c r="CPJ11" i="7"/>
  <c r="CPK11" i="7"/>
  <c r="CPL11" i="7"/>
  <c r="CPM11" i="7"/>
  <c r="CPN11" i="7"/>
  <c r="CPO11" i="7"/>
  <c r="CPP11" i="7"/>
  <c r="CPQ11" i="7"/>
  <c r="CPR11" i="7"/>
  <c r="CPS11" i="7"/>
  <c r="CPT11" i="7"/>
  <c r="CPU11" i="7"/>
  <c r="CPV11" i="7"/>
  <c r="CPW11" i="7"/>
  <c r="CPX11" i="7"/>
  <c r="CPY11" i="7"/>
  <c r="CPZ11" i="7"/>
  <c r="CQA11" i="7"/>
  <c r="CQB11" i="7"/>
  <c r="CQC11" i="7"/>
  <c r="CQD11" i="7"/>
  <c r="CQE11" i="7"/>
  <c r="CQF11" i="7"/>
  <c r="CQG11" i="7"/>
  <c r="CQH11" i="7"/>
  <c r="CQI11" i="7"/>
  <c r="CQJ11" i="7"/>
  <c r="CQK11" i="7"/>
  <c r="CQL11" i="7"/>
  <c r="CQM11" i="7"/>
  <c r="CQN11" i="7"/>
  <c r="CQO11" i="7"/>
  <c r="CQP11" i="7"/>
  <c r="CQQ11" i="7"/>
  <c r="CQR11" i="7"/>
  <c r="CQS11" i="7"/>
  <c r="CQT11" i="7"/>
  <c r="CQU11" i="7"/>
  <c r="CQV11" i="7"/>
  <c r="CQW11" i="7"/>
  <c r="CQX11" i="7"/>
  <c r="CQY11" i="7"/>
  <c r="CQZ11" i="7"/>
  <c r="CRA11" i="7"/>
  <c r="CRB11" i="7"/>
  <c r="CRC11" i="7"/>
  <c r="CRD11" i="7"/>
  <c r="CRE11" i="7"/>
  <c r="CRF11" i="7"/>
  <c r="CRG11" i="7"/>
  <c r="CRH11" i="7"/>
  <c r="CRI11" i="7"/>
  <c r="CRJ11" i="7"/>
  <c r="CRK11" i="7"/>
  <c r="CRL11" i="7"/>
  <c r="CRM11" i="7"/>
  <c r="CRN11" i="7"/>
  <c r="CRO11" i="7"/>
  <c r="CRP11" i="7"/>
  <c r="CRQ11" i="7"/>
  <c r="CRR11" i="7"/>
  <c r="CRS11" i="7"/>
  <c r="CRT11" i="7"/>
  <c r="CRU11" i="7"/>
  <c r="CRV11" i="7"/>
  <c r="CRW11" i="7"/>
  <c r="CRX11" i="7"/>
  <c r="CRY11" i="7"/>
  <c r="CRZ11" i="7"/>
  <c r="CSA11" i="7"/>
  <c r="CSB11" i="7"/>
  <c r="CSC11" i="7"/>
  <c r="CSD11" i="7"/>
  <c r="CSE11" i="7"/>
  <c r="CSF11" i="7"/>
  <c r="CSG11" i="7"/>
  <c r="CSH11" i="7"/>
  <c r="CSI11" i="7"/>
  <c r="CSJ11" i="7"/>
  <c r="CSK11" i="7"/>
  <c r="CSL11" i="7"/>
  <c r="CSM11" i="7"/>
  <c r="CSN11" i="7"/>
  <c r="CSO11" i="7"/>
  <c r="CSP11" i="7"/>
  <c r="CSQ11" i="7"/>
  <c r="CSR11" i="7"/>
  <c r="CSS11" i="7"/>
  <c r="CST11" i="7"/>
  <c r="CSU11" i="7"/>
  <c r="CSV11" i="7"/>
  <c r="CSW11" i="7"/>
  <c r="CSX11" i="7"/>
  <c r="CSY11" i="7"/>
  <c r="CSZ11" i="7"/>
  <c r="CTA11" i="7"/>
  <c r="CTB11" i="7"/>
  <c r="CTC11" i="7"/>
  <c r="CTD11" i="7"/>
  <c r="CTE11" i="7"/>
  <c r="CTF11" i="7"/>
  <c r="CTG11" i="7"/>
  <c r="CTH11" i="7"/>
  <c r="CTI11" i="7"/>
  <c r="CTJ11" i="7"/>
  <c r="CTK11" i="7"/>
  <c r="CTL11" i="7"/>
  <c r="CTM11" i="7"/>
  <c r="CTN11" i="7"/>
  <c r="CTO11" i="7"/>
  <c r="CTP11" i="7"/>
  <c r="CTQ11" i="7"/>
  <c r="CTR11" i="7"/>
  <c r="CTS11" i="7"/>
  <c r="CTT11" i="7"/>
  <c r="CTU11" i="7"/>
  <c r="CTV11" i="7"/>
  <c r="CTW11" i="7"/>
  <c r="CTX11" i="7"/>
  <c r="CTY11" i="7"/>
  <c r="CTZ11" i="7"/>
  <c r="CUA11" i="7"/>
  <c r="CUB11" i="7"/>
  <c r="CUC11" i="7"/>
  <c r="CUD11" i="7"/>
  <c r="CUE11" i="7"/>
  <c r="CUF11" i="7"/>
  <c r="CUG11" i="7"/>
  <c r="CUH11" i="7"/>
  <c r="CUI11" i="7"/>
  <c r="CUJ11" i="7"/>
  <c r="CUK11" i="7"/>
  <c r="CUL11" i="7"/>
  <c r="CUM11" i="7"/>
  <c r="CUN11" i="7"/>
  <c r="CUO11" i="7"/>
  <c r="CUP11" i="7"/>
  <c r="CUQ11" i="7"/>
  <c r="CUR11" i="7"/>
  <c r="CUS11" i="7"/>
  <c r="CUT11" i="7"/>
  <c r="CUU11" i="7"/>
  <c r="CUV11" i="7"/>
  <c r="CUW11" i="7"/>
  <c r="CUX11" i="7"/>
  <c r="CUY11" i="7"/>
  <c r="CUZ11" i="7"/>
  <c r="CVA11" i="7"/>
  <c r="CVB11" i="7"/>
  <c r="CVC11" i="7"/>
  <c r="CVD11" i="7"/>
  <c r="CVE11" i="7"/>
  <c r="CVF11" i="7"/>
  <c r="CVG11" i="7"/>
  <c r="CVH11" i="7"/>
  <c r="CVI11" i="7"/>
  <c r="CVJ11" i="7"/>
  <c r="CVK11" i="7"/>
  <c r="CVL11" i="7"/>
  <c r="CVM11" i="7"/>
  <c r="CVN11" i="7"/>
  <c r="CVO11" i="7"/>
  <c r="CVP11" i="7"/>
  <c r="CVQ11" i="7"/>
  <c r="CVR11" i="7"/>
  <c r="CVS11" i="7"/>
  <c r="CVT11" i="7"/>
  <c r="CVU11" i="7"/>
  <c r="CVV11" i="7"/>
  <c r="CVW11" i="7"/>
  <c r="CVX11" i="7"/>
  <c r="CVY11" i="7"/>
  <c r="CVZ11" i="7"/>
  <c r="CWA11" i="7"/>
  <c r="CWB11" i="7"/>
  <c r="CWC11" i="7"/>
  <c r="CWD11" i="7"/>
  <c r="CWE11" i="7"/>
  <c r="CWF11" i="7"/>
  <c r="CWG11" i="7"/>
  <c r="CWH11" i="7"/>
  <c r="CWI11" i="7"/>
  <c r="CWJ11" i="7"/>
  <c r="CWK11" i="7"/>
  <c r="CWL11" i="7"/>
  <c r="CWM11" i="7"/>
  <c r="CWN11" i="7"/>
  <c r="CWO11" i="7"/>
  <c r="CWP11" i="7"/>
  <c r="CWQ11" i="7"/>
  <c r="CWR11" i="7"/>
  <c r="CWS11" i="7"/>
  <c r="CWT11" i="7"/>
  <c r="CWU11" i="7"/>
  <c r="CWV11" i="7"/>
  <c r="CWW11" i="7"/>
  <c r="CWX11" i="7"/>
  <c r="CWY11" i="7"/>
  <c r="CWZ11" i="7"/>
  <c r="CXA11" i="7"/>
  <c r="CXB11" i="7"/>
  <c r="CXC11" i="7"/>
  <c r="CXD11" i="7"/>
  <c r="CXE11" i="7"/>
  <c r="CXF11" i="7"/>
  <c r="CXG11" i="7"/>
  <c r="CXH11" i="7"/>
  <c r="CXI11" i="7"/>
  <c r="CXJ11" i="7"/>
  <c r="CXK11" i="7"/>
  <c r="CXL11" i="7"/>
  <c r="CXM11" i="7"/>
  <c r="CXN11" i="7"/>
  <c r="CXO11" i="7"/>
  <c r="CXP11" i="7"/>
  <c r="CXQ11" i="7"/>
  <c r="CXR11" i="7"/>
  <c r="CXS11" i="7"/>
  <c r="CXT11" i="7"/>
  <c r="CXU11" i="7"/>
  <c r="CXV11" i="7"/>
  <c r="CXW11" i="7"/>
  <c r="CXX11" i="7"/>
  <c r="CXY11" i="7"/>
  <c r="CXZ11" i="7"/>
  <c r="CYA11" i="7"/>
  <c r="CYB11" i="7"/>
  <c r="CYC11" i="7"/>
  <c r="CYD11" i="7"/>
  <c r="CYE11" i="7"/>
  <c r="CYF11" i="7"/>
  <c r="CYG11" i="7"/>
  <c r="CYH11" i="7"/>
  <c r="CYI11" i="7"/>
  <c r="CYJ11" i="7"/>
  <c r="CYK11" i="7"/>
  <c r="CYL11" i="7"/>
  <c r="CYM11" i="7"/>
  <c r="CYN11" i="7"/>
  <c r="CYO11" i="7"/>
  <c r="CYP11" i="7"/>
  <c r="CYQ11" i="7"/>
  <c r="CYR11" i="7"/>
  <c r="CYS11" i="7"/>
  <c r="CYT11" i="7"/>
  <c r="CYU11" i="7"/>
  <c r="CYV11" i="7"/>
  <c r="CYW11" i="7"/>
  <c r="CYX11" i="7"/>
  <c r="CYY11" i="7"/>
  <c r="CYZ11" i="7"/>
  <c r="CZA11" i="7"/>
  <c r="CZB11" i="7"/>
  <c r="CZC11" i="7"/>
  <c r="CZD11" i="7"/>
  <c r="CZE11" i="7"/>
  <c r="CZF11" i="7"/>
  <c r="CZG11" i="7"/>
  <c r="CZH11" i="7"/>
  <c r="CZI11" i="7"/>
  <c r="CZJ11" i="7"/>
  <c r="CZK11" i="7"/>
  <c r="CZL11" i="7"/>
  <c r="CZM11" i="7"/>
  <c r="CZN11" i="7"/>
  <c r="CZO11" i="7"/>
  <c r="CZP11" i="7"/>
  <c r="CZQ11" i="7"/>
  <c r="CZR11" i="7"/>
  <c r="CZS11" i="7"/>
  <c r="CZT11" i="7"/>
  <c r="CZU11" i="7"/>
  <c r="CZV11" i="7"/>
  <c r="CZW11" i="7"/>
  <c r="CZX11" i="7"/>
  <c r="CZY11" i="7"/>
  <c r="CZZ11" i="7"/>
  <c r="DAA11" i="7"/>
  <c r="DAB11" i="7"/>
  <c r="DAC11" i="7"/>
  <c r="DAD11" i="7"/>
  <c r="DAE11" i="7"/>
  <c r="DAF11" i="7"/>
  <c r="DAG11" i="7"/>
  <c r="DAH11" i="7"/>
  <c r="DAI11" i="7"/>
  <c r="DAJ11" i="7"/>
  <c r="DAK11" i="7"/>
  <c r="DAL11" i="7"/>
  <c r="DAM11" i="7"/>
  <c r="DAN11" i="7"/>
  <c r="DAO11" i="7"/>
  <c r="DAP11" i="7"/>
  <c r="DAQ11" i="7"/>
  <c r="DAR11" i="7"/>
  <c r="DAS11" i="7"/>
  <c r="DAT11" i="7"/>
  <c r="DAU11" i="7"/>
  <c r="DAV11" i="7"/>
  <c r="DAW11" i="7"/>
  <c r="DAX11" i="7"/>
  <c r="DAY11" i="7"/>
  <c r="DAZ11" i="7"/>
  <c r="DBA11" i="7"/>
  <c r="DBB11" i="7"/>
  <c r="DBC11" i="7"/>
  <c r="DBD11" i="7"/>
  <c r="DBE11" i="7"/>
  <c r="DBF11" i="7"/>
  <c r="DBG11" i="7"/>
  <c r="DBH11" i="7"/>
  <c r="DBI11" i="7"/>
  <c r="DBJ11" i="7"/>
  <c r="DBK11" i="7"/>
  <c r="DBL11" i="7"/>
  <c r="DBM11" i="7"/>
  <c r="DBN11" i="7"/>
  <c r="DBO11" i="7"/>
  <c r="DBP11" i="7"/>
  <c r="DBQ11" i="7"/>
  <c r="DBR11" i="7"/>
  <c r="DBS11" i="7"/>
  <c r="DBT11" i="7"/>
  <c r="DBU11" i="7"/>
  <c r="DBV11" i="7"/>
  <c r="DBW11" i="7"/>
  <c r="DBX11" i="7"/>
  <c r="DBY11" i="7"/>
  <c r="DBZ11" i="7"/>
  <c r="DCA11" i="7"/>
  <c r="DCB11" i="7"/>
  <c r="DCC11" i="7"/>
  <c r="DCD11" i="7"/>
  <c r="DCE11" i="7"/>
  <c r="DCF11" i="7"/>
  <c r="DCG11" i="7"/>
  <c r="DCH11" i="7"/>
  <c r="DCI11" i="7"/>
  <c r="DCJ11" i="7"/>
  <c r="DCK11" i="7"/>
  <c r="DCL11" i="7"/>
  <c r="DCM11" i="7"/>
  <c r="DCN11" i="7"/>
  <c r="DCO11" i="7"/>
  <c r="DCP11" i="7"/>
  <c r="DCQ11" i="7"/>
  <c r="DCR11" i="7"/>
  <c r="DCS11" i="7"/>
  <c r="DCT11" i="7"/>
  <c r="DCU11" i="7"/>
  <c r="DCV11" i="7"/>
  <c r="DCW11" i="7"/>
  <c r="DCX11" i="7"/>
  <c r="DCY11" i="7"/>
  <c r="DCZ11" i="7"/>
  <c r="DDA11" i="7"/>
  <c r="DDB11" i="7"/>
  <c r="DDC11" i="7"/>
  <c r="DDD11" i="7"/>
  <c r="DDE11" i="7"/>
  <c r="DDF11" i="7"/>
  <c r="DDG11" i="7"/>
  <c r="DDH11" i="7"/>
  <c r="DDI11" i="7"/>
  <c r="DDJ11" i="7"/>
  <c r="DDK11" i="7"/>
  <c r="DDL11" i="7"/>
  <c r="DDM11" i="7"/>
  <c r="DDN11" i="7"/>
  <c r="DDO11" i="7"/>
  <c r="DDP11" i="7"/>
  <c r="DDQ11" i="7"/>
  <c r="DDR11" i="7"/>
  <c r="DDS11" i="7"/>
  <c r="DDT11" i="7"/>
  <c r="DDU11" i="7"/>
  <c r="DDV11" i="7"/>
  <c r="DDW11" i="7"/>
  <c r="DDX11" i="7"/>
  <c r="DDY11" i="7"/>
  <c r="DDZ11" i="7"/>
  <c r="DEA11" i="7"/>
  <c r="DEB11" i="7"/>
  <c r="DEC11" i="7"/>
  <c r="DED11" i="7"/>
  <c r="DEE11" i="7"/>
  <c r="DEF11" i="7"/>
  <c r="DEG11" i="7"/>
  <c r="DEH11" i="7"/>
  <c r="DEI11" i="7"/>
  <c r="DEJ11" i="7"/>
  <c r="DEK11" i="7"/>
  <c r="DEL11" i="7"/>
  <c r="DEM11" i="7"/>
  <c r="DEN11" i="7"/>
  <c r="DEO11" i="7"/>
  <c r="DEP11" i="7"/>
  <c r="DEQ11" i="7"/>
  <c r="DER11" i="7"/>
  <c r="DES11" i="7"/>
  <c r="DET11" i="7"/>
  <c r="DEU11" i="7"/>
  <c r="DEV11" i="7"/>
  <c r="DEW11" i="7"/>
  <c r="DEX11" i="7"/>
  <c r="DEY11" i="7"/>
  <c r="DEZ11" i="7"/>
  <c r="DFA11" i="7"/>
  <c r="DFB11" i="7"/>
  <c r="DFC11" i="7"/>
  <c r="DFD11" i="7"/>
  <c r="DFE11" i="7"/>
  <c r="DFF11" i="7"/>
  <c r="DFG11" i="7"/>
  <c r="DFH11" i="7"/>
  <c r="DFI11" i="7"/>
  <c r="DFJ11" i="7"/>
  <c r="DFK11" i="7"/>
  <c r="DFL11" i="7"/>
  <c r="DFM11" i="7"/>
  <c r="DFN11" i="7"/>
  <c r="DFO11" i="7"/>
  <c r="DFP11" i="7"/>
  <c r="DFQ11" i="7"/>
  <c r="DFR11" i="7"/>
  <c r="DFS11" i="7"/>
  <c r="DFT11" i="7"/>
  <c r="DFU11" i="7"/>
  <c r="DFV11" i="7"/>
  <c r="DFW11" i="7"/>
  <c r="DFX11" i="7"/>
  <c r="DFY11" i="7"/>
  <c r="DFZ11" i="7"/>
  <c r="DGA11" i="7"/>
  <c r="DGB11" i="7"/>
  <c r="DGC11" i="7"/>
  <c r="DGD11" i="7"/>
  <c r="DGE11" i="7"/>
  <c r="DGF11" i="7"/>
  <c r="DGG11" i="7"/>
  <c r="DGH11" i="7"/>
  <c r="DGI11" i="7"/>
  <c r="DGJ11" i="7"/>
  <c r="DGK11" i="7"/>
  <c r="DGL11" i="7"/>
  <c r="DGM11" i="7"/>
  <c r="DGN11" i="7"/>
  <c r="DGO11" i="7"/>
  <c r="DGP11" i="7"/>
  <c r="DGQ11" i="7"/>
  <c r="DGR11" i="7"/>
  <c r="DGS11" i="7"/>
  <c r="DGT11" i="7"/>
  <c r="DGU11" i="7"/>
  <c r="DGV11" i="7"/>
  <c r="DGW11" i="7"/>
  <c r="DGX11" i="7"/>
  <c r="DGY11" i="7"/>
  <c r="DGZ11" i="7"/>
  <c r="DHA11" i="7"/>
  <c r="DHB11" i="7"/>
  <c r="DHC11" i="7"/>
  <c r="DHD11" i="7"/>
  <c r="DHE11" i="7"/>
  <c r="DHF11" i="7"/>
  <c r="DHG11" i="7"/>
  <c r="DHH11" i="7"/>
  <c r="DHI11" i="7"/>
  <c r="DHJ11" i="7"/>
  <c r="DHK11" i="7"/>
  <c r="DHL11" i="7"/>
  <c r="DHM11" i="7"/>
  <c r="DHN11" i="7"/>
  <c r="DHO11" i="7"/>
  <c r="DHP11" i="7"/>
  <c r="DHQ11" i="7"/>
  <c r="DHR11" i="7"/>
  <c r="DHS11" i="7"/>
  <c r="DHT11" i="7"/>
  <c r="DHU11" i="7"/>
  <c r="DHV11" i="7"/>
  <c r="DHW11" i="7"/>
  <c r="DHX11" i="7"/>
  <c r="DHY11" i="7"/>
  <c r="DHZ11" i="7"/>
  <c r="DIA11" i="7"/>
  <c r="DIB11" i="7"/>
  <c r="DIC11" i="7"/>
  <c r="DID11" i="7"/>
  <c r="DIE11" i="7"/>
  <c r="DIF11" i="7"/>
  <c r="DIG11" i="7"/>
  <c r="DIH11" i="7"/>
  <c r="DII11" i="7"/>
  <c r="DIJ11" i="7"/>
  <c r="DIK11" i="7"/>
  <c r="DIL11" i="7"/>
  <c r="DIM11" i="7"/>
  <c r="DIN11" i="7"/>
  <c r="DIO11" i="7"/>
  <c r="DIP11" i="7"/>
  <c r="DIQ11" i="7"/>
  <c r="DIR11" i="7"/>
  <c r="DIS11" i="7"/>
  <c r="DIT11" i="7"/>
  <c r="DIU11" i="7"/>
  <c r="DIV11" i="7"/>
  <c r="DIW11" i="7"/>
  <c r="DIX11" i="7"/>
  <c r="DIY11" i="7"/>
  <c r="DIZ11" i="7"/>
  <c r="DJA11" i="7"/>
  <c r="DJB11" i="7"/>
  <c r="DJC11" i="7"/>
  <c r="DJD11" i="7"/>
  <c r="DJE11" i="7"/>
  <c r="DJF11" i="7"/>
  <c r="DJG11" i="7"/>
  <c r="DJH11" i="7"/>
  <c r="DJI11" i="7"/>
  <c r="DJJ11" i="7"/>
  <c r="DJK11" i="7"/>
  <c r="DJL11" i="7"/>
  <c r="DJM11" i="7"/>
  <c r="DJN11" i="7"/>
  <c r="DJO11" i="7"/>
  <c r="DJP11" i="7"/>
  <c r="DJQ11" i="7"/>
  <c r="DJR11" i="7"/>
  <c r="DJS11" i="7"/>
  <c r="DJT11" i="7"/>
  <c r="DJU11" i="7"/>
  <c r="DJV11" i="7"/>
  <c r="DJW11" i="7"/>
  <c r="DJX11" i="7"/>
  <c r="DJY11" i="7"/>
  <c r="DJZ11" i="7"/>
  <c r="DKA11" i="7"/>
  <c r="DKB11" i="7"/>
  <c r="DKC11" i="7"/>
  <c r="DKD11" i="7"/>
  <c r="DKE11" i="7"/>
  <c r="DKF11" i="7"/>
  <c r="DKG11" i="7"/>
  <c r="DKH11" i="7"/>
  <c r="DKI11" i="7"/>
  <c r="DKJ11" i="7"/>
  <c r="DKK11" i="7"/>
  <c r="DKL11" i="7"/>
  <c r="DKM11" i="7"/>
  <c r="DKN11" i="7"/>
  <c r="DKO11" i="7"/>
  <c r="DKP11" i="7"/>
  <c r="DKQ11" i="7"/>
  <c r="DKR11" i="7"/>
  <c r="DKS11" i="7"/>
  <c r="DKT11" i="7"/>
  <c r="DKU11" i="7"/>
  <c r="DKV11" i="7"/>
  <c r="DKW11" i="7"/>
  <c r="DKX11" i="7"/>
  <c r="DKY11" i="7"/>
  <c r="DKZ11" i="7"/>
  <c r="DLA11" i="7"/>
  <c r="DLB11" i="7"/>
  <c r="DLC11" i="7"/>
  <c r="DLD11" i="7"/>
  <c r="DLE11" i="7"/>
  <c r="DLF11" i="7"/>
  <c r="DLG11" i="7"/>
  <c r="DLH11" i="7"/>
  <c r="DLI11" i="7"/>
  <c r="DLJ11" i="7"/>
  <c r="DLK11" i="7"/>
  <c r="DLL11" i="7"/>
  <c r="DLM11" i="7"/>
  <c r="DLN11" i="7"/>
  <c r="DLO11" i="7"/>
  <c r="DLP11" i="7"/>
  <c r="DLQ11" i="7"/>
  <c r="DLR11" i="7"/>
  <c r="DLS11" i="7"/>
  <c r="DLT11" i="7"/>
  <c r="DLU11" i="7"/>
  <c r="DLV11" i="7"/>
  <c r="DLW11" i="7"/>
  <c r="DLX11" i="7"/>
  <c r="DLY11" i="7"/>
  <c r="DLZ11" i="7"/>
  <c r="DMA11" i="7"/>
  <c r="DMB11" i="7"/>
  <c r="DMC11" i="7"/>
  <c r="DMD11" i="7"/>
  <c r="DME11" i="7"/>
  <c r="DMF11" i="7"/>
  <c r="DMG11" i="7"/>
  <c r="DMH11" i="7"/>
  <c r="DMI11" i="7"/>
  <c r="DMJ11" i="7"/>
  <c r="DMK11" i="7"/>
  <c r="DML11" i="7"/>
  <c r="DMM11" i="7"/>
  <c r="DMN11" i="7"/>
  <c r="DMO11" i="7"/>
  <c r="DMP11" i="7"/>
  <c r="DMQ11" i="7"/>
  <c r="DMR11" i="7"/>
  <c r="DMS11" i="7"/>
  <c r="DMT11" i="7"/>
  <c r="DMU11" i="7"/>
  <c r="DMV11" i="7"/>
  <c r="DMW11" i="7"/>
  <c r="DMX11" i="7"/>
  <c r="DMY11" i="7"/>
  <c r="DMZ11" i="7"/>
  <c r="DNA11" i="7"/>
  <c r="DNB11" i="7"/>
  <c r="DNC11" i="7"/>
  <c r="DND11" i="7"/>
  <c r="DNE11" i="7"/>
  <c r="DNF11" i="7"/>
  <c r="DNG11" i="7"/>
  <c r="DNH11" i="7"/>
  <c r="DNI11" i="7"/>
  <c r="DNJ11" i="7"/>
  <c r="DNK11" i="7"/>
  <c r="DNL11" i="7"/>
  <c r="DNM11" i="7"/>
  <c r="DNN11" i="7"/>
  <c r="DNO11" i="7"/>
  <c r="DNP11" i="7"/>
  <c r="DNQ11" i="7"/>
  <c r="DNR11" i="7"/>
  <c r="DNS11" i="7"/>
  <c r="DNT11" i="7"/>
  <c r="DNU11" i="7"/>
  <c r="DNV11" i="7"/>
  <c r="DNW11" i="7"/>
  <c r="DNX11" i="7"/>
  <c r="DNY11" i="7"/>
  <c r="DNZ11" i="7"/>
  <c r="DOA11" i="7"/>
  <c r="DOB11" i="7"/>
  <c r="DOC11" i="7"/>
  <c r="DOD11" i="7"/>
  <c r="DOE11" i="7"/>
  <c r="DOF11" i="7"/>
  <c r="DOG11" i="7"/>
  <c r="DOH11" i="7"/>
  <c r="DOI11" i="7"/>
  <c r="DOJ11" i="7"/>
  <c r="DOK11" i="7"/>
  <c r="DOL11" i="7"/>
  <c r="DOM11" i="7"/>
  <c r="DON11" i="7"/>
  <c r="DOO11" i="7"/>
  <c r="DOP11" i="7"/>
  <c r="DOQ11" i="7"/>
  <c r="DOR11" i="7"/>
  <c r="DOS11" i="7"/>
  <c r="DOT11" i="7"/>
  <c r="DOU11" i="7"/>
  <c r="DOV11" i="7"/>
  <c r="DOW11" i="7"/>
  <c r="DOX11" i="7"/>
  <c r="DOY11" i="7"/>
  <c r="DOZ11" i="7"/>
  <c r="DPA11" i="7"/>
  <c r="DPB11" i="7"/>
  <c r="DPC11" i="7"/>
  <c r="DPD11" i="7"/>
  <c r="DPE11" i="7"/>
  <c r="DPF11" i="7"/>
  <c r="DPG11" i="7"/>
  <c r="DPH11" i="7"/>
  <c r="DPI11" i="7"/>
  <c r="DPJ11" i="7"/>
  <c r="DPK11" i="7"/>
  <c r="DPL11" i="7"/>
  <c r="DPM11" i="7"/>
  <c r="DPN11" i="7"/>
  <c r="DPO11" i="7"/>
  <c r="DPP11" i="7"/>
  <c r="DPQ11" i="7"/>
  <c r="DPR11" i="7"/>
  <c r="DPS11" i="7"/>
  <c r="DPT11" i="7"/>
  <c r="DPU11" i="7"/>
  <c r="DPV11" i="7"/>
  <c r="DPW11" i="7"/>
  <c r="DPX11" i="7"/>
  <c r="DPY11" i="7"/>
  <c r="DPZ11" i="7"/>
  <c r="DQA11" i="7"/>
  <c r="DQB11" i="7"/>
  <c r="DQC11" i="7"/>
  <c r="DQD11" i="7"/>
  <c r="DQE11" i="7"/>
  <c r="DQF11" i="7"/>
  <c r="DQG11" i="7"/>
  <c r="DQH11" i="7"/>
  <c r="DQI11" i="7"/>
  <c r="DQJ11" i="7"/>
  <c r="DQK11" i="7"/>
  <c r="DQL11" i="7"/>
  <c r="DQM11" i="7"/>
  <c r="DQN11" i="7"/>
  <c r="DQO11" i="7"/>
  <c r="DQP11" i="7"/>
  <c r="DQQ11" i="7"/>
  <c r="DQR11" i="7"/>
  <c r="DQS11" i="7"/>
  <c r="DQT11" i="7"/>
  <c r="DQU11" i="7"/>
  <c r="DQV11" i="7"/>
  <c r="DQW11" i="7"/>
  <c r="DQX11" i="7"/>
  <c r="DQY11" i="7"/>
  <c r="DQZ11" i="7"/>
  <c r="DRA11" i="7"/>
  <c r="DRB11" i="7"/>
  <c r="DRC11" i="7"/>
  <c r="DRD11" i="7"/>
  <c r="DRE11" i="7"/>
  <c r="DRF11" i="7"/>
  <c r="DRG11" i="7"/>
  <c r="DRH11" i="7"/>
  <c r="DRI11" i="7"/>
  <c r="DRJ11" i="7"/>
  <c r="DRK11" i="7"/>
  <c r="DRL11" i="7"/>
  <c r="DRM11" i="7"/>
  <c r="DRN11" i="7"/>
  <c r="DRO11" i="7"/>
  <c r="DRP11" i="7"/>
  <c r="DRQ11" i="7"/>
  <c r="DRR11" i="7"/>
  <c r="DRS11" i="7"/>
  <c r="DRT11" i="7"/>
  <c r="DRU11" i="7"/>
  <c r="DRV11" i="7"/>
  <c r="DRW11" i="7"/>
  <c r="DRX11" i="7"/>
  <c r="DRY11" i="7"/>
  <c r="DRZ11" i="7"/>
  <c r="DSA11" i="7"/>
  <c r="DSB11" i="7"/>
  <c r="DSC11" i="7"/>
  <c r="DSD11" i="7"/>
  <c r="DSE11" i="7"/>
  <c r="DSF11" i="7"/>
  <c r="DSG11" i="7"/>
  <c r="DSH11" i="7"/>
  <c r="DSI11" i="7"/>
  <c r="DSJ11" i="7"/>
  <c r="DSK11" i="7"/>
  <c r="DSL11" i="7"/>
  <c r="DSM11" i="7"/>
  <c r="DSN11" i="7"/>
  <c r="DSO11" i="7"/>
  <c r="DSP11" i="7"/>
  <c r="DSQ11" i="7"/>
  <c r="DSR11" i="7"/>
  <c r="DSS11" i="7"/>
  <c r="DST11" i="7"/>
  <c r="DSU11" i="7"/>
  <c r="DSV11" i="7"/>
  <c r="DSW11" i="7"/>
  <c r="DSX11" i="7"/>
  <c r="DSY11" i="7"/>
  <c r="DSZ11" i="7"/>
  <c r="DTA11" i="7"/>
  <c r="DTB11" i="7"/>
  <c r="DTC11" i="7"/>
  <c r="DTD11" i="7"/>
  <c r="DTE11" i="7"/>
  <c r="DTF11" i="7"/>
  <c r="DTG11" i="7"/>
  <c r="DTH11" i="7"/>
  <c r="DTI11" i="7"/>
  <c r="DTJ11" i="7"/>
  <c r="DTK11" i="7"/>
  <c r="DTL11" i="7"/>
  <c r="DTM11" i="7"/>
  <c r="DTN11" i="7"/>
  <c r="DTO11" i="7"/>
  <c r="DTP11" i="7"/>
  <c r="DTQ11" i="7"/>
  <c r="DTR11" i="7"/>
  <c r="DTS11" i="7"/>
  <c r="DTT11" i="7"/>
  <c r="DTU11" i="7"/>
  <c r="DTV11" i="7"/>
  <c r="DTW11" i="7"/>
  <c r="DTX11" i="7"/>
  <c r="DTY11" i="7"/>
  <c r="DTZ11" i="7"/>
  <c r="DUA11" i="7"/>
  <c r="DUB11" i="7"/>
  <c r="DUC11" i="7"/>
  <c r="DUD11" i="7"/>
  <c r="DUE11" i="7"/>
  <c r="DUF11" i="7"/>
  <c r="DUG11" i="7"/>
  <c r="DUH11" i="7"/>
  <c r="DUI11" i="7"/>
  <c r="DUJ11" i="7"/>
  <c r="DUK11" i="7"/>
  <c r="DUL11" i="7"/>
  <c r="DUM11" i="7"/>
  <c r="DUN11" i="7"/>
  <c r="DUO11" i="7"/>
  <c r="DUP11" i="7"/>
  <c r="DUQ11" i="7"/>
  <c r="DUR11" i="7"/>
  <c r="DUS11" i="7"/>
  <c r="DUT11" i="7"/>
  <c r="DUU11" i="7"/>
  <c r="DUV11" i="7"/>
  <c r="DUW11" i="7"/>
  <c r="DUX11" i="7"/>
  <c r="DUY11" i="7"/>
  <c r="DUZ11" i="7"/>
  <c r="DVA11" i="7"/>
  <c r="DVB11" i="7"/>
  <c r="DVC11" i="7"/>
  <c r="DVD11" i="7"/>
  <c r="DVE11" i="7"/>
  <c r="DVF11" i="7"/>
  <c r="DVG11" i="7"/>
  <c r="DVH11" i="7"/>
  <c r="DVI11" i="7"/>
  <c r="DVJ11" i="7"/>
  <c r="DVK11" i="7"/>
  <c r="DVL11" i="7"/>
  <c r="DVM11" i="7"/>
  <c r="DVN11" i="7"/>
  <c r="DVO11" i="7"/>
  <c r="DVP11" i="7"/>
  <c r="DVQ11" i="7"/>
  <c r="DVR11" i="7"/>
  <c r="DVS11" i="7"/>
  <c r="DVT11" i="7"/>
  <c r="DVU11" i="7"/>
  <c r="DVV11" i="7"/>
  <c r="DVW11" i="7"/>
  <c r="DVX11" i="7"/>
  <c r="DVY11" i="7"/>
  <c r="DVZ11" i="7"/>
  <c r="DWA11" i="7"/>
  <c r="DWB11" i="7"/>
  <c r="DWC11" i="7"/>
  <c r="DWD11" i="7"/>
  <c r="DWE11" i="7"/>
  <c r="DWF11" i="7"/>
  <c r="DWG11" i="7"/>
  <c r="DWH11" i="7"/>
  <c r="DWI11" i="7"/>
  <c r="DWJ11" i="7"/>
  <c r="DWK11" i="7"/>
  <c r="DWL11" i="7"/>
  <c r="DWM11" i="7"/>
  <c r="DWN11" i="7"/>
  <c r="DWO11" i="7"/>
  <c r="DWP11" i="7"/>
  <c r="DWQ11" i="7"/>
  <c r="DWR11" i="7"/>
  <c r="DWS11" i="7"/>
  <c r="DWT11" i="7"/>
  <c r="DWU11" i="7"/>
  <c r="DWV11" i="7"/>
  <c r="DWW11" i="7"/>
  <c r="DWX11" i="7"/>
  <c r="DWY11" i="7"/>
  <c r="DWZ11" i="7"/>
  <c r="DXA11" i="7"/>
  <c r="DXB11" i="7"/>
  <c r="DXC11" i="7"/>
  <c r="DXD11" i="7"/>
  <c r="DXE11" i="7"/>
  <c r="DXF11" i="7"/>
  <c r="DXG11" i="7"/>
  <c r="DXH11" i="7"/>
  <c r="DXI11" i="7"/>
  <c r="DXJ11" i="7"/>
  <c r="DXK11" i="7"/>
  <c r="DXL11" i="7"/>
  <c r="DXM11" i="7"/>
  <c r="DXN11" i="7"/>
  <c r="DXO11" i="7"/>
  <c r="DXP11" i="7"/>
  <c r="DXQ11" i="7"/>
  <c r="DXR11" i="7"/>
  <c r="DXS11" i="7"/>
  <c r="DXT11" i="7"/>
  <c r="DXU11" i="7"/>
  <c r="DXV11" i="7"/>
  <c r="DXW11" i="7"/>
  <c r="DXX11" i="7"/>
  <c r="DXY11" i="7"/>
  <c r="DXZ11" i="7"/>
  <c r="DYA11" i="7"/>
  <c r="DYB11" i="7"/>
  <c r="DYC11" i="7"/>
  <c r="DYD11" i="7"/>
  <c r="DYE11" i="7"/>
  <c r="DYF11" i="7"/>
  <c r="DYG11" i="7"/>
  <c r="DYH11" i="7"/>
  <c r="DYI11" i="7"/>
  <c r="DYJ11" i="7"/>
  <c r="DYK11" i="7"/>
  <c r="DYL11" i="7"/>
  <c r="DYM11" i="7"/>
  <c r="DYN11" i="7"/>
  <c r="DYO11" i="7"/>
  <c r="DYP11" i="7"/>
  <c r="DYQ11" i="7"/>
  <c r="DYR11" i="7"/>
  <c r="DYS11" i="7"/>
  <c r="DYT11" i="7"/>
  <c r="DYU11" i="7"/>
  <c r="DYV11" i="7"/>
  <c r="DYW11" i="7"/>
  <c r="DYX11" i="7"/>
  <c r="DYY11" i="7"/>
  <c r="DYZ11" i="7"/>
  <c r="DZA11" i="7"/>
  <c r="DZB11" i="7"/>
  <c r="DZC11" i="7"/>
  <c r="DZD11" i="7"/>
  <c r="DZE11" i="7"/>
  <c r="DZF11" i="7"/>
  <c r="DZG11" i="7"/>
  <c r="DZH11" i="7"/>
  <c r="DZI11" i="7"/>
  <c r="DZJ11" i="7"/>
  <c r="DZK11" i="7"/>
  <c r="DZL11" i="7"/>
  <c r="DZM11" i="7"/>
  <c r="DZN11" i="7"/>
  <c r="DZO11" i="7"/>
  <c r="DZP11" i="7"/>
  <c r="DZQ11" i="7"/>
  <c r="DZR11" i="7"/>
  <c r="DZS11" i="7"/>
  <c r="DZT11" i="7"/>
  <c r="DZU11" i="7"/>
  <c r="DZV11" i="7"/>
  <c r="DZW11" i="7"/>
  <c r="DZX11" i="7"/>
  <c r="DZY11" i="7"/>
  <c r="DZZ11" i="7"/>
  <c r="EAA11" i="7"/>
  <c r="EAB11" i="7"/>
  <c r="EAC11" i="7"/>
  <c r="EAD11" i="7"/>
  <c r="EAE11" i="7"/>
  <c r="EAF11" i="7"/>
  <c r="EAG11" i="7"/>
  <c r="EAH11" i="7"/>
  <c r="EAI11" i="7"/>
  <c r="EAJ11" i="7"/>
  <c r="EAK11" i="7"/>
  <c r="EAL11" i="7"/>
  <c r="EAM11" i="7"/>
  <c r="EAN11" i="7"/>
  <c r="EAO11" i="7"/>
  <c r="EAP11" i="7"/>
  <c r="EAQ11" i="7"/>
  <c r="EAR11" i="7"/>
  <c r="EAS11" i="7"/>
  <c r="EAT11" i="7"/>
  <c r="EAU11" i="7"/>
  <c r="EAV11" i="7"/>
  <c r="EAW11" i="7"/>
  <c r="EAX11" i="7"/>
  <c r="EAY11" i="7"/>
  <c r="EAZ11" i="7"/>
  <c r="EBA11" i="7"/>
  <c r="EBB11" i="7"/>
  <c r="EBC11" i="7"/>
  <c r="EBD11" i="7"/>
  <c r="EBE11" i="7"/>
  <c r="EBF11" i="7"/>
  <c r="EBG11" i="7"/>
  <c r="EBH11" i="7"/>
  <c r="EBI11" i="7"/>
  <c r="EBJ11" i="7"/>
  <c r="EBK11" i="7"/>
  <c r="EBL11" i="7"/>
  <c r="EBM11" i="7"/>
  <c r="EBN11" i="7"/>
  <c r="EBO11" i="7"/>
  <c r="EBP11" i="7"/>
  <c r="EBQ11" i="7"/>
  <c r="EBR11" i="7"/>
  <c r="EBS11" i="7"/>
  <c r="EBT11" i="7"/>
  <c r="EBU11" i="7"/>
  <c r="EBV11" i="7"/>
  <c r="EBW11" i="7"/>
  <c r="EBX11" i="7"/>
  <c r="EBY11" i="7"/>
  <c r="EBZ11" i="7"/>
  <c r="ECA11" i="7"/>
  <c r="ECB11" i="7"/>
  <c r="ECC11" i="7"/>
  <c r="ECD11" i="7"/>
  <c r="ECE11" i="7"/>
  <c r="ECF11" i="7"/>
  <c r="ECG11" i="7"/>
  <c r="ECH11" i="7"/>
  <c r="ECI11" i="7"/>
  <c r="ECJ11" i="7"/>
  <c r="ECK11" i="7"/>
  <c r="ECL11" i="7"/>
  <c r="ECM11" i="7"/>
  <c r="ECN11" i="7"/>
  <c r="ECO11" i="7"/>
  <c r="ECP11" i="7"/>
  <c r="ECQ11" i="7"/>
  <c r="ECR11" i="7"/>
  <c r="ECS11" i="7"/>
  <c r="ECT11" i="7"/>
  <c r="ECU11" i="7"/>
  <c r="ECV11" i="7"/>
  <c r="ECW11" i="7"/>
  <c r="ECX11" i="7"/>
  <c r="ECY11" i="7"/>
  <c r="ECZ11" i="7"/>
  <c r="EDA11" i="7"/>
  <c r="EDB11" i="7"/>
  <c r="EDC11" i="7"/>
  <c r="EDD11" i="7"/>
  <c r="EDE11" i="7"/>
  <c r="EDF11" i="7"/>
  <c r="EDG11" i="7"/>
  <c r="EDH11" i="7"/>
  <c r="EDI11" i="7"/>
  <c r="EDJ11" i="7"/>
  <c r="EDK11" i="7"/>
  <c r="EDL11" i="7"/>
  <c r="EDM11" i="7"/>
  <c r="EDN11" i="7"/>
  <c r="EDO11" i="7"/>
  <c r="EDP11" i="7"/>
  <c r="EDQ11" i="7"/>
  <c r="EDR11" i="7"/>
  <c r="EDS11" i="7"/>
  <c r="EDT11" i="7"/>
  <c r="EDU11" i="7"/>
  <c r="EDV11" i="7"/>
  <c r="EDW11" i="7"/>
  <c r="EDX11" i="7"/>
  <c r="EDY11" i="7"/>
  <c r="EDZ11" i="7"/>
  <c r="EEA11" i="7"/>
  <c r="EEB11" i="7"/>
  <c r="EEC11" i="7"/>
  <c r="EED11" i="7"/>
  <c r="EEE11" i="7"/>
  <c r="EEF11" i="7"/>
  <c r="EEG11" i="7"/>
  <c r="EEH11" i="7"/>
  <c r="EEI11" i="7"/>
  <c r="EEJ11" i="7"/>
  <c r="EEK11" i="7"/>
  <c r="EEL11" i="7"/>
  <c r="EEM11" i="7"/>
  <c r="EEN11" i="7"/>
  <c r="EEO11" i="7"/>
  <c r="EEP11" i="7"/>
  <c r="EEQ11" i="7"/>
  <c r="EER11" i="7"/>
  <c r="EES11" i="7"/>
  <c r="EET11" i="7"/>
  <c r="EEU11" i="7"/>
  <c r="EEV11" i="7"/>
  <c r="EEW11" i="7"/>
  <c r="EEX11" i="7"/>
  <c r="EEY11" i="7"/>
  <c r="EEZ11" i="7"/>
  <c r="EFA11" i="7"/>
  <c r="EFB11" i="7"/>
  <c r="EFC11" i="7"/>
  <c r="EFD11" i="7"/>
  <c r="EFE11" i="7"/>
  <c r="EFF11" i="7"/>
  <c r="EFG11" i="7"/>
  <c r="EFH11" i="7"/>
  <c r="EFI11" i="7"/>
  <c r="EFJ11" i="7"/>
  <c r="EFK11" i="7"/>
  <c r="EFL11" i="7"/>
  <c r="EFM11" i="7"/>
  <c r="EFN11" i="7"/>
  <c r="EFO11" i="7"/>
  <c r="EFP11" i="7"/>
  <c r="EFQ11" i="7"/>
  <c r="EFR11" i="7"/>
  <c r="EFS11" i="7"/>
  <c r="EFT11" i="7"/>
  <c r="EFU11" i="7"/>
  <c r="EFV11" i="7"/>
  <c r="EFW11" i="7"/>
  <c r="EFX11" i="7"/>
  <c r="EFY11" i="7"/>
  <c r="EFZ11" i="7"/>
  <c r="EGA11" i="7"/>
  <c r="EGB11" i="7"/>
  <c r="EGC11" i="7"/>
  <c r="EGD11" i="7"/>
  <c r="EGE11" i="7"/>
  <c r="EGF11" i="7"/>
  <c r="EGG11" i="7"/>
  <c r="EGH11" i="7"/>
  <c r="EGI11" i="7"/>
  <c r="EGJ11" i="7"/>
  <c r="EGK11" i="7"/>
  <c r="EGL11" i="7"/>
  <c r="EGM11" i="7"/>
  <c r="EGN11" i="7"/>
  <c r="EGO11" i="7"/>
  <c r="EGP11" i="7"/>
  <c r="EGQ11" i="7"/>
  <c r="EGR11" i="7"/>
  <c r="EGS11" i="7"/>
  <c r="EGT11" i="7"/>
  <c r="EGU11" i="7"/>
  <c r="EGV11" i="7"/>
  <c r="EGW11" i="7"/>
  <c r="EGX11" i="7"/>
  <c r="EGY11" i="7"/>
  <c r="EGZ11" i="7"/>
  <c r="EHA11" i="7"/>
  <c r="EHB11" i="7"/>
  <c r="EHC11" i="7"/>
  <c r="EHD11" i="7"/>
  <c r="EHE11" i="7"/>
  <c r="EHF11" i="7"/>
  <c r="EHG11" i="7"/>
  <c r="EHH11" i="7"/>
  <c r="EHI11" i="7"/>
  <c r="EHJ11" i="7"/>
  <c r="EHK11" i="7"/>
  <c r="EHL11" i="7"/>
  <c r="EHM11" i="7"/>
  <c r="EHN11" i="7"/>
  <c r="EHO11" i="7"/>
  <c r="EHP11" i="7"/>
  <c r="EHQ11" i="7"/>
  <c r="EHR11" i="7"/>
  <c r="EHS11" i="7"/>
  <c r="EHT11" i="7"/>
  <c r="EHU11" i="7"/>
  <c r="EHV11" i="7"/>
  <c r="EHW11" i="7"/>
  <c r="EHX11" i="7"/>
  <c r="EHY11" i="7"/>
  <c r="EHZ11" i="7"/>
  <c r="EIA11" i="7"/>
  <c r="EIB11" i="7"/>
  <c r="EIC11" i="7"/>
  <c r="EID11" i="7"/>
  <c r="EIE11" i="7"/>
  <c r="EIF11" i="7"/>
  <c r="EIG11" i="7"/>
  <c r="EIH11" i="7"/>
  <c r="EII11" i="7"/>
  <c r="EIJ11" i="7"/>
  <c r="EIK11" i="7"/>
  <c r="EIL11" i="7"/>
  <c r="EIM11" i="7"/>
  <c r="EIN11" i="7"/>
  <c r="EIO11" i="7"/>
  <c r="EIP11" i="7"/>
  <c r="EIQ11" i="7"/>
  <c r="EIR11" i="7"/>
  <c r="EIS11" i="7"/>
  <c r="EIT11" i="7"/>
  <c r="EIU11" i="7"/>
  <c r="EIV11" i="7"/>
  <c r="EIW11" i="7"/>
  <c r="EIX11" i="7"/>
  <c r="EIY11" i="7"/>
  <c r="EIZ11" i="7"/>
  <c r="EJA11" i="7"/>
  <c r="EJB11" i="7"/>
  <c r="EJC11" i="7"/>
  <c r="EJD11" i="7"/>
  <c r="EJE11" i="7"/>
  <c r="EJF11" i="7"/>
  <c r="EJG11" i="7"/>
  <c r="EJH11" i="7"/>
  <c r="EJI11" i="7"/>
  <c r="EJJ11" i="7"/>
  <c r="EJK11" i="7"/>
  <c r="EJL11" i="7"/>
  <c r="EJM11" i="7"/>
  <c r="EJN11" i="7"/>
  <c r="EJO11" i="7"/>
  <c r="EJP11" i="7"/>
  <c r="EJQ11" i="7"/>
  <c r="EJR11" i="7"/>
  <c r="EJS11" i="7"/>
  <c r="EJT11" i="7"/>
  <c r="EJU11" i="7"/>
  <c r="EJV11" i="7"/>
  <c r="EJW11" i="7"/>
  <c r="EJX11" i="7"/>
  <c r="EJY11" i="7"/>
  <c r="EJZ11" i="7"/>
  <c r="EKA11" i="7"/>
  <c r="EKB11" i="7"/>
  <c r="EKC11" i="7"/>
  <c r="EKD11" i="7"/>
  <c r="EKE11" i="7"/>
  <c r="EKF11" i="7"/>
  <c r="EKG11" i="7"/>
  <c r="EKH11" i="7"/>
  <c r="EKI11" i="7"/>
  <c r="EKJ11" i="7"/>
  <c r="EKK11" i="7"/>
  <c r="EKL11" i="7"/>
  <c r="EKM11" i="7"/>
  <c r="EKN11" i="7"/>
  <c r="EKO11" i="7"/>
  <c r="EKP11" i="7"/>
  <c r="EKQ11" i="7"/>
  <c r="EKR11" i="7"/>
  <c r="EKS11" i="7"/>
  <c r="EKT11" i="7"/>
  <c r="EKU11" i="7"/>
  <c r="EKV11" i="7"/>
  <c r="EKW11" i="7"/>
  <c r="EKX11" i="7"/>
  <c r="EKY11" i="7"/>
  <c r="EKZ11" i="7"/>
  <c r="ELA11" i="7"/>
  <c r="ELB11" i="7"/>
  <c r="ELC11" i="7"/>
  <c r="ELD11" i="7"/>
  <c r="ELE11" i="7"/>
  <c r="ELF11" i="7"/>
  <c r="ELG11" i="7"/>
  <c r="ELH11" i="7"/>
  <c r="ELI11" i="7"/>
  <c r="ELJ11" i="7"/>
  <c r="ELK11" i="7"/>
  <c r="ELL11" i="7"/>
  <c r="ELM11" i="7"/>
  <c r="ELN11" i="7"/>
  <c r="ELO11" i="7"/>
  <c r="ELP11" i="7"/>
  <c r="ELQ11" i="7"/>
  <c r="ELR11" i="7"/>
  <c r="ELS11" i="7"/>
  <c r="ELT11" i="7"/>
  <c r="ELU11" i="7"/>
  <c r="ELV11" i="7"/>
  <c r="ELW11" i="7"/>
  <c r="ELX11" i="7"/>
  <c r="ELY11" i="7"/>
  <c r="ELZ11" i="7"/>
  <c r="EMA11" i="7"/>
  <c r="EMB11" i="7"/>
  <c r="EMC11" i="7"/>
  <c r="EMD11" i="7"/>
  <c r="EME11" i="7"/>
  <c r="EMF11" i="7"/>
  <c r="EMG11" i="7"/>
  <c r="EMH11" i="7"/>
  <c r="EMI11" i="7"/>
  <c r="EMJ11" i="7"/>
  <c r="EMK11" i="7"/>
  <c r="EML11" i="7"/>
  <c r="EMM11" i="7"/>
  <c r="EMN11" i="7"/>
  <c r="EMO11" i="7"/>
  <c r="EMP11" i="7"/>
  <c r="EMQ11" i="7"/>
  <c r="EMR11" i="7"/>
  <c r="EMS11" i="7"/>
  <c r="EMT11" i="7"/>
  <c r="EMU11" i="7"/>
  <c r="EMV11" i="7"/>
  <c r="EMW11" i="7"/>
  <c r="EMX11" i="7"/>
  <c r="EMY11" i="7"/>
  <c r="EMZ11" i="7"/>
  <c r="ENA11" i="7"/>
  <c r="ENB11" i="7"/>
  <c r="ENC11" i="7"/>
  <c r="END11" i="7"/>
  <c r="ENE11" i="7"/>
  <c r="ENF11" i="7"/>
  <c r="ENG11" i="7"/>
  <c r="ENH11" i="7"/>
  <c r="ENI11" i="7"/>
  <c r="ENJ11" i="7"/>
  <c r="ENK11" i="7"/>
  <c r="ENL11" i="7"/>
  <c r="ENM11" i="7"/>
  <c r="ENN11" i="7"/>
  <c r="ENO11" i="7"/>
  <c r="ENP11" i="7"/>
  <c r="ENQ11" i="7"/>
  <c r="ENR11" i="7"/>
  <c r="ENS11" i="7"/>
  <c r="ENT11" i="7"/>
  <c r="ENU11" i="7"/>
  <c r="ENV11" i="7"/>
  <c r="ENW11" i="7"/>
  <c r="ENX11" i="7"/>
  <c r="ENY11" i="7"/>
  <c r="ENZ11" i="7"/>
  <c r="EOA11" i="7"/>
  <c r="EOB11" i="7"/>
  <c r="EOC11" i="7"/>
  <c r="EOD11" i="7"/>
  <c r="EOE11" i="7"/>
  <c r="EOF11" i="7"/>
  <c r="EOG11" i="7"/>
  <c r="EOH11" i="7"/>
  <c r="EOI11" i="7"/>
  <c r="EOJ11" i="7"/>
  <c r="EOK11" i="7"/>
  <c r="EOL11" i="7"/>
  <c r="EOM11" i="7"/>
  <c r="EON11" i="7"/>
  <c r="EOO11" i="7"/>
  <c r="EOP11" i="7"/>
  <c r="EOQ11" i="7"/>
  <c r="EOR11" i="7"/>
  <c r="EOS11" i="7"/>
  <c r="EOT11" i="7"/>
  <c r="EOU11" i="7"/>
  <c r="EOV11" i="7"/>
  <c r="EOW11" i="7"/>
  <c r="EOX11" i="7"/>
  <c r="EOY11" i="7"/>
  <c r="EOZ11" i="7"/>
  <c r="EPA11" i="7"/>
  <c r="EPB11" i="7"/>
  <c r="EPC11" i="7"/>
  <c r="EPD11" i="7"/>
  <c r="EPE11" i="7"/>
  <c r="EPF11" i="7"/>
  <c r="EPG11" i="7"/>
  <c r="EPH11" i="7"/>
  <c r="EPI11" i="7"/>
  <c r="EPJ11" i="7"/>
  <c r="EPK11" i="7"/>
  <c r="EPL11" i="7"/>
  <c r="EPM11" i="7"/>
  <c r="EPN11" i="7"/>
  <c r="EPO11" i="7"/>
  <c r="EPP11" i="7"/>
  <c r="EPQ11" i="7"/>
  <c r="EPR11" i="7"/>
  <c r="EPS11" i="7"/>
  <c r="EPT11" i="7"/>
  <c r="EPU11" i="7"/>
  <c r="EPV11" i="7"/>
  <c r="EPW11" i="7"/>
  <c r="EPX11" i="7"/>
  <c r="EPY11" i="7"/>
  <c r="EPZ11" i="7"/>
  <c r="EQA11" i="7"/>
  <c r="EQB11" i="7"/>
  <c r="EQC11" i="7"/>
  <c r="EQD11" i="7"/>
  <c r="EQE11" i="7"/>
  <c r="EQF11" i="7"/>
  <c r="EQG11" i="7"/>
  <c r="EQH11" i="7"/>
  <c r="EQI11" i="7"/>
  <c r="EQJ11" i="7"/>
  <c r="EQK11" i="7"/>
  <c r="EQL11" i="7"/>
  <c r="EQM11" i="7"/>
  <c r="EQN11" i="7"/>
  <c r="EQO11" i="7"/>
  <c r="EQP11" i="7"/>
  <c r="EQQ11" i="7"/>
  <c r="EQR11" i="7"/>
  <c r="EQS11" i="7"/>
  <c r="EQT11" i="7"/>
  <c r="EQU11" i="7"/>
  <c r="EQV11" i="7"/>
  <c r="EQW11" i="7"/>
  <c r="EQX11" i="7"/>
  <c r="EQY11" i="7"/>
  <c r="EQZ11" i="7"/>
  <c r="ERA11" i="7"/>
  <c r="ERB11" i="7"/>
  <c r="ERC11" i="7"/>
  <c r="ERD11" i="7"/>
  <c r="ERE11" i="7"/>
  <c r="ERF11" i="7"/>
  <c r="ERG11" i="7"/>
  <c r="ERH11" i="7"/>
  <c r="ERI11" i="7"/>
  <c r="ERJ11" i="7"/>
  <c r="ERK11" i="7"/>
  <c r="ERL11" i="7"/>
  <c r="ERM11" i="7"/>
  <c r="ERN11" i="7"/>
  <c r="ERO11" i="7"/>
  <c r="ERP11" i="7"/>
  <c r="ERQ11" i="7"/>
  <c r="ERR11" i="7"/>
  <c r="ERS11" i="7"/>
  <c r="ERT11" i="7"/>
  <c r="ERU11" i="7"/>
  <c r="ERV11" i="7"/>
  <c r="ERW11" i="7"/>
  <c r="ERX11" i="7"/>
  <c r="ERY11" i="7"/>
  <c r="ERZ11" i="7"/>
  <c r="ESA11" i="7"/>
  <c r="ESB11" i="7"/>
  <c r="ESC11" i="7"/>
  <c r="ESD11" i="7"/>
  <c r="ESE11" i="7"/>
  <c r="ESF11" i="7"/>
  <c r="ESG11" i="7"/>
  <c r="ESH11" i="7"/>
  <c r="ESI11" i="7"/>
  <c r="ESJ11" i="7"/>
  <c r="ESK11" i="7"/>
  <c r="ESL11" i="7"/>
  <c r="ESM11" i="7"/>
  <c r="ESN11" i="7"/>
  <c r="ESO11" i="7"/>
  <c r="ESP11" i="7"/>
  <c r="ESQ11" i="7"/>
  <c r="ESR11" i="7"/>
  <c r="ESS11" i="7"/>
  <c r="EST11" i="7"/>
  <c r="ESU11" i="7"/>
  <c r="ESV11" i="7"/>
  <c r="ESW11" i="7"/>
  <c r="ESX11" i="7"/>
  <c r="ESY11" i="7"/>
  <c r="ESZ11" i="7"/>
  <c r="ETA11" i="7"/>
  <c r="ETB11" i="7"/>
  <c r="ETC11" i="7"/>
  <c r="ETD11" i="7"/>
  <c r="ETE11" i="7"/>
  <c r="ETF11" i="7"/>
  <c r="ETG11" i="7"/>
  <c r="ETH11" i="7"/>
  <c r="ETI11" i="7"/>
  <c r="ETJ11" i="7"/>
  <c r="ETK11" i="7"/>
  <c r="ETL11" i="7"/>
  <c r="ETM11" i="7"/>
  <c r="ETN11" i="7"/>
  <c r="ETO11" i="7"/>
  <c r="ETP11" i="7"/>
  <c r="ETQ11" i="7"/>
  <c r="ETR11" i="7"/>
  <c r="ETS11" i="7"/>
  <c r="ETT11" i="7"/>
  <c r="ETU11" i="7"/>
  <c r="ETV11" i="7"/>
  <c r="ETW11" i="7"/>
  <c r="ETX11" i="7"/>
  <c r="ETY11" i="7"/>
  <c r="ETZ11" i="7"/>
  <c r="EUA11" i="7"/>
  <c r="EUB11" i="7"/>
  <c r="EUC11" i="7"/>
  <c r="EUD11" i="7"/>
  <c r="EUE11" i="7"/>
  <c r="EUF11" i="7"/>
  <c r="EUG11" i="7"/>
  <c r="EUH11" i="7"/>
  <c r="EUI11" i="7"/>
  <c r="EUJ11" i="7"/>
  <c r="EUK11" i="7"/>
  <c r="EUL11" i="7"/>
  <c r="EUM11" i="7"/>
  <c r="EUN11" i="7"/>
  <c r="EUO11" i="7"/>
  <c r="EUP11" i="7"/>
  <c r="EUQ11" i="7"/>
  <c r="EUR11" i="7"/>
  <c r="EUS11" i="7"/>
  <c r="EUT11" i="7"/>
  <c r="EUU11" i="7"/>
  <c r="EUV11" i="7"/>
  <c r="EUW11" i="7"/>
  <c r="EUX11" i="7"/>
  <c r="EUY11" i="7"/>
  <c r="EUZ11" i="7"/>
  <c r="EVA11" i="7"/>
  <c r="EVB11" i="7"/>
  <c r="EVC11" i="7"/>
  <c r="EVD11" i="7"/>
  <c r="EVE11" i="7"/>
  <c r="EVF11" i="7"/>
  <c r="EVG11" i="7"/>
  <c r="EVH11" i="7"/>
  <c r="EVI11" i="7"/>
  <c r="EVJ11" i="7"/>
  <c r="EVK11" i="7"/>
  <c r="EVL11" i="7"/>
  <c r="EVM11" i="7"/>
  <c r="EVN11" i="7"/>
  <c r="EVO11" i="7"/>
  <c r="EVP11" i="7"/>
  <c r="EVQ11" i="7"/>
  <c r="EVR11" i="7"/>
  <c r="EVS11" i="7"/>
  <c r="EVT11" i="7"/>
  <c r="EVU11" i="7"/>
  <c r="EVV11" i="7"/>
  <c r="EVW11" i="7"/>
  <c r="EVX11" i="7"/>
  <c r="EVY11" i="7"/>
  <c r="EVZ11" i="7"/>
  <c r="EWA11" i="7"/>
  <c r="EWB11" i="7"/>
  <c r="EWC11" i="7"/>
  <c r="EWD11" i="7"/>
  <c r="EWE11" i="7"/>
  <c r="EWF11" i="7"/>
  <c r="EWG11" i="7"/>
  <c r="EWH11" i="7"/>
  <c r="EWI11" i="7"/>
  <c r="EWJ11" i="7"/>
  <c r="EWK11" i="7"/>
  <c r="EWL11" i="7"/>
  <c r="EWM11" i="7"/>
  <c r="EWN11" i="7"/>
  <c r="EWO11" i="7"/>
  <c r="EWP11" i="7"/>
  <c r="EWQ11" i="7"/>
  <c r="EWR11" i="7"/>
  <c r="EWS11" i="7"/>
  <c r="EWT11" i="7"/>
  <c r="EWU11" i="7"/>
  <c r="EWV11" i="7"/>
  <c r="EWW11" i="7"/>
  <c r="EWX11" i="7"/>
  <c r="EWY11" i="7"/>
  <c r="EWZ11" i="7"/>
  <c r="EXA11" i="7"/>
  <c r="EXB11" i="7"/>
  <c r="EXC11" i="7"/>
  <c r="EXD11" i="7"/>
  <c r="EXE11" i="7"/>
  <c r="EXF11" i="7"/>
  <c r="EXG11" i="7"/>
  <c r="EXH11" i="7"/>
  <c r="EXI11" i="7"/>
  <c r="EXJ11" i="7"/>
  <c r="EXK11" i="7"/>
  <c r="EXL11" i="7"/>
  <c r="EXM11" i="7"/>
  <c r="EXN11" i="7"/>
  <c r="EXO11" i="7"/>
  <c r="EXP11" i="7"/>
  <c r="EXQ11" i="7"/>
  <c r="EXR11" i="7"/>
  <c r="EXS11" i="7"/>
  <c r="EXT11" i="7"/>
  <c r="EXU11" i="7"/>
  <c r="EXV11" i="7"/>
  <c r="EXW11" i="7"/>
  <c r="EXX11" i="7"/>
  <c r="EXY11" i="7"/>
  <c r="EXZ11" i="7"/>
  <c r="EYA11" i="7"/>
  <c r="EYB11" i="7"/>
  <c r="EYC11" i="7"/>
  <c r="EYD11" i="7"/>
  <c r="EYE11" i="7"/>
  <c r="EYF11" i="7"/>
  <c r="EYG11" i="7"/>
  <c r="EYH11" i="7"/>
  <c r="EYI11" i="7"/>
  <c r="EYJ11" i="7"/>
  <c r="EYK11" i="7"/>
  <c r="EYL11" i="7"/>
  <c r="EYM11" i="7"/>
  <c r="EYN11" i="7"/>
  <c r="EYO11" i="7"/>
  <c r="EYP11" i="7"/>
  <c r="EYQ11" i="7"/>
  <c r="EYR11" i="7"/>
  <c r="EYS11" i="7"/>
  <c r="EYT11" i="7"/>
  <c r="EYU11" i="7"/>
  <c r="EYV11" i="7"/>
  <c r="EYW11" i="7"/>
  <c r="EYX11" i="7"/>
  <c r="EYY11" i="7"/>
  <c r="EYZ11" i="7"/>
  <c r="EZA11" i="7"/>
  <c r="EZB11" i="7"/>
  <c r="EZC11" i="7"/>
  <c r="EZD11" i="7"/>
  <c r="EZE11" i="7"/>
  <c r="EZF11" i="7"/>
  <c r="EZG11" i="7"/>
  <c r="EZH11" i="7"/>
  <c r="EZI11" i="7"/>
  <c r="EZJ11" i="7"/>
  <c r="EZK11" i="7"/>
  <c r="EZL11" i="7"/>
  <c r="EZM11" i="7"/>
  <c r="EZN11" i="7"/>
  <c r="EZO11" i="7"/>
  <c r="EZP11" i="7"/>
  <c r="EZQ11" i="7"/>
  <c r="EZR11" i="7"/>
  <c r="EZS11" i="7"/>
  <c r="EZT11" i="7"/>
  <c r="EZU11" i="7"/>
  <c r="EZV11" i="7"/>
  <c r="EZW11" i="7"/>
  <c r="EZX11" i="7"/>
  <c r="EZY11" i="7"/>
  <c r="EZZ11" i="7"/>
  <c r="FAA11" i="7"/>
  <c r="FAB11" i="7"/>
  <c r="FAC11" i="7"/>
  <c r="FAD11" i="7"/>
  <c r="FAE11" i="7"/>
  <c r="FAF11" i="7"/>
  <c r="FAG11" i="7"/>
  <c r="FAH11" i="7"/>
  <c r="FAI11" i="7"/>
  <c r="FAJ11" i="7"/>
  <c r="FAK11" i="7"/>
  <c r="FAL11" i="7"/>
  <c r="FAM11" i="7"/>
  <c r="FAN11" i="7"/>
  <c r="FAO11" i="7"/>
  <c r="FAP11" i="7"/>
  <c r="FAQ11" i="7"/>
  <c r="FAR11" i="7"/>
  <c r="FAS11" i="7"/>
  <c r="FAT11" i="7"/>
  <c r="FAU11" i="7"/>
  <c r="FAV11" i="7"/>
  <c r="FAW11" i="7"/>
  <c r="FAX11" i="7"/>
  <c r="FAY11" i="7"/>
  <c r="FAZ11" i="7"/>
  <c r="FBA11" i="7"/>
  <c r="FBB11" i="7"/>
  <c r="FBC11" i="7"/>
  <c r="FBD11" i="7"/>
  <c r="FBE11" i="7"/>
  <c r="FBF11" i="7"/>
  <c r="FBG11" i="7"/>
  <c r="FBH11" i="7"/>
  <c r="FBI11" i="7"/>
  <c r="FBJ11" i="7"/>
  <c r="FBK11" i="7"/>
  <c r="FBL11" i="7"/>
  <c r="FBM11" i="7"/>
  <c r="FBN11" i="7"/>
  <c r="FBO11" i="7"/>
  <c r="FBP11" i="7"/>
  <c r="FBQ11" i="7"/>
  <c r="FBR11" i="7"/>
  <c r="FBS11" i="7"/>
  <c r="FBT11" i="7"/>
  <c r="FBU11" i="7"/>
  <c r="FBV11" i="7"/>
  <c r="FBW11" i="7"/>
  <c r="FBX11" i="7"/>
  <c r="FBY11" i="7"/>
  <c r="FBZ11" i="7"/>
  <c r="FCA11" i="7"/>
  <c r="FCB11" i="7"/>
  <c r="FCC11" i="7"/>
  <c r="FCD11" i="7"/>
  <c r="FCE11" i="7"/>
  <c r="FCF11" i="7"/>
  <c r="FCG11" i="7"/>
  <c r="FCH11" i="7"/>
  <c r="FCI11" i="7"/>
  <c r="FCJ11" i="7"/>
  <c r="FCK11" i="7"/>
  <c r="FCL11" i="7"/>
  <c r="FCM11" i="7"/>
  <c r="FCN11" i="7"/>
  <c r="FCO11" i="7"/>
  <c r="FCP11" i="7"/>
  <c r="FCQ11" i="7"/>
  <c r="FCR11" i="7"/>
  <c r="FCS11" i="7"/>
  <c r="FCT11" i="7"/>
  <c r="FCU11" i="7"/>
  <c r="FCV11" i="7"/>
  <c r="FCW11" i="7"/>
  <c r="FCX11" i="7"/>
  <c r="FCY11" i="7"/>
  <c r="FCZ11" i="7"/>
  <c r="FDA11" i="7"/>
  <c r="FDB11" i="7"/>
  <c r="FDC11" i="7"/>
  <c r="FDD11" i="7"/>
  <c r="FDE11" i="7"/>
  <c r="FDF11" i="7"/>
  <c r="FDG11" i="7"/>
  <c r="FDH11" i="7"/>
  <c r="FDI11" i="7"/>
  <c r="FDJ11" i="7"/>
  <c r="FDK11" i="7"/>
  <c r="FDL11" i="7"/>
  <c r="FDM11" i="7"/>
  <c r="FDN11" i="7"/>
  <c r="FDO11" i="7"/>
  <c r="FDP11" i="7"/>
  <c r="FDQ11" i="7"/>
  <c r="FDR11" i="7"/>
  <c r="FDS11" i="7"/>
  <c r="FDT11" i="7"/>
  <c r="FDU11" i="7"/>
  <c r="FDV11" i="7"/>
  <c r="FDW11" i="7"/>
  <c r="FDX11" i="7"/>
  <c r="FDY11" i="7"/>
  <c r="FDZ11" i="7"/>
  <c r="FEA11" i="7"/>
  <c r="FEB11" i="7"/>
  <c r="FEC11" i="7"/>
  <c r="FED11" i="7"/>
  <c r="FEE11" i="7"/>
  <c r="FEF11" i="7"/>
  <c r="FEG11" i="7"/>
  <c r="FEH11" i="7"/>
  <c r="FEI11" i="7"/>
  <c r="FEJ11" i="7"/>
  <c r="FEK11" i="7"/>
  <c r="FEL11" i="7"/>
  <c r="FEM11" i="7"/>
  <c r="FEN11" i="7"/>
  <c r="FEO11" i="7"/>
  <c r="FEP11" i="7"/>
  <c r="FEQ11" i="7"/>
  <c r="FER11" i="7"/>
  <c r="FES11" i="7"/>
  <c r="FET11" i="7"/>
  <c r="FEU11" i="7"/>
  <c r="FEV11" i="7"/>
  <c r="FEW11" i="7"/>
  <c r="FEX11" i="7"/>
  <c r="FEY11" i="7"/>
  <c r="FEZ11" i="7"/>
  <c r="FFA11" i="7"/>
  <c r="FFB11" i="7"/>
  <c r="FFC11" i="7"/>
  <c r="FFD11" i="7"/>
  <c r="FFE11" i="7"/>
  <c r="FFF11" i="7"/>
  <c r="FFG11" i="7"/>
  <c r="FFH11" i="7"/>
  <c r="FFI11" i="7"/>
  <c r="FFJ11" i="7"/>
  <c r="FFK11" i="7"/>
  <c r="FFL11" i="7"/>
  <c r="FFM11" i="7"/>
  <c r="FFN11" i="7"/>
  <c r="FFO11" i="7"/>
  <c r="FFP11" i="7"/>
  <c r="FFQ11" i="7"/>
  <c r="FFR11" i="7"/>
  <c r="FFS11" i="7"/>
  <c r="FFT11" i="7"/>
  <c r="FFU11" i="7"/>
  <c r="FFV11" i="7"/>
  <c r="FFW11" i="7"/>
  <c r="FFX11" i="7"/>
  <c r="FFY11" i="7"/>
  <c r="FFZ11" i="7"/>
  <c r="FGA11" i="7"/>
  <c r="FGB11" i="7"/>
  <c r="FGC11" i="7"/>
  <c r="FGD11" i="7"/>
  <c r="FGE11" i="7"/>
  <c r="FGF11" i="7"/>
  <c r="FGG11" i="7"/>
  <c r="FGH11" i="7"/>
  <c r="FGI11" i="7"/>
  <c r="FGJ11" i="7"/>
  <c r="FGK11" i="7"/>
  <c r="FGL11" i="7"/>
  <c r="FGM11" i="7"/>
  <c r="FGN11" i="7"/>
  <c r="FGO11" i="7"/>
  <c r="FGP11" i="7"/>
  <c r="FGQ11" i="7"/>
  <c r="FGR11" i="7"/>
  <c r="FGS11" i="7"/>
  <c r="FGT11" i="7"/>
  <c r="FGU11" i="7"/>
  <c r="FGV11" i="7"/>
  <c r="FGW11" i="7"/>
  <c r="FGX11" i="7"/>
  <c r="FGY11" i="7"/>
  <c r="FGZ11" i="7"/>
  <c r="FHA11" i="7"/>
  <c r="FHB11" i="7"/>
  <c r="FHC11" i="7"/>
  <c r="FHD11" i="7"/>
  <c r="FHE11" i="7"/>
  <c r="FHF11" i="7"/>
  <c r="FHG11" i="7"/>
  <c r="FHH11" i="7"/>
  <c r="FHI11" i="7"/>
  <c r="FHJ11" i="7"/>
  <c r="FHK11" i="7"/>
  <c r="FHL11" i="7"/>
  <c r="FHM11" i="7"/>
  <c r="FHN11" i="7"/>
  <c r="FHO11" i="7"/>
  <c r="FHP11" i="7"/>
  <c r="FHQ11" i="7"/>
  <c r="FHR11" i="7"/>
  <c r="FHS11" i="7"/>
  <c r="FHT11" i="7"/>
  <c r="FHU11" i="7"/>
  <c r="FHV11" i="7"/>
  <c r="FHW11" i="7"/>
  <c r="FHX11" i="7"/>
  <c r="FHY11" i="7"/>
  <c r="FHZ11" i="7"/>
  <c r="FIA11" i="7"/>
  <c r="FIB11" i="7"/>
  <c r="FIC11" i="7"/>
  <c r="FID11" i="7"/>
  <c r="FIE11" i="7"/>
  <c r="FIF11" i="7"/>
  <c r="FIG11" i="7"/>
  <c r="FIH11" i="7"/>
  <c r="FII11" i="7"/>
  <c r="FIJ11" i="7"/>
  <c r="FIK11" i="7"/>
  <c r="FIL11" i="7"/>
  <c r="FIM11" i="7"/>
  <c r="FIN11" i="7"/>
  <c r="FIO11" i="7"/>
  <c r="FIP11" i="7"/>
  <c r="FIQ11" i="7"/>
  <c r="FIR11" i="7"/>
  <c r="FIS11" i="7"/>
  <c r="FIT11" i="7"/>
  <c r="FIU11" i="7"/>
  <c r="FIV11" i="7"/>
  <c r="FIW11" i="7"/>
  <c r="FIX11" i="7"/>
  <c r="FIY11" i="7"/>
  <c r="FIZ11" i="7"/>
  <c r="FJA11" i="7"/>
  <c r="FJB11" i="7"/>
  <c r="FJC11" i="7"/>
  <c r="FJD11" i="7"/>
  <c r="FJE11" i="7"/>
  <c r="FJF11" i="7"/>
  <c r="FJG11" i="7"/>
  <c r="FJH11" i="7"/>
  <c r="FJI11" i="7"/>
  <c r="FJJ11" i="7"/>
  <c r="FJK11" i="7"/>
  <c r="FJL11" i="7"/>
  <c r="FJM11" i="7"/>
  <c r="FJN11" i="7"/>
  <c r="FJO11" i="7"/>
  <c r="FJP11" i="7"/>
  <c r="FJQ11" i="7"/>
  <c r="FJR11" i="7"/>
  <c r="FJS11" i="7"/>
  <c r="FJT11" i="7"/>
  <c r="FJU11" i="7"/>
  <c r="FJV11" i="7"/>
  <c r="FJW11" i="7"/>
  <c r="FJX11" i="7"/>
  <c r="FJY11" i="7"/>
  <c r="FJZ11" i="7"/>
  <c r="FKA11" i="7"/>
  <c r="FKB11" i="7"/>
  <c r="FKC11" i="7"/>
  <c r="FKD11" i="7"/>
  <c r="FKE11" i="7"/>
  <c r="FKF11" i="7"/>
  <c r="FKG11" i="7"/>
  <c r="FKH11" i="7"/>
  <c r="FKI11" i="7"/>
  <c r="FKJ11" i="7"/>
  <c r="FKK11" i="7"/>
  <c r="FKL11" i="7"/>
  <c r="FKM11" i="7"/>
  <c r="FKN11" i="7"/>
  <c r="FKO11" i="7"/>
  <c r="FKP11" i="7"/>
  <c r="FKQ11" i="7"/>
  <c r="FKR11" i="7"/>
  <c r="FKS11" i="7"/>
  <c r="FKT11" i="7"/>
  <c r="FKU11" i="7"/>
  <c r="FKV11" i="7"/>
  <c r="FKW11" i="7"/>
  <c r="FKX11" i="7"/>
  <c r="FKY11" i="7"/>
  <c r="FKZ11" i="7"/>
  <c r="FLA11" i="7"/>
  <c r="FLB11" i="7"/>
  <c r="FLC11" i="7"/>
  <c r="FLD11" i="7"/>
  <c r="FLE11" i="7"/>
  <c r="FLF11" i="7"/>
  <c r="FLG11" i="7"/>
  <c r="FLH11" i="7"/>
  <c r="FLI11" i="7"/>
  <c r="FLJ11" i="7"/>
  <c r="FLK11" i="7"/>
  <c r="FLL11" i="7"/>
  <c r="FLM11" i="7"/>
  <c r="FLN11" i="7"/>
  <c r="FLO11" i="7"/>
  <c r="FLP11" i="7"/>
  <c r="FLQ11" i="7"/>
  <c r="FLR11" i="7"/>
  <c r="FLS11" i="7"/>
  <c r="FLT11" i="7"/>
  <c r="FLU11" i="7"/>
  <c r="FLV11" i="7"/>
  <c r="FLW11" i="7"/>
  <c r="FLX11" i="7"/>
  <c r="FLY11" i="7"/>
  <c r="FLZ11" i="7"/>
  <c r="FMA11" i="7"/>
  <c r="FMB11" i="7"/>
  <c r="FMC11" i="7"/>
  <c r="FMD11" i="7"/>
  <c r="FME11" i="7"/>
  <c r="FMF11" i="7"/>
  <c r="FMG11" i="7"/>
  <c r="FMH11" i="7"/>
  <c r="FMI11" i="7"/>
  <c r="FMJ11" i="7"/>
  <c r="FMK11" i="7"/>
  <c r="FML11" i="7"/>
  <c r="FMM11" i="7"/>
  <c r="FMN11" i="7"/>
  <c r="FMO11" i="7"/>
  <c r="FMP11" i="7"/>
  <c r="FMQ11" i="7"/>
  <c r="FMR11" i="7"/>
  <c r="FMS11" i="7"/>
  <c r="FMT11" i="7"/>
  <c r="FMU11" i="7"/>
  <c r="FMV11" i="7"/>
  <c r="FMW11" i="7"/>
  <c r="FMX11" i="7"/>
  <c r="FMY11" i="7"/>
  <c r="FMZ11" i="7"/>
  <c r="FNA11" i="7"/>
  <c r="FNB11" i="7"/>
  <c r="FNC11" i="7"/>
  <c r="FND11" i="7"/>
  <c r="FNE11" i="7"/>
  <c r="FNF11" i="7"/>
  <c r="FNG11" i="7"/>
  <c r="FNH11" i="7"/>
  <c r="FNI11" i="7"/>
  <c r="FNJ11" i="7"/>
  <c r="FNK11" i="7"/>
  <c r="FNL11" i="7"/>
  <c r="FNM11" i="7"/>
  <c r="FNN11" i="7"/>
  <c r="FNO11" i="7"/>
  <c r="FNP11" i="7"/>
  <c r="FNQ11" i="7"/>
  <c r="FNR11" i="7"/>
  <c r="FNS11" i="7"/>
  <c r="FNT11" i="7"/>
  <c r="FNU11" i="7"/>
  <c r="FNV11" i="7"/>
  <c r="FNW11" i="7"/>
  <c r="FNX11" i="7"/>
  <c r="FNY11" i="7"/>
  <c r="FNZ11" i="7"/>
  <c r="FOA11" i="7"/>
  <c r="FOB11" i="7"/>
  <c r="FOC11" i="7"/>
  <c r="FOD11" i="7"/>
  <c r="FOE11" i="7"/>
  <c r="FOF11" i="7"/>
  <c r="FOG11" i="7"/>
  <c r="FOH11" i="7"/>
  <c r="FOI11" i="7"/>
  <c r="FOJ11" i="7"/>
  <c r="FOK11" i="7"/>
  <c r="FOL11" i="7"/>
  <c r="FOM11" i="7"/>
  <c r="FON11" i="7"/>
  <c r="FOO11" i="7"/>
  <c r="FOP11" i="7"/>
  <c r="FOQ11" i="7"/>
  <c r="FOR11" i="7"/>
  <c r="FOS11" i="7"/>
  <c r="FOT11" i="7"/>
  <c r="FOU11" i="7"/>
  <c r="FOV11" i="7"/>
  <c r="FOW11" i="7"/>
  <c r="FOX11" i="7"/>
  <c r="FOY11" i="7"/>
  <c r="FOZ11" i="7"/>
  <c r="FPA11" i="7"/>
  <c r="FPB11" i="7"/>
  <c r="FPC11" i="7"/>
  <c r="FPD11" i="7"/>
  <c r="FPE11" i="7"/>
  <c r="FPF11" i="7"/>
  <c r="FPG11" i="7"/>
  <c r="FPH11" i="7"/>
  <c r="FPI11" i="7"/>
  <c r="FPJ11" i="7"/>
  <c r="FPK11" i="7"/>
  <c r="FPL11" i="7"/>
  <c r="FPM11" i="7"/>
  <c r="FPN11" i="7"/>
  <c r="FPO11" i="7"/>
  <c r="FPP11" i="7"/>
  <c r="FPQ11" i="7"/>
  <c r="FPR11" i="7"/>
  <c r="FPS11" i="7"/>
  <c r="FPT11" i="7"/>
  <c r="FPU11" i="7"/>
  <c r="FPV11" i="7"/>
  <c r="FPW11" i="7"/>
  <c r="FPX11" i="7"/>
  <c r="FPY11" i="7"/>
  <c r="FPZ11" i="7"/>
  <c r="FQA11" i="7"/>
  <c r="FQB11" i="7"/>
  <c r="FQC11" i="7"/>
  <c r="FQD11" i="7"/>
  <c r="FQE11" i="7"/>
  <c r="FQF11" i="7"/>
  <c r="FQG11" i="7"/>
  <c r="FQH11" i="7"/>
  <c r="FQI11" i="7"/>
  <c r="FQJ11" i="7"/>
  <c r="FQK11" i="7"/>
  <c r="FQL11" i="7"/>
  <c r="FQM11" i="7"/>
  <c r="FQN11" i="7"/>
  <c r="FQO11" i="7"/>
  <c r="FQP11" i="7"/>
  <c r="FQQ11" i="7"/>
  <c r="FQR11" i="7"/>
  <c r="FQS11" i="7"/>
  <c r="FQT11" i="7"/>
  <c r="FQU11" i="7"/>
  <c r="FQV11" i="7"/>
  <c r="FQW11" i="7"/>
  <c r="FQX11" i="7"/>
  <c r="FQY11" i="7"/>
  <c r="FQZ11" i="7"/>
  <c r="FRA11" i="7"/>
  <c r="FRB11" i="7"/>
  <c r="FRC11" i="7"/>
  <c r="FRD11" i="7"/>
  <c r="FRE11" i="7"/>
  <c r="FRF11" i="7"/>
  <c r="FRG11" i="7"/>
  <c r="FRH11" i="7"/>
  <c r="FRI11" i="7"/>
  <c r="FRJ11" i="7"/>
  <c r="FRK11" i="7"/>
  <c r="FRL11" i="7"/>
  <c r="FRM11" i="7"/>
  <c r="FRN11" i="7"/>
  <c r="FRO11" i="7"/>
  <c r="FRP11" i="7"/>
  <c r="FRQ11" i="7"/>
  <c r="FRR11" i="7"/>
  <c r="FRS11" i="7"/>
  <c r="FRT11" i="7"/>
  <c r="FRU11" i="7"/>
  <c r="FRV11" i="7"/>
  <c r="FRW11" i="7"/>
  <c r="FRX11" i="7"/>
  <c r="FRY11" i="7"/>
  <c r="FRZ11" i="7"/>
  <c r="FSA11" i="7"/>
  <c r="FSB11" i="7"/>
  <c r="FSC11" i="7"/>
  <c r="FSD11" i="7"/>
  <c r="FSE11" i="7"/>
  <c r="FSF11" i="7"/>
  <c r="FSG11" i="7"/>
  <c r="FSH11" i="7"/>
  <c r="FSI11" i="7"/>
  <c r="FSJ11" i="7"/>
  <c r="FSK11" i="7"/>
  <c r="FSL11" i="7"/>
  <c r="FSM11" i="7"/>
  <c r="FSN11" i="7"/>
  <c r="FSO11" i="7"/>
  <c r="FSP11" i="7"/>
  <c r="FSQ11" i="7"/>
  <c r="FSR11" i="7"/>
  <c r="FSS11" i="7"/>
  <c r="FST11" i="7"/>
  <c r="FSU11" i="7"/>
  <c r="FSV11" i="7"/>
  <c r="FSW11" i="7"/>
  <c r="FSX11" i="7"/>
  <c r="FSY11" i="7"/>
  <c r="FSZ11" i="7"/>
  <c r="FTA11" i="7"/>
  <c r="FTB11" i="7"/>
  <c r="FTC11" i="7"/>
  <c r="FTD11" i="7"/>
  <c r="FTE11" i="7"/>
  <c r="FTF11" i="7"/>
  <c r="FTG11" i="7"/>
  <c r="FTH11" i="7"/>
  <c r="FTI11" i="7"/>
  <c r="FTJ11" i="7"/>
  <c r="FTK11" i="7"/>
  <c r="FTL11" i="7"/>
  <c r="FTM11" i="7"/>
  <c r="FTN11" i="7"/>
  <c r="FTO11" i="7"/>
  <c r="FTP11" i="7"/>
  <c r="FTQ11" i="7"/>
  <c r="FTR11" i="7"/>
  <c r="FTS11" i="7"/>
  <c r="FTT11" i="7"/>
  <c r="FTU11" i="7"/>
  <c r="FTV11" i="7"/>
  <c r="FTW11" i="7"/>
  <c r="FTX11" i="7"/>
  <c r="FTY11" i="7"/>
  <c r="FTZ11" i="7"/>
  <c r="FUA11" i="7"/>
  <c r="FUB11" i="7"/>
  <c r="FUC11" i="7"/>
  <c r="FUD11" i="7"/>
  <c r="FUE11" i="7"/>
  <c r="FUF11" i="7"/>
  <c r="FUG11" i="7"/>
  <c r="FUH11" i="7"/>
  <c r="FUI11" i="7"/>
  <c r="FUJ11" i="7"/>
  <c r="FUK11" i="7"/>
  <c r="FUL11" i="7"/>
  <c r="FUM11" i="7"/>
  <c r="FUN11" i="7"/>
  <c r="FUO11" i="7"/>
  <c r="FUP11" i="7"/>
  <c r="FUQ11" i="7"/>
  <c r="FUR11" i="7"/>
  <c r="FUS11" i="7"/>
  <c r="FUT11" i="7"/>
  <c r="FUU11" i="7"/>
  <c r="FUV11" i="7"/>
  <c r="FUW11" i="7"/>
  <c r="FUX11" i="7"/>
  <c r="FUY11" i="7"/>
  <c r="FUZ11" i="7"/>
  <c r="FVA11" i="7"/>
  <c r="FVB11" i="7"/>
  <c r="FVC11" i="7"/>
  <c r="FVD11" i="7"/>
  <c r="FVE11" i="7"/>
  <c r="FVF11" i="7"/>
  <c r="FVG11" i="7"/>
  <c r="FVH11" i="7"/>
  <c r="FVI11" i="7"/>
  <c r="FVJ11" i="7"/>
  <c r="FVK11" i="7"/>
  <c r="FVL11" i="7"/>
  <c r="FVM11" i="7"/>
  <c r="FVN11" i="7"/>
  <c r="FVO11" i="7"/>
  <c r="FVP11" i="7"/>
  <c r="FVQ11" i="7"/>
  <c r="FVR11" i="7"/>
  <c r="FVS11" i="7"/>
  <c r="FVT11" i="7"/>
  <c r="FVU11" i="7"/>
  <c r="FVV11" i="7"/>
  <c r="FVW11" i="7"/>
  <c r="FVX11" i="7"/>
  <c r="FVY11" i="7"/>
  <c r="FVZ11" i="7"/>
  <c r="FWA11" i="7"/>
  <c r="FWB11" i="7"/>
  <c r="FWC11" i="7"/>
  <c r="FWD11" i="7"/>
  <c r="FWE11" i="7"/>
  <c r="FWF11" i="7"/>
  <c r="FWG11" i="7"/>
  <c r="FWH11" i="7"/>
  <c r="FWI11" i="7"/>
  <c r="FWJ11" i="7"/>
  <c r="FWK11" i="7"/>
  <c r="FWL11" i="7"/>
  <c r="FWM11" i="7"/>
  <c r="FWN11" i="7"/>
  <c r="FWO11" i="7"/>
  <c r="FWP11" i="7"/>
  <c r="FWQ11" i="7"/>
  <c r="FWR11" i="7"/>
  <c r="FWS11" i="7"/>
  <c r="FWT11" i="7"/>
  <c r="FWU11" i="7"/>
  <c r="FWV11" i="7"/>
  <c r="FWW11" i="7"/>
  <c r="FWX11" i="7"/>
  <c r="FWY11" i="7"/>
  <c r="FWZ11" i="7"/>
  <c r="FXA11" i="7"/>
  <c r="FXB11" i="7"/>
  <c r="FXC11" i="7"/>
  <c r="FXD11" i="7"/>
  <c r="FXE11" i="7"/>
  <c r="FXF11" i="7"/>
  <c r="FXG11" i="7"/>
  <c r="FXH11" i="7"/>
  <c r="FXI11" i="7"/>
  <c r="FXJ11" i="7"/>
  <c r="FXK11" i="7"/>
  <c r="FXL11" i="7"/>
  <c r="FXM11" i="7"/>
  <c r="FXN11" i="7"/>
  <c r="FXO11" i="7"/>
  <c r="FXP11" i="7"/>
  <c r="FXQ11" i="7"/>
  <c r="FXR11" i="7"/>
  <c r="FXS11" i="7"/>
  <c r="FXT11" i="7"/>
  <c r="FXU11" i="7"/>
  <c r="FXV11" i="7"/>
  <c r="FXW11" i="7"/>
  <c r="FXX11" i="7"/>
  <c r="FXY11" i="7"/>
  <c r="FXZ11" i="7"/>
  <c r="FYA11" i="7"/>
  <c r="FYB11" i="7"/>
  <c r="FYC11" i="7"/>
  <c r="FYD11" i="7"/>
  <c r="FYE11" i="7"/>
  <c r="FYF11" i="7"/>
  <c r="FYG11" i="7"/>
  <c r="FYH11" i="7"/>
  <c r="FYI11" i="7"/>
  <c r="FYJ11" i="7"/>
  <c r="FYK11" i="7"/>
  <c r="FYL11" i="7"/>
  <c r="FYM11" i="7"/>
  <c r="FYN11" i="7"/>
  <c r="FYO11" i="7"/>
  <c r="FYP11" i="7"/>
  <c r="FYQ11" i="7"/>
  <c r="FYR11" i="7"/>
  <c r="FYS11" i="7"/>
  <c r="FYT11" i="7"/>
  <c r="FYU11" i="7"/>
  <c r="FYV11" i="7"/>
  <c r="FYW11" i="7"/>
  <c r="FYX11" i="7"/>
  <c r="FYY11" i="7"/>
  <c r="FYZ11" i="7"/>
  <c r="FZA11" i="7"/>
  <c r="FZB11" i="7"/>
  <c r="FZC11" i="7"/>
  <c r="FZD11" i="7"/>
  <c r="FZE11" i="7"/>
  <c r="FZF11" i="7"/>
  <c r="FZG11" i="7"/>
  <c r="FZH11" i="7"/>
  <c r="FZI11" i="7"/>
  <c r="FZJ11" i="7"/>
  <c r="FZK11" i="7"/>
  <c r="FZL11" i="7"/>
  <c r="FZM11" i="7"/>
  <c r="FZN11" i="7"/>
  <c r="FZO11" i="7"/>
  <c r="FZP11" i="7"/>
  <c r="FZQ11" i="7"/>
  <c r="FZR11" i="7"/>
  <c r="FZS11" i="7"/>
  <c r="FZT11" i="7"/>
  <c r="FZU11" i="7"/>
  <c r="FZV11" i="7"/>
  <c r="FZW11" i="7"/>
  <c r="FZX11" i="7"/>
  <c r="FZY11" i="7"/>
  <c r="FZZ11" i="7"/>
  <c r="GAA11" i="7"/>
  <c r="GAB11" i="7"/>
  <c r="GAC11" i="7"/>
  <c r="GAD11" i="7"/>
  <c r="GAE11" i="7"/>
  <c r="GAF11" i="7"/>
  <c r="GAG11" i="7"/>
  <c r="GAH11" i="7"/>
  <c r="GAI11" i="7"/>
  <c r="GAJ11" i="7"/>
  <c r="GAK11" i="7"/>
  <c r="GAL11" i="7"/>
  <c r="GAM11" i="7"/>
  <c r="GAN11" i="7"/>
  <c r="GAO11" i="7"/>
  <c r="GAP11" i="7"/>
  <c r="GAQ11" i="7"/>
  <c r="GAR11" i="7"/>
  <c r="GAS11" i="7"/>
  <c r="GAT11" i="7"/>
  <c r="GAU11" i="7"/>
  <c r="GAV11" i="7"/>
  <c r="GAW11" i="7"/>
  <c r="GAX11" i="7"/>
  <c r="GAY11" i="7"/>
  <c r="GAZ11" i="7"/>
  <c r="GBA11" i="7"/>
  <c r="GBB11" i="7"/>
  <c r="GBC11" i="7"/>
  <c r="GBD11" i="7"/>
  <c r="GBE11" i="7"/>
  <c r="GBF11" i="7"/>
  <c r="GBG11" i="7"/>
  <c r="GBH11" i="7"/>
  <c r="GBI11" i="7"/>
  <c r="GBJ11" i="7"/>
  <c r="GBK11" i="7"/>
  <c r="GBL11" i="7"/>
  <c r="GBM11" i="7"/>
  <c r="GBN11" i="7"/>
  <c r="GBO11" i="7"/>
  <c r="GBP11" i="7"/>
  <c r="GBQ11" i="7"/>
  <c r="GBR11" i="7"/>
  <c r="GBS11" i="7"/>
  <c r="GBT11" i="7"/>
  <c r="GBU11" i="7"/>
  <c r="GBV11" i="7"/>
  <c r="GBW11" i="7"/>
  <c r="GBX11" i="7"/>
  <c r="GBY11" i="7"/>
  <c r="GBZ11" i="7"/>
  <c r="GCA11" i="7"/>
  <c r="GCB11" i="7"/>
  <c r="GCC11" i="7"/>
  <c r="GCD11" i="7"/>
  <c r="GCE11" i="7"/>
  <c r="GCF11" i="7"/>
  <c r="GCG11" i="7"/>
  <c r="GCH11" i="7"/>
  <c r="GCI11" i="7"/>
  <c r="GCJ11" i="7"/>
  <c r="GCK11" i="7"/>
  <c r="GCL11" i="7"/>
  <c r="GCM11" i="7"/>
  <c r="GCN11" i="7"/>
  <c r="GCO11" i="7"/>
  <c r="GCP11" i="7"/>
  <c r="GCQ11" i="7"/>
  <c r="GCR11" i="7"/>
  <c r="GCS11" i="7"/>
  <c r="GCT11" i="7"/>
  <c r="GCU11" i="7"/>
  <c r="GCV11" i="7"/>
  <c r="GCW11" i="7"/>
  <c r="GCX11" i="7"/>
  <c r="GCY11" i="7"/>
  <c r="GCZ11" i="7"/>
  <c r="GDA11" i="7"/>
  <c r="GDB11" i="7"/>
  <c r="GDC11" i="7"/>
  <c r="GDD11" i="7"/>
  <c r="GDE11" i="7"/>
  <c r="GDF11" i="7"/>
  <c r="GDG11" i="7"/>
  <c r="GDH11" i="7"/>
  <c r="GDI11" i="7"/>
  <c r="GDJ11" i="7"/>
  <c r="GDK11" i="7"/>
  <c r="GDL11" i="7"/>
  <c r="GDM11" i="7"/>
  <c r="GDN11" i="7"/>
  <c r="GDO11" i="7"/>
  <c r="GDP11" i="7"/>
  <c r="GDQ11" i="7"/>
  <c r="GDR11" i="7"/>
  <c r="GDS11" i="7"/>
  <c r="GDT11" i="7"/>
  <c r="GDU11" i="7"/>
  <c r="GDV11" i="7"/>
  <c r="GDW11" i="7"/>
  <c r="GDX11" i="7"/>
  <c r="GDY11" i="7"/>
  <c r="GDZ11" i="7"/>
  <c r="GEA11" i="7"/>
  <c r="GEB11" i="7"/>
  <c r="GEC11" i="7"/>
  <c r="GED11" i="7"/>
  <c r="GEE11" i="7"/>
  <c r="GEF11" i="7"/>
  <c r="GEG11" i="7"/>
  <c r="GEH11" i="7"/>
  <c r="GEI11" i="7"/>
  <c r="GEJ11" i="7"/>
  <c r="GEK11" i="7"/>
  <c r="GEL11" i="7"/>
  <c r="GEM11" i="7"/>
  <c r="GEN11" i="7"/>
  <c r="GEO11" i="7"/>
  <c r="GEP11" i="7"/>
  <c r="GEQ11" i="7"/>
  <c r="GER11" i="7"/>
  <c r="GES11" i="7"/>
  <c r="GET11" i="7"/>
  <c r="GEU11" i="7"/>
  <c r="GEV11" i="7"/>
  <c r="GEW11" i="7"/>
  <c r="GEX11" i="7"/>
  <c r="GEY11" i="7"/>
  <c r="GEZ11" i="7"/>
  <c r="GFA11" i="7"/>
  <c r="GFB11" i="7"/>
  <c r="GFC11" i="7"/>
  <c r="GFD11" i="7"/>
  <c r="GFE11" i="7"/>
  <c r="GFF11" i="7"/>
  <c r="GFG11" i="7"/>
  <c r="GFH11" i="7"/>
  <c r="GFI11" i="7"/>
  <c r="GFJ11" i="7"/>
  <c r="GFK11" i="7"/>
  <c r="GFL11" i="7"/>
  <c r="GFM11" i="7"/>
  <c r="GFN11" i="7"/>
  <c r="GFO11" i="7"/>
  <c r="GFP11" i="7"/>
  <c r="GFQ11" i="7"/>
  <c r="GFR11" i="7"/>
  <c r="GFS11" i="7"/>
  <c r="GFT11" i="7"/>
  <c r="GFU11" i="7"/>
  <c r="GFV11" i="7"/>
  <c r="GFW11" i="7"/>
  <c r="GFX11" i="7"/>
  <c r="GFY11" i="7"/>
  <c r="GFZ11" i="7"/>
  <c r="GGA11" i="7"/>
  <c r="GGB11" i="7"/>
  <c r="GGC11" i="7"/>
  <c r="GGD11" i="7"/>
  <c r="GGE11" i="7"/>
  <c r="GGF11" i="7"/>
  <c r="GGG11" i="7"/>
  <c r="GGH11" i="7"/>
  <c r="GGI11" i="7"/>
  <c r="GGJ11" i="7"/>
  <c r="GGK11" i="7"/>
  <c r="GGL11" i="7"/>
  <c r="GGM11" i="7"/>
  <c r="GGN11" i="7"/>
  <c r="GGO11" i="7"/>
  <c r="GGP11" i="7"/>
  <c r="GGQ11" i="7"/>
  <c r="GGR11" i="7"/>
  <c r="GGS11" i="7"/>
  <c r="GGT11" i="7"/>
  <c r="GGU11" i="7"/>
  <c r="GGV11" i="7"/>
  <c r="GGW11" i="7"/>
  <c r="GGX11" i="7"/>
  <c r="GGY11" i="7"/>
  <c r="GGZ11" i="7"/>
  <c r="GHA11" i="7"/>
  <c r="GHB11" i="7"/>
  <c r="GHC11" i="7"/>
  <c r="GHD11" i="7"/>
  <c r="GHE11" i="7"/>
  <c r="GHF11" i="7"/>
  <c r="GHG11" i="7"/>
  <c r="GHH11" i="7"/>
  <c r="GHI11" i="7"/>
  <c r="GHJ11" i="7"/>
  <c r="GHK11" i="7"/>
  <c r="GHL11" i="7"/>
  <c r="GHM11" i="7"/>
  <c r="GHN11" i="7"/>
  <c r="GHO11" i="7"/>
  <c r="GHP11" i="7"/>
  <c r="GHQ11" i="7"/>
  <c r="GHR11" i="7"/>
  <c r="GHS11" i="7"/>
  <c r="GHT11" i="7"/>
  <c r="GHU11" i="7"/>
  <c r="GHV11" i="7"/>
  <c r="GHW11" i="7"/>
  <c r="GHX11" i="7"/>
  <c r="GHY11" i="7"/>
  <c r="GHZ11" i="7"/>
  <c r="GIA11" i="7"/>
  <c r="GIB11" i="7"/>
  <c r="GIC11" i="7"/>
  <c r="GID11" i="7"/>
  <c r="GIE11" i="7"/>
  <c r="GIF11" i="7"/>
  <c r="GIG11" i="7"/>
  <c r="GIH11" i="7"/>
  <c r="GII11" i="7"/>
  <c r="GIJ11" i="7"/>
  <c r="GIK11" i="7"/>
  <c r="GIL11" i="7"/>
  <c r="GIM11" i="7"/>
  <c r="GIN11" i="7"/>
  <c r="GIO11" i="7"/>
  <c r="GIP11" i="7"/>
  <c r="GIQ11" i="7"/>
  <c r="GIR11" i="7"/>
  <c r="GIS11" i="7"/>
  <c r="GIT11" i="7"/>
  <c r="GIU11" i="7"/>
  <c r="GIV11" i="7"/>
  <c r="GIW11" i="7"/>
  <c r="GIX11" i="7"/>
  <c r="GIY11" i="7"/>
  <c r="GIZ11" i="7"/>
  <c r="GJA11" i="7"/>
  <c r="GJB11" i="7"/>
  <c r="GJC11" i="7"/>
  <c r="GJD11" i="7"/>
  <c r="GJE11" i="7"/>
  <c r="GJF11" i="7"/>
  <c r="GJG11" i="7"/>
  <c r="GJH11" i="7"/>
  <c r="GJI11" i="7"/>
  <c r="GJJ11" i="7"/>
  <c r="GJK11" i="7"/>
  <c r="GJL11" i="7"/>
  <c r="GJM11" i="7"/>
  <c r="GJN11" i="7"/>
  <c r="GJO11" i="7"/>
  <c r="GJP11" i="7"/>
  <c r="GJQ11" i="7"/>
  <c r="GJR11" i="7"/>
  <c r="GJS11" i="7"/>
  <c r="GJT11" i="7"/>
  <c r="GJU11" i="7"/>
  <c r="GJV11" i="7"/>
  <c r="GJW11" i="7"/>
  <c r="GJX11" i="7"/>
  <c r="GJY11" i="7"/>
  <c r="GJZ11" i="7"/>
  <c r="GKA11" i="7"/>
  <c r="GKB11" i="7"/>
  <c r="GKC11" i="7"/>
  <c r="GKD11" i="7"/>
  <c r="GKE11" i="7"/>
  <c r="GKF11" i="7"/>
  <c r="GKG11" i="7"/>
  <c r="GKH11" i="7"/>
  <c r="GKI11" i="7"/>
  <c r="GKJ11" i="7"/>
  <c r="GKK11" i="7"/>
  <c r="GKL11" i="7"/>
  <c r="GKM11" i="7"/>
  <c r="GKN11" i="7"/>
  <c r="GKO11" i="7"/>
  <c r="GKP11" i="7"/>
  <c r="GKQ11" i="7"/>
  <c r="GKR11" i="7"/>
  <c r="GKS11" i="7"/>
  <c r="GKT11" i="7"/>
  <c r="GKU11" i="7"/>
  <c r="GKV11" i="7"/>
  <c r="GKW11" i="7"/>
  <c r="GKX11" i="7"/>
  <c r="GKY11" i="7"/>
  <c r="GKZ11" i="7"/>
  <c r="GLA11" i="7"/>
  <c r="GLB11" i="7"/>
  <c r="GLC11" i="7"/>
  <c r="GLD11" i="7"/>
  <c r="GLE11" i="7"/>
  <c r="GLF11" i="7"/>
  <c r="GLG11" i="7"/>
  <c r="GLH11" i="7"/>
  <c r="GLI11" i="7"/>
  <c r="GLJ11" i="7"/>
  <c r="GLK11" i="7"/>
  <c r="GLL11" i="7"/>
  <c r="GLM11" i="7"/>
  <c r="GLN11" i="7"/>
  <c r="GLO11" i="7"/>
  <c r="GLP11" i="7"/>
  <c r="GLQ11" i="7"/>
  <c r="GLR11" i="7"/>
  <c r="GLS11" i="7"/>
  <c r="GLT11" i="7"/>
  <c r="GLU11" i="7"/>
  <c r="GLV11" i="7"/>
  <c r="GLW11" i="7"/>
  <c r="GLX11" i="7"/>
  <c r="GLY11" i="7"/>
  <c r="GLZ11" i="7"/>
  <c r="GMA11" i="7"/>
  <c r="GMB11" i="7"/>
  <c r="GMC11" i="7"/>
  <c r="GMD11" i="7"/>
  <c r="GME11" i="7"/>
  <c r="GMF11" i="7"/>
  <c r="GMG11" i="7"/>
  <c r="GMH11" i="7"/>
  <c r="GMI11" i="7"/>
  <c r="GMJ11" i="7"/>
  <c r="GMK11" i="7"/>
  <c r="GML11" i="7"/>
  <c r="GMM11" i="7"/>
  <c r="GMN11" i="7"/>
  <c r="GMO11" i="7"/>
  <c r="GMP11" i="7"/>
  <c r="GMQ11" i="7"/>
  <c r="GMR11" i="7"/>
  <c r="GMS11" i="7"/>
  <c r="GMT11" i="7"/>
  <c r="GMU11" i="7"/>
  <c r="GMV11" i="7"/>
  <c r="GMW11" i="7"/>
  <c r="GMX11" i="7"/>
  <c r="GMY11" i="7"/>
  <c r="GMZ11" i="7"/>
  <c r="GNA11" i="7"/>
  <c r="GNB11" i="7"/>
  <c r="GNC11" i="7"/>
  <c r="GND11" i="7"/>
  <c r="GNE11" i="7"/>
  <c r="GNF11" i="7"/>
  <c r="GNG11" i="7"/>
  <c r="GNH11" i="7"/>
  <c r="GNI11" i="7"/>
  <c r="GNJ11" i="7"/>
  <c r="GNK11" i="7"/>
  <c r="GNL11" i="7"/>
  <c r="GNM11" i="7"/>
  <c r="GNN11" i="7"/>
  <c r="GNO11" i="7"/>
  <c r="GNP11" i="7"/>
  <c r="GNQ11" i="7"/>
  <c r="GNR11" i="7"/>
  <c r="GNS11" i="7"/>
  <c r="GNT11" i="7"/>
  <c r="GNU11" i="7"/>
  <c r="GNV11" i="7"/>
  <c r="GNW11" i="7"/>
  <c r="GNX11" i="7"/>
  <c r="GNY11" i="7"/>
  <c r="GNZ11" i="7"/>
  <c r="GOA11" i="7"/>
  <c r="GOB11" i="7"/>
  <c r="GOC11" i="7"/>
  <c r="GOD11" i="7"/>
  <c r="GOE11" i="7"/>
  <c r="GOF11" i="7"/>
  <c r="GOG11" i="7"/>
  <c r="GOH11" i="7"/>
  <c r="GOI11" i="7"/>
  <c r="GOJ11" i="7"/>
  <c r="GOK11" i="7"/>
  <c r="GOL11" i="7"/>
  <c r="GOM11" i="7"/>
  <c r="GON11" i="7"/>
  <c r="GOO11" i="7"/>
  <c r="GOP11" i="7"/>
  <c r="GOQ11" i="7"/>
  <c r="GOR11" i="7"/>
  <c r="GOS11" i="7"/>
  <c r="GOT11" i="7"/>
  <c r="GOU11" i="7"/>
  <c r="GOV11" i="7"/>
  <c r="GOW11" i="7"/>
  <c r="GOX11" i="7"/>
  <c r="GOY11" i="7"/>
  <c r="GOZ11" i="7"/>
  <c r="GPA11" i="7"/>
  <c r="GPB11" i="7"/>
  <c r="GPC11" i="7"/>
  <c r="GPD11" i="7"/>
  <c r="GPE11" i="7"/>
  <c r="GPF11" i="7"/>
  <c r="GPG11" i="7"/>
  <c r="GPH11" i="7"/>
  <c r="GPI11" i="7"/>
  <c r="GPJ11" i="7"/>
  <c r="GPK11" i="7"/>
  <c r="GPL11" i="7"/>
  <c r="GPM11" i="7"/>
  <c r="GPN11" i="7"/>
  <c r="GPO11" i="7"/>
  <c r="GPP11" i="7"/>
  <c r="GPQ11" i="7"/>
  <c r="GPR11" i="7"/>
  <c r="GPS11" i="7"/>
  <c r="GPT11" i="7"/>
  <c r="GPU11" i="7"/>
  <c r="GPV11" i="7"/>
  <c r="GPW11" i="7"/>
  <c r="GPX11" i="7"/>
  <c r="GPY11" i="7"/>
  <c r="GPZ11" i="7"/>
  <c r="GQA11" i="7"/>
  <c r="GQB11" i="7"/>
  <c r="GQC11" i="7"/>
  <c r="GQD11" i="7"/>
  <c r="GQE11" i="7"/>
  <c r="GQF11" i="7"/>
  <c r="GQG11" i="7"/>
  <c r="GQH11" i="7"/>
  <c r="GQI11" i="7"/>
  <c r="GQJ11" i="7"/>
  <c r="GQK11" i="7"/>
  <c r="GQL11" i="7"/>
  <c r="GQM11" i="7"/>
  <c r="GQN11" i="7"/>
  <c r="GQO11" i="7"/>
  <c r="GQP11" i="7"/>
  <c r="GQQ11" i="7"/>
  <c r="GQR11" i="7"/>
  <c r="GQS11" i="7"/>
  <c r="GQT11" i="7"/>
  <c r="GQU11" i="7"/>
  <c r="GQV11" i="7"/>
  <c r="GQW11" i="7"/>
  <c r="GQX11" i="7"/>
  <c r="GQY11" i="7"/>
  <c r="GQZ11" i="7"/>
  <c r="GRA11" i="7"/>
  <c r="GRB11" i="7"/>
  <c r="GRC11" i="7"/>
  <c r="GRD11" i="7"/>
  <c r="GRE11" i="7"/>
  <c r="GRF11" i="7"/>
  <c r="GRG11" i="7"/>
  <c r="GRH11" i="7"/>
  <c r="GRI11" i="7"/>
  <c r="GRJ11" i="7"/>
  <c r="GRK11" i="7"/>
  <c r="GRL11" i="7"/>
  <c r="GRM11" i="7"/>
  <c r="GRN11" i="7"/>
  <c r="GRO11" i="7"/>
  <c r="GRP11" i="7"/>
  <c r="GRQ11" i="7"/>
  <c r="GRR11" i="7"/>
  <c r="GRS11" i="7"/>
  <c r="GRT11" i="7"/>
  <c r="GRU11" i="7"/>
  <c r="GRV11" i="7"/>
  <c r="GRW11" i="7"/>
  <c r="GRX11" i="7"/>
  <c r="GRY11" i="7"/>
  <c r="GRZ11" i="7"/>
  <c r="GSA11" i="7"/>
  <c r="GSB11" i="7"/>
  <c r="GSC11" i="7"/>
  <c r="GSD11" i="7"/>
  <c r="GSE11" i="7"/>
  <c r="GSF11" i="7"/>
  <c r="GSG11" i="7"/>
  <c r="GSH11" i="7"/>
  <c r="GSI11" i="7"/>
  <c r="GSJ11" i="7"/>
  <c r="GSK11" i="7"/>
  <c r="GSL11" i="7"/>
  <c r="GSM11" i="7"/>
  <c r="GSN11" i="7"/>
  <c r="GSO11" i="7"/>
  <c r="GSP11" i="7"/>
  <c r="GSQ11" i="7"/>
  <c r="GSR11" i="7"/>
  <c r="GSS11" i="7"/>
  <c r="GST11" i="7"/>
  <c r="GSU11" i="7"/>
  <c r="GSV11" i="7"/>
  <c r="GSW11" i="7"/>
  <c r="GSX11" i="7"/>
  <c r="GSY11" i="7"/>
  <c r="GSZ11" i="7"/>
  <c r="GTA11" i="7"/>
  <c r="GTB11" i="7"/>
  <c r="GTC11" i="7"/>
  <c r="GTD11" i="7"/>
  <c r="GTE11" i="7"/>
  <c r="GTF11" i="7"/>
  <c r="GTG11" i="7"/>
  <c r="GTH11" i="7"/>
  <c r="GTI11" i="7"/>
  <c r="GTJ11" i="7"/>
  <c r="GTK11" i="7"/>
  <c r="GTL11" i="7"/>
  <c r="GTM11" i="7"/>
  <c r="GTN11" i="7"/>
  <c r="GTO11" i="7"/>
  <c r="GTP11" i="7"/>
  <c r="GTQ11" i="7"/>
  <c r="GTR11" i="7"/>
  <c r="GTS11" i="7"/>
  <c r="GTT11" i="7"/>
  <c r="GTU11" i="7"/>
  <c r="GTV11" i="7"/>
  <c r="GTW11" i="7"/>
  <c r="GTX11" i="7"/>
  <c r="GTY11" i="7"/>
  <c r="GTZ11" i="7"/>
  <c r="GUA11" i="7"/>
  <c r="GUB11" i="7"/>
  <c r="GUC11" i="7"/>
  <c r="GUD11" i="7"/>
  <c r="GUE11" i="7"/>
  <c r="GUF11" i="7"/>
  <c r="GUG11" i="7"/>
  <c r="GUH11" i="7"/>
  <c r="GUI11" i="7"/>
  <c r="GUJ11" i="7"/>
  <c r="GUK11" i="7"/>
  <c r="GUL11" i="7"/>
  <c r="GUM11" i="7"/>
  <c r="GUN11" i="7"/>
  <c r="GUO11" i="7"/>
  <c r="GUP11" i="7"/>
  <c r="GUQ11" i="7"/>
  <c r="GUR11" i="7"/>
  <c r="GUS11" i="7"/>
  <c r="GUT11" i="7"/>
  <c r="GUU11" i="7"/>
  <c r="GUV11" i="7"/>
  <c r="GUW11" i="7"/>
  <c r="GUX11" i="7"/>
  <c r="GUY11" i="7"/>
  <c r="GUZ11" i="7"/>
  <c r="GVA11" i="7"/>
  <c r="GVB11" i="7"/>
  <c r="GVC11" i="7"/>
  <c r="GVD11" i="7"/>
  <c r="GVE11" i="7"/>
  <c r="GVF11" i="7"/>
  <c r="GVG11" i="7"/>
  <c r="GVH11" i="7"/>
  <c r="GVI11" i="7"/>
  <c r="GVJ11" i="7"/>
  <c r="GVK11" i="7"/>
  <c r="GVL11" i="7"/>
  <c r="GVM11" i="7"/>
  <c r="GVN11" i="7"/>
  <c r="GVO11" i="7"/>
  <c r="GVP11" i="7"/>
  <c r="GVQ11" i="7"/>
  <c r="GVR11" i="7"/>
  <c r="GVS11" i="7"/>
  <c r="GVT11" i="7"/>
  <c r="GVU11" i="7"/>
  <c r="GVV11" i="7"/>
  <c r="GVW11" i="7"/>
  <c r="GVX11" i="7"/>
  <c r="GVY11" i="7"/>
  <c r="GVZ11" i="7"/>
  <c r="GWA11" i="7"/>
  <c r="GWB11" i="7"/>
  <c r="GWC11" i="7"/>
  <c r="GWD11" i="7"/>
  <c r="GWE11" i="7"/>
  <c r="GWF11" i="7"/>
  <c r="GWG11" i="7"/>
  <c r="GWH11" i="7"/>
  <c r="GWI11" i="7"/>
  <c r="GWJ11" i="7"/>
  <c r="GWK11" i="7"/>
  <c r="GWL11" i="7"/>
  <c r="GWM11" i="7"/>
  <c r="GWN11" i="7"/>
  <c r="GWO11" i="7"/>
  <c r="GWP11" i="7"/>
  <c r="GWQ11" i="7"/>
  <c r="GWR11" i="7"/>
  <c r="GWS11" i="7"/>
  <c r="GWT11" i="7"/>
  <c r="GWU11" i="7"/>
  <c r="GWV11" i="7"/>
  <c r="GWW11" i="7"/>
  <c r="GWX11" i="7"/>
  <c r="GWY11" i="7"/>
  <c r="GWZ11" i="7"/>
  <c r="GXA11" i="7"/>
  <c r="GXB11" i="7"/>
  <c r="GXC11" i="7"/>
  <c r="GXD11" i="7"/>
  <c r="GXE11" i="7"/>
  <c r="GXF11" i="7"/>
  <c r="GXG11" i="7"/>
  <c r="GXH11" i="7"/>
  <c r="GXI11" i="7"/>
  <c r="GXJ11" i="7"/>
  <c r="GXK11" i="7"/>
  <c r="GXL11" i="7"/>
  <c r="GXM11" i="7"/>
  <c r="GXN11" i="7"/>
  <c r="GXO11" i="7"/>
  <c r="GXP11" i="7"/>
  <c r="GXQ11" i="7"/>
  <c r="GXR11" i="7"/>
  <c r="GXS11" i="7"/>
  <c r="GXT11" i="7"/>
  <c r="GXU11" i="7"/>
  <c r="GXV11" i="7"/>
  <c r="GXW11" i="7"/>
  <c r="GXX11" i="7"/>
  <c r="GXY11" i="7"/>
  <c r="GXZ11" i="7"/>
  <c r="GYA11" i="7"/>
  <c r="GYB11" i="7"/>
  <c r="GYC11" i="7"/>
  <c r="GYD11" i="7"/>
  <c r="GYE11" i="7"/>
  <c r="GYF11" i="7"/>
  <c r="GYG11" i="7"/>
  <c r="GYH11" i="7"/>
  <c r="GYI11" i="7"/>
  <c r="GYJ11" i="7"/>
  <c r="GYK11" i="7"/>
  <c r="GYL11" i="7"/>
  <c r="GYM11" i="7"/>
  <c r="GYN11" i="7"/>
  <c r="GYO11" i="7"/>
  <c r="GYP11" i="7"/>
  <c r="GYQ11" i="7"/>
  <c r="GYR11" i="7"/>
  <c r="GYS11" i="7"/>
  <c r="GYT11" i="7"/>
  <c r="GYU11" i="7"/>
  <c r="GYV11" i="7"/>
  <c r="GYW11" i="7"/>
  <c r="GYX11" i="7"/>
  <c r="GYY11" i="7"/>
  <c r="GYZ11" i="7"/>
  <c r="GZA11" i="7"/>
  <c r="GZB11" i="7"/>
  <c r="GZC11" i="7"/>
  <c r="GZD11" i="7"/>
  <c r="GZE11" i="7"/>
  <c r="GZF11" i="7"/>
  <c r="GZG11" i="7"/>
  <c r="GZH11" i="7"/>
  <c r="GZI11" i="7"/>
  <c r="GZJ11" i="7"/>
  <c r="GZK11" i="7"/>
  <c r="GZL11" i="7"/>
  <c r="GZM11" i="7"/>
  <c r="GZN11" i="7"/>
  <c r="GZO11" i="7"/>
  <c r="GZP11" i="7"/>
  <c r="GZQ11" i="7"/>
  <c r="GZR11" i="7"/>
  <c r="GZS11" i="7"/>
  <c r="GZT11" i="7"/>
  <c r="GZU11" i="7"/>
  <c r="GZV11" i="7"/>
  <c r="GZW11" i="7"/>
  <c r="GZX11" i="7"/>
  <c r="GZY11" i="7"/>
  <c r="GZZ11" i="7"/>
  <c r="HAA11" i="7"/>
  <c r="HAB11" i="7"/>
  <c r="HAC11" i="7"/>
  <c r="HAD11" i="7"/>
  <c r="HAE11" i="7"/>
  <c r="HAF11" i="7"/>
  <c r="HAG11" i="7"/>
  <c r="HAH11" i="7"/>
  <c r="HAI11" i="7"/>
  <c r="HAJ11" i="7"/>
  <c r="HAK11" i="7"/>
  <c r="HAL11" i="7"/>
  <c r="HAM11" i="7"/>
  <c r="HAN11" i="7"/>
  <c r="HAO11" i="7"/>
  <c r="HAP11" i="7"/>
  <c r="HAQ11" i="7"/>
  <c r="HAR11" i="7"/>
  <c r="HAS11" i="7"/>
  <c r="HAT11" i="7"/>
  <c r="HAU11" i="7"/>
  <c r="HAV11" i="7"/>
  <c r="HAW11" i="7"/>
  <c r="HAX11" i="7"/>
  <c r="HAY11" i="7"/>
  <c r="HAZ11" i="7"/>
  <c r="HBA11" i="7"/>
  <c r="HBB11" i="7"/>
  <c r="HBC11" i="7"/>
  <c r="HBD11" i="7"/>
  <c r="HBE11" i="7"/>
  <c r="HBF11" i="7"/>
  <c r="HBG11" i="7"/>
  <c r="HBH11" i="7"/>
  <c r="HBI11" i="7"/>
  <c r="HBJ11" i="7"/>
  <c r="HBK11" i="7"/>
  <c r="HBL11" i="7"/>
  <c r="HBM11" i="7"/>
  <c r="HBN11" i="7"/>
  <c r="HBO11" i="7"/>
  <c r="HBP11" i="7"/>
  <c r="HBQ11" i="7"/>
  <c r="HBR11" i="7"/>
  <c r="HBS11" i="7"/>
  <c r="HBT11" i="7"/>
  <c r="HBU11" i="7"/>
  <c r="HBV11" i="7"/>
  <c r="HBW11" i="7"/>
  <c r="HBX11" i="7"/>
  <c r="HBY11" i="7"/>
  <c r="HBZ11" i="7"/>
  <c r="HCA11" i="7"/>
  <c r="HCB11" i="7"/>
  <c r="HCC11" i="7"/>
  <c r="HCD11" i="7"/>
  <c r="HCE11" i="7"/>
  <c r="HCF11" i="7"/>
  <c r="HCG11" i="7"/>
  <c r="HCH11" i="7"/>
  <c r="HCI11" i="7"/>
  <c r="HCJ11" i="7"/>
  <c r="HCK11" i="7"/>
  <c r="HCL11" i="7"/>
  <c r="HCM11" i="7"/>
  <c r="HCN11" i="7"/>
  <c r="HCO11" i="7"/>
  <c r="HCP11" i="7"/>
  <c r="HCQ11" i="7"/>
  <c r="HCR11" i="7"/>
  <c r="HCS11" i="7"/>
  <c r="HCT11" i="7"/>
  <c r="HCU11" i="7"/>
  <c r="HCV11" i="7"/>
  <c r="HCW11" i="7"/>
  <c r="HCX11" i="7"/>
  <c r="HCY11" i="7"/>
  <c r="HCZ11" i="7"/>
  <c r="HDA11" i="7"/>
  <c r="HDB11" i="7"/>
  <c r="HDC11" i="7"/>
  <c r="HDD11" i="7"/>
  <c r="HDE11" i="7"/>
  <c r="HDF11" i="7"/>
  <c r="HDG11" i="7"/>
  <c r="HDH11" i="7"/>
  <c r="HDI11" i="7"/>
  <c r="HDJ11" i="7"/>
  <c r="HDK11" i="7"/>
  <c r="HDL11" i="7"/>
  <c r="HDM11" i="7"/>
  <c r="HDN11" i="7"/>
  <c r="HDO11" i="7"/>
  <c r="HDP11" i="7"/>
  <c r="HDQ11" i="7"/>
  <c r="HDR11" i="7"/>
  <c r="HDS11" i="7"/>
  <c r="HDT11" i="7"/>
  <c r="HDU11" i="7"/>
  <c r="HDV11" i="7"/>
  <c r="HDW11" i="7"/>
  <c r="HDX11" i="7"/>
  <c r="HDY11" i="7"/>
  <c r="HDZ11" i="7"/>
  <c r="HEA11" i="7"/>
  <c r="HEB11" i="7"/>
  <c r="HEC11" i="7"/>
  <c r="HED11" i="7"/>
  <c r="HEE11" i="7"/>
  <c r="HEF11" i="7"/>
  <c r="HEG11" i="7"/>
  <c r="HEH11" i="7"/>
  <c r="HEI11" i="7"/>
  <c r="HEJ11" i="7"/>
  <c r="HEK11" i="7"/>
  <c r="HEL11" i="7"/>
  <c r="HEM11" i="7"/>
  <c r="HEN11" i="7"/>
  <c r="HEO11" i="7"/>
  <c r="HEP11" i="7"/>
  <c r="HEQ11" i="7"/>
  <c r="HER11" i="7"/>
  <c r="HES11" i="7"/>
  <c r="HET11" i="7"/>
  <c r="HEU11" i="7"/>
  <c r="HEV11" i="7"/>
  <c r="HEW11" i="7"/>
  <c r="HEX11" i="7"/>
  <c r="HEY11" i="7"/>
  <c r="HEZ11" i="7"/>
  <c r="HFA11" i="7"/>
  <c r="HFB11" i="7"/>
  <c r="HFC11" i="7"/>
  <c r="HFD11" i="7"/>
  <c r="HFE11" i="7"/>
  <c r="HFF11" i="7"/>
  <c r="HFG11" i="7"/>
  <c r="HFH11" i="7"/>
  <c r="HFI11" i="7"/>
  <c r="HFJ11" i="7"/>
  <c r="HFK11" i="7"/>
  <c r="HFL11" i="7"/>
  <c r="HFM11" i="7"/>
  <c r="HFN11" i="7"/>
  <c r="HFO11" i="7"/>
  <c r="HFP11" i="7"/>
  <c r="HFQ11" i="7"/>
  <c r="HFR11" i="7"/>
  <c r="HFS11" i="7"/>
  <c r="HFT11" i="7"/>
  <c r="HFU11" i="7"/>
  <c r="HFV11" i="7"/>
  <c r="HFW11" i="7"/>
  <c r="HFX11" i="7"/>
  <c r="HFY11" i="7"/>
  <c r="HFZ11" i="7"/>
  <c r="HGA11" i="7"/>
  <c r="HGB11" i="7"/>
  <c r="HGC11" i="7"/>
  <c r="HGD11" i="7"/>
  <c r="HGE11" i="7"/>
  <c r="HGF11" i="7"/>
  <c r="HGG11" i="7"/>
  <c r="HGH11" i="7"/>
  <c r="HGI11" i="7"/>
  <c r="HGJ11" i="7"/>
  <c r="HGK11" i="7"/>
  <c r="HGL11" i="7"/>
  <c r="HGM11" i="7"/>
  <c r="HGN11" i="7"/>
  <c r="HGO11" i="7"/>
  <c r="HGP11" i="7"/>
  <c r="HGQ11" i="7"/>
  <c r="HGR11" i="7"/>
  <c r="HGS11" i="7"/>
  <c r="HGT11" i="7"/>
  <c r="HGU11" i="7"/>
  <c r="HGV11" i="7"/>
  <c r="HGW11" i="7"/>
  <c r="HGX11" i="7"/>
  <c r="HGY11" i="7"/>
  <c r="HGZ11" i="7"/>
  <c r="HHA11" i="7"/>
  <c r="HHB11" i="7"/>
  <c r="HHC11" i="7"/>
  <c r="HHD11" i="7"/>
  <c r="HHE11" i="7"/>
  <c r="HHF11" i="7"/>
  <c r="HHG11" i="7"/>
  <c r="HHH11" i="7"/>
  <c r="HHI11" i="7"/>
  <c r="HHJ11" i="7"/>
  <c r="HHK11" i="7"/>
  <c r="HHL11" i="7"/>
  <c r="HHM11" i="7"/>
  <c r="HHN11" i="7"/>
  <c r="HHO11" i="7"/>
  <c r="HHP11" i="7"/>
  <c r="HHQ11" i="7"/>
  <c r="HHR11" i="7"/>
  <c r="HHS11" i="7"/>
  <c r="HHT11" i="7"/>
  <c r="HHU11" i="7"/>
  <c r="HHV11" i="7"/>
  <c r="HHW11" i="7"/>
  <c r="HHX11" i="7"/>
  <c r="HHY11" i="7"/>
  <c r="HHZ11" i="7"/>
  <c r="HIA11" i="7"/>
  <c r="HIB11" i="7"/>
  <c r="HIC11" i="7"/>
  <c r="HID11" i="7"/>
  <c r="HIE11" i="7"/>
  <c r="HIF11" i="7"/>
  <c r="HIG11" i="7"/>
  <c r="HIH11" i="7"/>
  <c r="HII11" i="7"/>
  <c r="HIJ11" i="7"/>
  <c r="HIK11" i="7"/>
  <c r="HIL11" i="7"/>
  <c r="HIM11" i="7"/>
  <c r="HIN11" i="7"/>
  <c r="HIO11" i="7"/>
  <c r="HIP11" i="7"/>
  <c r="HIQ11" i="7"/>
  <c r="HIR11" i="7"/>
  <c r="HIS11" i="7"/>
  <c r="HIT11" i="7"/>
  <c r="HIU11" i="7"/>
  <c r="HIV11" i="7"/>
  <c r="HIW11" i="7"/>
  <c r="HIX11" i="7"/>
  <c r="HIY11" i="7"/>
  <c r="HIZ11" i="7"/>
  <c r="HJA11" i="7"/>
  <c r="HJB11" i="7"/>
  <c r="HJC11" i="7"/>
  <c r="HJD11" i="7"/>
  <c r="HJE11" i="7"/>
  <c r="HJF11" i="7"/>
  <c r="HJG11" i="7"/>
  <c r="HJH11" i="7"/>
  <c r="HJI11" i="7"/>
  <c r="HJJ11" i="7"/>
  <c r="HJK11" i="7"/>
  <c r="HJL11" i="7"/>
  <c r="HJM11" i="7"/>
  <c r="HJN11" i="7"/>
  <c r="HJO11" i="7"/>
  <c r="HJP11" i="7"/>
  <c r="HJQ11" i="7"/>
  <c r="HJR11" i="7"/>
  <c r="HJS11" i="7"/>
  <c r="HJT11" i="7"/>
  <c r="HJU11" i="7"/>
  <c r="HJV11" i="7"/>
  <c r="HJW11" i="7"/>
  <c r="HJX11" i="7"/>
  <c r="HJY11" i="7"/>
  <c r="HJZ11" i="7"/>
  <c r="HKA11" i="7"/>
  <c r="HKB11" i="7"/>
  <c r="HKC11" i="7"/>
  <c r="HKD11" i="7"/>
  <c r="HKE11" i="7"/>
  <c r="HKF11" i="7"/>
  <c r="HKG11" i="7"/>
  <c r="HKH11" i="7"/>
  <c r="HKI11" i="7"/>
  <c r="HKJ11" i="7"/>
  <c r="HKK11" i="7"/>
  <c r="HKL11" i="7"/>
  <c r="HKM11" i="7"/>
  <c r="HKN11" i="7"/>
  <c r="HKO11" i="7"/>
  <c r="HKP11" i="7"/>
  <c r="HKQ11" i="7"/>
  <c r="HKR11" i="7"/>
  <c r="HKS11" i="7"/>
  <c r="HKT11" i="7"/>
  <c r="HKU11" i="7"/>
  <c r="HKV11" i="7"/>
  <c r="HKW11" i="7"/>
  <c r="HKX11" i="7"/>
  <c r="HKY11" i="7"/>
  <c r="HKZ11" i="7"/>
  <c r="HLA11" i="7"/>
  <c r="HLB11" i="7"/>
  <c r="HLC11" i="7"/>
  <c r="HLD11" i="7"/>
  <c r="HLE11" i="7"/>
  <c r="HLF11" i="7"/>
  <c r="HLG11" i="7"/>
  <c r="HLH11" i="7"/>
  <c r="HLI11" i="7"/>
  <c r="HLJ11" i="7"/>
  <c r="HLK11" i="7"/>
  <c r="HLL11" i="7"/>
  <c r="HLM11" i="7"/>
  <c r="HLN11" i="7"/>
  <c r="HLO11" i="7"/>
  <c r="HLP11" i="7"/>
  <c r="HLQ11" i="7"/>
  <c r="HLR11" i="7"/>
  <c r="HLS11" i="7"/>
  <c r="HLT11" i="7"/>
  <c r="HLU11" i="7"/>
  <c r="HLV11" i="7"/>
  <c r="HLW11" i="7"/>
  <c r="HLX11" i="7"/>
  <c r="HLY11" i="7"/>
  <c r="HLZ11" i="7"/>
  <c r="HMA11" i="7"/>
  <c r="HMB11" i="7"/>
  <c r="HMC11" i="7"/>
  <c r="HMD11" i="7"/>
  <c r="HME11" i="7"/>
  <c r="HMF11" i="7"/>
  <c r="HMG11" i="7"/>
  <c r="HMH11" i="7"/>
  <c r="HMI11" i="7"/>
  <c r="HMJ11" i="7"/>
  <c r="HMK11" i="7"/>
  <c r="HML11" i="7"/>
  <c r="HMM11" i="7"/>
  <c r="HMN11" i="7"/>
  <c r="HMO11" i="7"/>
  <c r="HMP11" i="7"/>
  <c r="HMQ11" i="7"/>
  <c r="HMR11" i="7"/>
  <c r="HMS11" i="7"/>
  <c r="HMT11" i="7"/>
  <c r="HMU11" i="7"/>
  <c r="HMV11" i="7"/>
  <c r="HMW11" i="7"/>
  <c r="HMX11" i="7"/>
  <c r="HMY11" i="7"/>
  <c r="HMZ11" i="7"/>
  <c r="HNA11" i="7"/>
  <c r="HNB11" i="7"/>
  <c r="HNC11" i="7"/>
  <c r="HND11" i="7"/>
  <c r="HNE11" i="7"/>
  <c r="HNF11" i="7"/>
  <c r="HNG11" i="7"/>
  <c r="HNH11" i="7"/>
  <c r="HNI11" i="7"/>
  <c r="HNJ11" i="7"/>
  <c r="HNK11" i="7"/>
  <c r="HNL11" i="7"/>
  <c r="HNM11" i="7"/>
  <c r="HNN11" i="7"/>
  <c r="HNO11" i="7"/>
  <c r="HNP11" i="7"/>
  <c r="HNQ11" i="7"/>
  <c r="HNR11" i="7"/>
  <c r="HNS11" i="7"/>
  <c r="HNT11" i="7"/>
  <c r="HNU11" i="7"/>
  <c r="HNV11" i="7"/>
  <c r="HNW11" i="7"/>
  <c r="HNX11" i="7"/>
  <c r="HNY11" i="7"/>
  <c r="HNZ11" i="7"/>
  <c r="HOA11" i="7"/>
  <c r="HOB11" i="7"/>
  <c r="HOC11" i="7"/>
  <c r="HOD11" i="7"/>
  <c r="HOE11" i="7"/>
  <c r="HOF11" i="7"/>
  <c r="HOG11" i="7"/>
  <c r="HOH11" i="7"/>
  <c r="HOI11" i="7"/>
  <c r="HOJ11" i="7"/>
  <c r="HOK11" i="7"/>
  <c r="HOL11" i="7"/>
  <c r="HOM11" i="7"/>
  <c r="HON11" i="7"/>
  <c r="HOO11" i="7"/>
  <c r="HOP11" i="7"/>
  <c r="HOQ11" i="7"/>
  <c r="HOR11" i="7"/>
  <c r="HOS11" i="7"/>
  <c r="HOT11" i="7"/>
  <c r="HOU11" i="7"/>
  <c r="HOV11" i="7"/>
  <c r="HOW11" i="7"/>
  <c r="HOX11" i="7"/>
  <c r="HOY11" i="7"/>
  <c r="HOZ11" i="7"/>
  <c r="HPA11" i="7"/>
  <c r="HPB11" i="7"/>
  <c r="HPC11" i="7"/>
  <c r="HPD11" i="7"/>
  <c r="HPE11" i="7"/>
  <c r="HPF11" i="7"/>
  <c r="HPG11" i="7"/>
  <c r="HPH11" i="7"/>
  <c r="HPI11" i="7"/>
  <c r="HPJ11" i="7"/>
  <c r="HPK11" i="7"/>
  <c r="HPL11" i="7"/>
  <c r="HPM11" i="7"/>
  <c r="HPN11" i="7"/>
  <c r="HPO11" i="7"/>
  <c r="HPP11" i="7"/>
  <c r="HPQ11" i="7"/>
  <c r="HPR11" i="7"/>
  <c r="HPS11" i="7"/>
  <c r="HPT11" i="7"/>
  <c r="HPU11" i="7"/>
  <c r="HPV11" i="7"/>
  <c r="HPW11" i="7"/>
  <c r="HPX11" i="7"/>
  <c r="HPY11" i="7"/>
  <c r="HPZ11" i="7"/>
  <c r="HQA11" i="7"/>
  <c r="HQB11" i="7"/>
  <c r="HQC11" i="7"/>
  <c r="HQD11" i="7"/>
  <c r="HQE11" i="7"/>
  <c r="HQF11" i="7"/>
  <c r="HQG11" i="7"/>
  <c r="HQH11" i="7"/>
  <c r="HQI11" i="7"/>
  <c r="HQJ11" i="7"/>
  <c r="HQK11" i="7"/>
  <c r="HQL11" i="7"/>
  <c r="HQM11" i="7"/>
  <c r="HQN11" i="7"/>
  <c r="HQO11" i="7"/>
  <c r="HQP11" i="7"/>
  <c r="HQQ11" i="7"/>
  <c r="HQR11" i="7"/>
  <c r="HQS11" i="7"/>
  <c r="HQT11" i="7"/>
  <c r="HQU11" i="7"/>
  <c r="HQV11" i="7"/>
  <c r="HQW11" i="7"/>
  <c r="HQX11" i="7"/>
  <c r="HQY11" i="7"/>
  <c r="HQZ11" i="7"/>
  <c r="HRA11" i="7"/>
  <c r="HRB11" i="7"/>
  <c r="HRC11" i="7"/>
  <c r="HRD11" i="7"/>
  <c r="HRE11" i="7"/>
  <c r="HRF11" i="7"/>
  <c r="HRG11" i="7"/>
  <c r="HRH11" i="7"/>
  <c r="HRI11" i="7"/>
  <c r="HRJ11" i="7"/>
  <c r="HRK11" i="7"/>
  <c r="HRL11" i="7"/>
  <c r="HRM11" i="7"/>
  <c r="HRN11" i="7"/>
  <c r="HRO11" i="7"/>
  <c r="HRP11" i="7"/>
  <c r="HRQ11" i="7"/>
  <c r="HRR11" i="7"/>
  <c r="HRS11" i="7"/>
  <c r="HRT11" i="7"/>
  <c r="HRU11" i="7"/>
  <c r="HRV11" i="7"/>
  <c r="HRW11" i="7"/>
  <c r="HRX11" i="7"/>
  <c r="HRY11" i="7"/>
  <c r="HRZ11" i="7"/>
  <c r="HSA11" i="7"/>
  <c r="HSB11" i="7"/>
  <c r="HSC11" i="7"/>
  <c r="HSD11" i="7"/>
  <c r="HSE11" i="7"/>
  <c r="HSF11" i="7"/>
  <c r="HSG11" i="7"/>
  <c r="HSH11" i="7"/>
  <c r="HSI11" i="7"/>
  <c r="HSJ11" i="7"/>
  <c r="HSK11" i="7"/>
  <c r="HSL11" i="7"/>
  <c r="HSM11" i="7"/>
  <c r="HSN11" i="7"/>
  <c r="HSO11" i="7"/>
  <c r="HSP11" i="7"/>
  <c r="HSQ11" i="7"/>
  <c r="HSR11" i="7"/>
  <c r="HSS11" i="7"/>
  <c r="HST11" i="7"/>
  <c r="HSU11" i="7"/>
  <c r="HSV11" i="7"/>
  <c r="HSW11" i="7"/>
  <c r="HSX11" i="7"/>
  <c r="HSY11" i="7"/>
  <c r="HSZ11" i="7"/>
  <c r="HTA11" i="7"/>
  <c r="HTB11" i="7"/>
  <c r="HTC11" i="7"/>
  <c r="HTD11" i="7"/>
  <c r="HTE11" i="7"/>
  <c r="HTF11" i="7"/>
  <c r="HTG11" i="7"/>
  <c r="HTH11" i="7"/>
  <c r="HTI11" i="7"/>
  <c r="HTJ11" i="7"/>
  <c r="HTK11" i="7"/>
  <c r="HTL11" i="7"/>
  <c r="HTM11" i="7"/>
  <c r="HTN11" i="7"/>
  <c r="HTO11" i="7"/>
  <c r="HTP11" i="7"/>
  <c r="HTQ11" i="7"/>
  <c r="HTR11" i="7"/>
  <c r="HTS11" i="7"/>
  <c r="HTT11" i="7"/>
  <c r="HTU11" i="7"/>
  <c r="HTV11" i="7"/>
  <c r="HTW11" i="7"/>
  <c r="HTX11" i="7"/>
  <c r="HTY11" i="7"/>
  <c r="HTZ11" i="7"/>
  <c r="HUA11" i="7"/>
  <c r="HUB11" i="7"/>
  <c r="HUC11" i="7"/>
  <c r="HUD11" i="7"/>
  <c r="HUE11" i="7"/>
  <c r="HUF11" i="7"/>
  <c r="HUG11" i="7"/>
  <c r="HUH11" i="7"/>
  <c r="HUI11" i="7"/>
  <c r="HUJ11" i="7"/>
  <c r="HUK11" i="7"/>
  <c r="HUL11" i="7"/>
  <c r="HUM11" i="7"/>
  <c r="HUN11" i="7"/>
  <c r="HUO11" i="7"/>
  <c r="HUP11" i="7"/>
  <c r="HUQ11" i="7"/>
  <c r="HUR11" i="7"/>
  <c r="HUS11" i="7"/>
  <c r="HUT11" i="7"/>
  <c r="HUU11" i="7"/>
  <c r="HUV11" i="7"/>
  <c r="HUW11" i="7"/>
  <c r="HUX11" i="7"/>
  <c r="HUY11" i="7"/>
  <c r="HUZ11" i="7"/>
  <c r="HVA11" i="7"/>
  <c r="HVB11" i="7"/>
  <c r="HVC11" i="7"/>
  <c r="HVD11" i="7"/>
  <c r="HVE11" i="7"/>
  <c r="HVF11" i="7"/>
  <c r="HVG11" i="7"/>
  <c r="HVH11" i="7"/>
  <c r="HVI11" i="7"/>
  <c r="HVJ11" i="7"/>
  <c r="HVK11" i="7"/>
  <c r="HVL11" i="7"/>
  <c r="HVM11" i="7"/>
  <c r="HVN11" i="7"/>
  <c r="HVO11" i="7"/>
  <c r="HVP11" i="7"/>
  <c r="HVQ11" i="7"/>
  <c r="HVR11" i="7"/>
  <c r="HVS11" i="7"/>
  <c r="HVT11" i="7"/>
  <c r="HVU11" i="7"/>
  <c r="HVV11" i="7"/>
  <c r="HVW11" i="7"/>
  <c r="HVX11" i="7"/>
  <c r="HVY11" i="7"/>
  <c r="HVZ11" i="7"/>
  <c r="HWA11" i="7"/>
  <c r="HWB11" i="7"/>
  <c r="HWC11" i="7"/>
  <c r="HWD11" i="7"/>
  <c r="HWE11" i="7"/>
  <c r="HWF11" i="7"/>
  <c r="HWG11" i="7"/>
  <c r="HWH11" i="7"/>
  <c r="HWI11" i="7"/>
  <c r="HWJ11" i="7"/>
  <c r="HWK11" i="7"/>
  <c r="HWL11" i="7"/>
  <c r="HWM11" i="7"/>
  <c r="HWN11" i="7"/>
  <c r="HWO11" i="7"/>
  <c r="HWP11" i="7"/>
  <c r="HWQ11" i="7"/>
  <c r="HWR11" i="7"/>
  <c r="HWS11" i="7"/>
  <c r="HWT11" i="7"/>
  <c r="HWU11" i="7"/>
  <c r="HWV11" i="7"/>
  <c r="HWW11" i="7"/>
  <c r="HWX11" i="7"/>
  <c r="HWY11" i="7"/>
  <c r="HWZ11" i="7"/>
  <c r="HXA11" i="7"/>
  <c r="HXB11" i="7"/>
  <c r="HXC11" i="7"/>
  <c r="HXD11" i="7"/>
  <c r="HXE11" i="7"/>
  <c r="HXF11" i="7"/>
  <c r="HXG11" i="7"/>
  <c r="HXH11" i="7"/>
  <c r="HXI11" i="7"/>
  <c r="HXJ11" i="7"/>
  <c r="HXK11" i="7"/>
  <c r="HXL11" i="7"/>
  <c r="HXM11" i="7"/>
  <c r="HXN11" i="7"/>
  <c r="HXO11" i="7"/>
  <c r="HXP11" i="7"/>
  <c r="HXQ11" i="7"/>
  <c r="HXR11" i="7"/>
  <c r="HXS11" i="7"/>
  <c r="HXT11" i="7"/>
  <c r="HXU11" i="7"/>
  <c r="HXV11" i="7"/>
  <c r="HXW11" i="7"/>
  <c r="HXX11" i="7"/>
  <c r="HXY11" i="7"/>
  <c r="HXZ11" i="7"/>
  <c r="HYA11" i="7"/>
  <c r="HYB11" i="7"/>
  <c r="HYC11" i="7"/>
  <c r="HYD11" i="7"/>
  <c r="HYE11" i="7"/>
  <c r="HYF11" i="7"/>
  <c r="HYG11" i="7"/>
  <c r="HYH11" i="7"/>
  <c r="HYI11" i="7"/>
  <c r="HYJ11" i="7"/>
  <c r="HYK11" i="7"/>
  <c r="HYL11" i="7"/>
  <c r="HYM11" i="7"/>
  <c r="HYN11" i="7"/>
  <c r="HYO11" i="7"/>
  <c r="HYP11" i="7"/>
  <c r="HYQ11" i="7"/>
  <c r="HYR11" i="7"/>
  <c r="HYS11" i="7"/>
  <c r="HYT11" i="7"/>
  <c r="HYU11" i="7"/>
  <c r="HYV11" i="7"/>
  <c r="HYW11" i="7"/>
  <c r="HYX11" i="7"/>
  <c r="HYY11" i="7"/>
  <c r="HYZ11" i="7"/>
  <c r="HZA11" i="7"/>
  <c r="HZB11" i="7"/>
  <c r="HZC11" i="7"/>
  <c r="HZD11" i="7"/>
  <c r="HZE11" i="7"/>
  <c r="HZF11" i="7"/>
  <c r="HZG11" i="7"/>
  <c r="HZH11" i="7"/>
  <c r="HZI11" i="7"/>
  <c r="HZJ11" i="7"/>
  <c r="HZK11" i="7"/>
  <c r="HZL11" i="7"/>
  <c r="HZM11" i="7"/>
  <c r="HZN11" i="7"/>
  <c r="HZO11" i="7"/>
  <c r="HZP11" i="7"/>
  <c r="HZQ11" i="7"/>
  <c r="HZR11" i="7"/>
  <c r="HZS11" i="7"/>
  <c r="HZT11" i="7"/>
  <c r="HZU11" i="7"/>
  <c r="HZV11" i="7"/>
  <c r="HZW11" i="7"/>
  <c r="HZX11" i="7"/>
  <c r="HZY11" i="7"/>
  <c r="HZZ11" i="7"/>
  <c r="IAA11" i="7"/>
  <c r="IAB11" i="7"/>
  <c r="IAC11" i="7"/>
  <c r="IAD11" i="7"/>
  <c r="IAE11" i="7"/>
  <c r="IAF11" i="7"/>
  <c r="IAG11" i="7"/>
  <c r="IAH11" i="7"/>
  <c r="IAI11" i="7"/>
  <c r="IAJ11" i="7"/>
  <c r="IAK11" i="7"/>
  <c r="IAL11" i="7"/>
  <c r="IAM11" i="7"/>
  <c r="IAN11" i="7"/>
  <c r="IAO11" i="7"/>
  <c r="IAP11" i="7"/>
  <c r="IAQ11" i="7"/>
  <c r="IAR11" i="7"/>
  <c r="IAS11" i="7"/>
  <c r="IAT11" i="7"/>
  <c r="IAU11" i="7"/>
  <c r="IAV11" i="7"/>
  <c r="IAW11" i="7"/>
  <c r="IAX11" i="7"/>
  <c r="IAY11" i="7"/>
  <c r="IAZ11" i="7"/>
  <c r="IBA11" i="7"/>
  <c r="IBB11" i="7"/>
  <c r="IBC11" i="7"/>
  <c r="IBD11" i="7"/>
  <c r="IBE11" i="7"/>
  <c r="IBF11" i="7"/>
  <c r="IBG11" i="7"/>
  <c r="IBH11" i="7"/>
  <c r="IBI11" i="7"/>
  <c r="IBJ11" i="7"/>
  <c r="IBK11" i="7"/>
  <c r="IBL11" i="7"/>
  <c r="IBM11" i="7"/>
  <c r="IBN11" i="7"/>
  <c r="IBO11" i="7"/>
  <c r="IBP11" i="7"/>
  <c r="IBQ11" i="7"/>
  <c r="IBR11" i="7"/>
  <c r="IBS11" i="7"/>
  <c r="IBT11" i="7"/>
  <c r="IBU11" i="7"/>
  <c r="IBV11" i="7"/>
  <c r="IBW11" i="7"/>
  <c r="IBX11" i="7"/>
  <c r="IBY11" i="7"/>
  <c r="IBZ11" i="7"/>
  <c r="ICA11" i="7"/>
  <c r="ICB11" i="7"/>
  <c r="ICC11" i="7"/>
  <c r="ICD11" i="7"/>
  <c r="ICE11" i="7"/>
  <c r="ICF11" i="7"/>
  <c r="ICG11" i="7"/>
  <c r="ICH11" i="7"/>
  <c r="ICI11" i="7"/>
  <c r="ICJ11" i="7"/>
  <c r="ICK11" i="7"/>
  <c r="ICL11" i="7"/>
  <c r="ICM11" i="7"/>
  <c r="ICN11" i="7"/>
  <c r="ICO11" i="7"/>
  <c r="ICP11" i="7"/>
  <c r="ICQ11" i="7"/>
  <c r="ICR11" i="7"/>
  <c r="ICS11" i="7"/>
  <c r="ICT11" i="7"/>
  <c r="ICU11" i="7"/>
  <c r="ICV11" i="7"/>
  <c r="ICW11" i="7"/>
  <c r="ICX11" i="7"/>
  <c r="ICY11" i="7"/>
  <c r="ICZ11" i="7"/>
  <c r="IDA11" i="7"/>
  <c r="IDB11" i="7"/>
  <c r="IDC11" i="7"/>
  <c r="IDD11" i="7"/>
  <c r="IDE11" i="7"/>
  <c r="IDF11" i="7"/>
  <c r="IDG11" i="7"/>
  <c r="IDH11" i="7"/>
  <c r="IDI11" i="7"/>
  <c r="IDJ11" i="7"/>
  <c r="IDK11" i="7"/>
  <c r="IDL11" i="7"/>
  <c r="IDM11" i="7"/>
  <c r="IDN11" i="7"/>
  <c r="IDO11" i="7"/>
  <c r="IDP11" i="7"/>
  <c r="IDQ11" i="7"/>
  <c r="IDR11" i="7"/>
  <c r="IDS11" i="7"/>
  <c r="IDT11" i="7"/>
  <c r="IDU11" i="7"/>
  <c r="IDV11" i="7"/>
  <c r="IDW11" i="7"/>
  <c r="IDX11" i="7"/>
  <c r="IDY11" i="7"/>
  <c r="IDZ11" i="7"/>
  <c r="IEA11" i="7"/>
  <c r="IEB11" i="7"/>
  <c r="IEC11" i="7"/>
  <c r="IED11" i="7"/>
  <c r="IEE11" i="7"/>
  <c r="IEF11" i="7"/>
  <c r="IEG11" i="7"/>
  <c r="IEH11" i="7"/>
  <c r="IEI11" i="7"/>
  <c r="IEJ11" i="7"/>
  <c r="IEK11" i="7"/>
  <c r="IEL11" i="7"/>
  <c r="IEM11" i="7"/>
  <c r="IEN11" i="7"/>
  <c r="IEO11" i="7"/>
  <c r="IEP11" i="7"/>
  <c r="IEQ11" i="7"/>
  <c r="IER11" i="7"/>
  <c r="IES11" i="7"/>
  <c r="IET11" i="7"/>
  <c r="IEU11" i="7"/>
  <c r="IEV11" i="7"/>
  <c r="IEW11" i="7"/>
  <c r="IEX11" i="7"/>
  <c r="IEY11" i="7"/>
  <c r="IEZ11" i="7"/>
  <c r="IFA11" i="7"/>
  <c r="IFB11" i="7"/>
  <c r="IFC11" i="7"/>
  <c r="IFD11" i="7"/>
  <c r="IFE11" i="7"/>
  <c r="IFF11" i="7"/>
  <c r="IFG11" i="7"/>
  <c r="IFH11" i="7"/>
  <c r="IFI11" i="7"/>
  <c r="IFJ11" i="7"/>
  <c r="IFK11" i="7"/>
  <c r="IFL11" i="7"/>
  <c r="IFM11" i="7"/>
  <c r="IFN11" i="7"/>
  <c r="IFO11" i="7"/>
  <c r="IFP11" i="7"/>
  <c r="IFQ11" i="7"/>
  <c r="IFR11" i="7"/>
  <c r="IFS11" i="7"/>
  <c r="IFT11" i="7"/>
  <c r="IFU11" i="7"/>
  <c r="IFV11" i="7"/>
  <c r="IFW11" i="7"/>
  <c r="IFX11" i="7"/>
  <c r="IFY11" i="7"/>
  <c r="IFZ11" i="7"/>
  <c r="IGA11" i="7"/>
  <c r="IGB11" i="7"/>
  <c r="IGC11" i="7"/>
  <c r="IGD11" i="7"/>
  <c r="IGE11" i="7"/>
  <c r="IGF11" i="7"/>
  <c r="IGG11" i="7"/>
  <c r="IGH11" i="7"/>
  <c r="IGI11" i="7"/>
  <c r="IGJ11" i="7"/>
  <c r="IGK11" i="7"/>
  <c r="IGL11" i="7"/>
  <c r="IGM11" i="7"/>
  <c r="IGN11" i="7"/>
  <c r="IGO11" i="7"/>
  <c r="IGP11" i="7"/>
  <c r="IGQ11" i="7"/>
  <c r="IGR11" i="7"/>
  <c r="IGS11" i="7"/>
  <c r="IGT11" i="7"/>
  <c r="IGU11" i="7"/>
  <c r="IGV11" i="7"/>
  <c r="IGW11" i="7"/>
  <c r="IGX11" i="7"/>
  <c r="IGY11" i="7"/>
  <c r="IGZ11" i="7"/>
  <c r="IHA11" i="7"/>
  <c r="IHB11" i="7"/>
  <c r="IHC11" i="7"/>
  <c r="IHD11" i="7"/>
  <c r="IHE11" i="7"/>
  <c r="IHF11" i="7"/>
  <c r="IHG11" i="7"/>
  <c r="IHH11" i="7"/>
  <c r="IHI11" i="7"/>
  <c r="IHJ11" i="7"/>
  <c r="IHK11" i="7"/>
  <c r="IHL11" i="7"/>
  <c r="IHM11" i="7"/>
  <c r="IHN11" i="7"/>
  <c r="IHO11" i="7"/>
  <c r="IHP11" i="7"/>
  <c r="IHQ11" i="7"/>
  <c r="IHR11" i="7"/>
  <c r="IHS11" i="7"/>
  <c r="IHT11" i="7"/>
  <c r="IHU11" i="7"/>
  <c r="IHV11" i="7"/>
  <c r="IHW11" i="7"/>
  <c r="IHX11" i="7"/>
  <c r="IHY11" i="7"/>
  <c r="IHZ11" i="7"/>
  <c r="IIA11" i="7"/>
  <c r="IIB11" i="7"/>
  <c r="IIC11" i="7"/>
  <c r="IID11" i="7"/>
  <c r="IIE11" i="7"/>
  <c r="IIF11" i="7"/>
  <c r="IIG11" i="7"/>
  <c r="IIH11" i="7"/>
  <c r="III11" i="7"/>
  <c r="IIJ11" i="7"/>
  <c r="IIK11" i="7"/>
  <c r="IIL11" i="7"/>
  <c r="IIM11" i="7"/>
  <c r="IIN11" i="7"/>
  <c r="IIO11" i="7"/>
  <c r="IIP11" i="7"/>
  <c r="IIQ11" i="7"/>
  <c r="IIR11" i="7"/>
  <c r="IIS11" i="7"/>
  <c r="IIT11" i="7"/>
  <c r="IIU11" i="7"/>
  <c r="IIV11" i="7"/>
  <c r="IIW11" i="7"/>
  <c r="IIX11" i="7"/>
  <c r="IIY11" i="7"/>
  <c r="IIZ11" i="7"/>
  <c r="IJA11" i="7"/>
  <c r="IJB11" i="7"/>
  <c r="IJC11" i="7"/>
  <c r="IJD11" i="7"/>
  <c r="IJE11" i="7"/>
  <c r="IJF11" i="7"/>
  <c r="IJG11" i="7"/>
  <c r="IJH11" i="7"/>
  <c r="IJI11" i="7"/>
  <c r="IJJ11" i="7"/>
  <c r="IJK11" i="7"/>
  <c r="IJL11" i="7"/>
  <c r="IJM11" i="7"/>
  <c r="IJN11" i="7"/>
  <c r="IJO11" i="7"/>
  <c r="IJP11" i="7"/>
  <c r="IJQ11" i="7"/>
  <c r="IJR11" i="7"/>
  <c r="IJS11" i="7"/>
  <c r="IJT11" i="7"/>
  <c r="IJU11" i="7"/>
  <c r="IJV11" i="7"/>
  <c r="IJW11" i="7"/>
  <c r="IJX11" i="7"/>
  <c r="IJY11" i="7"/>
  <c r="IJZ11" i="7"/>
  <c r="IKA11" i="7"/>
  <c r="IKB11" i="7"/>
  <c r="IKC11" i="7"/>
  <c r="IKD11" i="7"/>
  <c r="IKE11" i="7"/>
  <c r="IKF11" i="7"/>
  <c r="IKG11" i="7"/>
  <c r="IKH11" i="7"/>
  <c r="IKI11" i="7"/>
  <c r="IKJ11" i="7"/>
  <c r="IKK11" i="7"/>
  <c r="IKL11" i="7"/>
  <c r="IKM11" i="7"/>
  <c r="IKN11" i="7"/>
  <c r="IKO11" i="7"/>
  <c r="IKP11" i="7"/>
  <c r="IKQ11" i="7"/>
  <c r="IKR11" i="7"/>
  <c r="IKS11" i="7"/>
  <c r="IKT11" i="7"/>
  <c r="IKU11" i="7"/>
  <c r="IKV11" i="7"/>
  <c r="IKW11" i="7"/>
  <c r="IKX11" i="7"/>
  <c r="IKY11" i="7"/>
  <c r="IKZ11" i="7"/>
  <c r="ILA11" i="7"/>
  <c r="ILB11" i="7"/>
  <c r="ILC11" i="7"/>
  <c r="ILD11" i="7"/>
  <c r="ILE11" i="7"/>
  <c r="ILF11" i="7"/>
  <c r="ILG11" i="7"/>
  <c r="ILH11" i="7"/>
  <c r="ILI11" i="7"/>
  <c r="ILJ11" i="7"/>
  <c r="ILK11" i="7"/>
  <c r="ILL11" i="7"/>
  <c r="ILM11" i="7"/>
  <c r="ILN11" i="7"/>
  <c r="ILO11" i="7"/>
  <c r="ILP11" i="7"/>
  <c r="ILQ11" i="7"/>
  <c r="ILR11" i="7"/>
  <c r="ILS11" i="7"/>
  <c r="ILT11" i="7"/>
  <c r="ILU11" i="7"/>
  <c r="ILV11" i="7"/>
  <c r="ILW11" i="7"/>
  <c r="ILX11" i="7"/>
  <c r="ILY11" i="7"/>
  <c r="ILZ11" i="7"/>
  <c r="IMA11" i="7"/>
  <c r="IMB11" i="7"/>
  <c r="IMC11" i="7"/>
  <c r="IMD11" i="7"/>
  <c r="IME11" i="7"/>
  <c r="IMF11" i="7"/>
  <c r="IMG11" i="7"/>
  <c r="IMH11" i="7"/>
  <c r="IMI11" i="7"/>
  <c r="IMJ11" i="7"/>
  <c r="IMK11" i="7"/>
  <c r="IML11" i="7"/>
  <c r="IMM11" i="7"/>
  <c r="IMN11" i="7"/>
  <c r="IMO11" i="7"/>
  <c r="IMP11" i="7"/>
  <c r="IMQ11" i="7"/>
  <c r="IMR11" i="7"/>
  <c r="IMS11" i="7"/>
  <c r="IMT11" i="7"/>
  <c r="IMU11" i="7"/>
  <c r="IMV11" i="7"/>
  <c r="IMW11" i="7"/>
  <c r="IMX11" i="7"/>
  <c r="IMY11" i="7"/>
  <c r="IMZ11" i="7"/>
  <c r="INA11" i="7"/>
  <c r="INB11" i="7"/>
  <c r="INC11" i="7"/>
  <c r="IND11" i="7"/>
  <c r="INE11" i="7"/>
  <c r="INF11" i="7"/>
  <c r="ING11" i="7"/>
  <c r="INH11" i="7"/>
  <c r="INI11" i="7"/>
  <c r="INJ11" i="7"/>
  <c r="INK11" i="7"/>
  <c r="INL11" i="7"/>
  <c r="INM11" i="7"/>
  <c r="INN11" i="7"/>
  <c r="INO11" i="7"/>
  <c r="INP11" i="7"/>
  <c r="INQ11" i="7"/>
  <c r="INR11" i="7"/>
  <c r="INS11" i="7"/>
  <c r="INT11" i="7"/>
  <c r="INU11" i="7"/>
  <c r="INV11" i="7"/>
  <c r="INW11" i="7"/>
  <c r="INX11" i="7"/>
  <c r="INY11" i="7"/>
  <c r="INZ11" i="7"/>
  <c r="IOA11" i="7"/>
  <c r="IOB11" i="7"/>
  <c r="IOC11" i="7"/>
  <c r="IOD11" i="7"/>
  <c r="IOE11" i="7"/>
  <c r="IOF11" i="7"/>
  <c r="IOG11" i="7"/>
  <c r="IOH11" i="7"/>
  <c r="IOI11" i="7"/>
  <c r="IOJ11" i="7"/>
  <c r="IOK11" i="7"/>
  <c r="IOL11" i="7"/>
  <c r="IOM11" i="7"/>
  <c r="ION11" i="7"/>
  <c r="IOO11" i="7"/>
  <c r="IOP11" i="7"/>
  <c r="IOQ11" i="7"/>
  <c r="IOR11" i="7"/>
  <c r="IOS11" i="7"/>
  <c r="IOT11" i="7"/>
  <c r="IOU11" i="7"/>
  <c r="IOV11" i="7"/>
  <c r="IOW11" i="7"/>
  <c r="IOX11" i="7"/>
  <c r="IOY11" i="7"/>
  <c r="IOZ11" i="7"/>
  <c r="IPA11" i="7"/>
  <c r="IPB11" i="7"/>
  <c r="IPC11" i="7"/>
  <c r="IPD11" i="7"/>
  <c r="IPE11" i="7"/>
  <c r="IPF11" i="7"/>
  <c r="IPG11" i="7"/>
  <c r="IPH11" i="7"/>
  <c r="IPI11" i="7"/>
  <c r="IPJ11" i="7"/>
  <c r="IPK11" i="7"/>
  <c r="IPL11" i="7"/>
  <c r="IPM11" i="7"/>
  <c r="IPN11" i="7"/>
  <c r="IPO11" i="7"/>
  <c r="IPP11" i="7"/>
  <c r="IPQ11" i="7"/>
  <c r="IPR11" i="7"/>
  <c r="IPS11" i="7"/>
  <c r="IPT11" i="7"/>
  <c r="IPU11" i="7"/>
  <c r="IPV11" i="7"/>
  <c r="IPW11" i="7"/>
  <c r="IPX11" i="7"/>
  <c r="IPY11" i="7"/>
  <c r="IPZ11" i="7"/>
  <c r="IQA11" i="7"/>
  <c r="IQB11" i="7"/>
  <c r="IQC11" i="7"/>
  <c r="IQD11" i="7"/>
  <c r="IQE11" i="7"/>
  <c r="IQF11" i="7"/>
  <c r="IQG11" i="7"/>
  <c r="IQH11" i="7"/>
  <c r="IQI11" i="7"/>
  <c r="IQJ11" i="7"/>
  <c r="IQK11" i="7"/>
  <c r="IQL11" i="7"/>
  <c r="IQM11" i="7"/>
  <c r="IQN11" i="7"/>
  <c r="IQO11" i="7"/>
  <c r="IQP11" i="7"/>
  <c r="IQQ11" i="7"/>
  <c r="IQR11" i="7"/>
  <c r="IQS11" i="7"/>
  <c r="IQT11" i="7"/>
  <c r="IQU11" i="7"/>
  <c r="IQV11" i="7"/>
  <c r="IQW11" i="7"/>
  <c r="IQX11" i="7"/>
  <c r="IQY11" i="7"/>
  <c r="IQZ11" i="7"/>
  <c r="IRA11" i="7"/>
  <c r="IRB11" i="7"/>
  <c r="IRC11" i="7"/>
  <c r="IRD11" i="7"/>
  <c r="IRE11" i="7"/>
  <c r="IRF11" i="7"/>
  <c r="IRG11" i="7"/>
  <c r="IRH11" i="7"/>
  <c r="IRI11" i="7"/>
  <c r="IRJ11" i="7"/>
  <c r="IRK11" i="7"/>
  <c r="IRL11" i="7"/>
  <c r="IRM11" i="7"/>
  <c r="IRN11" i="7"/>
  <c r="IRO11" i="7"/>
  <c r="IRP11" i="7"/>
  <c r="IRQ11" i="7"/>
  <c r="IRR11" i="7"/>
  <c r="IRS11" i="7"/>
  <c r="IRT11" i="7"/>
  <c r="IRU11" i="7"/>
  <c r="IRV11" i="7"/>
  <c r="IRW11" i="7"/>
  <c r="IRX11" i="7"/>
  <c r="IRY11" i="7"/>
  <c r="IRZ11" i="7"/>
  <c r="ISA11" i="7"/>
  <c r="ISB11" i="7"/>
  <c r="ISC11" i="7"/>
  <c r="ISD11" i="7"/>
  <c r="ISE11" i="7"/>
  <c r="ISF11" i="7"/>
  <c r="ISG11" i="7"/>
  <c r="ISH11" i="7"/>
  <c r="ISI11" i="7"/>
  <c r="ISJ11" i="7"/>
  <c r="ISK11" i="7"/>
  <c r="ISL11" i="7"/>
  <c r="ISM11" i="7"/>
  <c r="ISN11" i="7"/>
  <c r="ISO11" i="7"/>
  <c r="ISP11" i="7"/>
  <c r="ISQ11" i="7"/>
  <c r="ISR11" i="7"/>
  <c r="ISS11" i="7"/>
  <c r="IST11" i="7"/>
  <c r="ISU11" i="7"/>
  <c r="ISV11" i="7"/>
  <c r="ISW11" i="7"/>
  <c r="ISX11" i="7"/>
  <c r="ISY11" i="7"/>
  <c r="ISZ11" i="7"/>
  <c r="ITA11" i="7"/>
  <c r="ITB11" i="7"/>
  <c r="ITC11" i="7"/>
  <c r="ITD11" i="7"/>
  <c r="ITE11" i="7"/>
  <c r="ITF11" i="7"/>
  <c r="ITG11" i="7"/>
  <c r="ITH11" i="7"/>
  <c r="ITI11" i="7"/>
  <c r="ITJ11" i="7"/>
  <c r="ITK11" i="7"/>
  <c r="ITL11" i="7"/>
  <c r="ITM11" i="7"/>
  <c r="ITN11" i="7"/>
  <c r="ITO11" i="7"/>
  <c r="ITP11" i="7"/>
  <c r="ITQ11" i="7"/>
  <c r="ITR11" i="7"/>
  <c r="ITS11" i="7"/>
  <c r="ITT11" i="7"/>
  <c r="ITU11" i="7"/>
  <c r="ITV11" i="7"/>
  <c r="ITW11" i="7"/>
  <c r="ITX11" i="7"/>
  <c r="ITY11" i="7"/>
  <c r="ITZ11" i="7"/>
  <c r="IUA11" i="7"/>
  <c r="IUB11" i="7"/>
  <c r="IUC11" i="7"/>
  <c r="IUD11" i="7"/>
  <c r="IUE11" i="7"/>
  <c r="IUF11" i="7"/>
  <c r="IUG11" i="7"/>
  <c r="IUH11" i="7"/>
  <c r="IUI11" i="7"/>
  <c r="IUJ11" i="7"/>
  <c r="IUK11" i="7"/>
  <c r="IUL11" i="7"/>
  <c r="IUM11" i="7"/>
  <c r="IUN11" i="7"/>
  <c r="IUO11" i="7"/>
  <c r="IUP11" i="7"/>
  <c r="IUQ11" i="7"/>
  <c r="IUR11" i="7"/>
  <c r="IUS11" i="7"/>
  <c r="IUT11" i="7"/>
  <c r="IUU11" i="7"/>
  <c r="IUV11" i="7"/>
  <c r="IUW11" i="7"/>
  <c r="IUX11" i="7"/>
  <c r="IUY11" i="7"/>
  <c r="IUZ11" i="7"/>
  <c r="IVA11" i="7"/>
  <c r="IVB11" i="7"/>
  <c r="IVC11" i="7"/>
  <c r="IVD11" i="7"/>
  <c r="IVE11" i="7"/>
  <c r="IVF11" i="7"/>
  <c r="IVG11" i="7"/>
  <c r="IVH11" i="7"/>
  <c r="IVI11" i="7"/>
  <c r="IVJ11" i="7"/>
  <c r="IVK11" i="7"/>
  <c r="IVL11" i="7"/>
  <c r="IVM11" i="7"/>
  <c r="IVN11" i="7"/>
  <c r="IVO11" i="7"/>
  <c r="IVP11" i="7"/>
  <c r="IVQ11" i="7"/>
  <c r="IVR11" i="7"/>
  <c r="IVS11" i="7"/>
  <c r="IVT11" i="7"/>
  <c r="IVU11" i="7"/>
  <c r="IVV11" i="7"/>
  <c r="IVW11" i="7"/>
  <c r="IVX11" i="7"/>
  <c r="IVY11" i="7"/>
  <c r="IVZ11" i="7"/>
  <c r="IWA11" i="7"/>
  <c r="IWB11" i="7"/>
  <c r="IWC11" i="7"/>
  <c r="IWD11" i="7"/>
  <c r="IWE11" i="7"/>
  <c r="IWF11" i="7"/>
  <c r="IWG11" i="7"/>
  <c r="IWH11" i="7"/>
  <c r="IWI11" i="7"/>
  <c r="IWJ11" i="7"/>
  <c r="IWK11" i="7"/>
  <c r="IWL11" i="7"/>
  <c r="IWM11" i="7"/>
  <c r="IWN11" i="7"/>
  <c r="IWO11" i="7"/>
  <c r="IWP11" i="7"/>
  <c r="IWQ11" i="7"/>
  <c r="IWR11" i="7"/>
  <c r="IWS11" i="7"/>
  <c r="IWT11" i="7"/>
  <c r="IWU11" i="7"/>
  <c r="IWV11" i="7"/>
  <c r="IWW11" i="7"/>
  <c r="IWX11" i="7"/>
  <c r="IWY11" i="7"/>
  <c r="IWZ11" i="7"/>
  <c r="IXA11" i="7"/>
  <c r="IXB11" i="7"/>
  <c r="IXC11" i="7"/>
  <c r="IXD11" i="7"/>
  <c r="IXE11" i="7"/>
  <c r="IXF11" i="7"/>
  <c r="IXG11" i="7"/>
  <c r="IXH11" i="7"/>
  <c r="IXI11" i="7"/>
  <c r="IXJ11" i="7"/>
  <c r="IXK11" i="7"/>
  <c r="IXL11" i="7"/>
  <c r="IXM11" i="7"/>
  <c r="IXN11" i="7"/>
  <c r="IXO11" i="7"/>
  <c r="IXP11" i="7"/>
  <c r="IXQ11" i="7"/>
  <c r="IXR11" i="7"/>
  <c r="IXS11" i="7"/>
  <c r="IXT11" i="7"/>
  <c r="IXU11" i="7"/>
  <c r="IXV11" i="7"/>
  <c r="IXW11" i="7"/>
  <c r="IXX11" i="7"/>
  <c r="IXY11" i="7"/>
  <c r="IXZ11" i="7"/>
  <c r="IYA11" i="7"/>
  <c r="IYB11" i="7"/>
  <c r="IYC11" i="7"/>
  <c r="IYD11" i="7"/>
  <c r="IYE11" i="7"/>
  <c r="IYF11" i="7"/>
  <c r="IYG11" i="7"/>
  <c r="IYH11" i="7"/>
  <c r="IYI11" i="7"/>
  <c r="IYJ11" i="7"/>
  <c r="IYK11" i="7"/>
  <c r="IYL11" i="7"/>
  <c r="IYM11" i="7"/>
  <c r="IYN11" i="7"/>
  <c r="IYO11" i="7"/>
  <c r="IYP11" i="7"/>
  <c r="IYQ11" i="7"/>
  <c r="IYR11" i="7"/>
  <c r="IYS11" i="7"/>
  <c r="IYT11" i="7"/>
  <c r="IYU11" i="7"/>
  <c r="IYV11" i="7"/>
  <c r="IYW11" i="7"/>
  <c r="IYX11" i="7"/>
  <c r="IYY11" i="7"/>
  <c r="IYZ11" i="7"/>
  <c r="IZA11" i="7"/>
  <c r="IZB11" i="7"/>
  <c r="IZC11" i="7"/>
  <c r="IZD11" i="7"/>
  <c r="IZE11" i="7"/>
  <c r="IZF11" i="7"/>
  <c r="IZG11" i="7"/>
  <c r="IZH11" i="7"/>
  <c r="IZI11" i="7"/>
  <c r="IZJ11" i="7"/>
  <c r="IZK11" i="7"/>
  <c r="IZL11" i="7"/>
  <c r="IZM11" i="7"/>
  <c r="IZN11" i="7"/>
  <c r="IZO11" i="7"/>
  <c r="IZP11" i="7"/>
  <c r="IZQ11" i="7"/>
  <c r="IZR11" i="7"/>
  <c r="IZS11" i="7"/>
  <c r="IZT11" i="7"/>
  <c r="IZU11" i="7"/>
  <c r="IZV11" i="7"/>
  <c r="IZW11" i="7"/>
  <c r="IZX11" i="7"/>
  <c r="IZY11" i="7"/>
  <c r="IZZ11" i="7"/>
  <c r="JAA11" i="7"/>
  <c r="JAB11" i="7"/>
  <c r="JAC11" i="7"/>
  <c r="JAD11" i="7"/>
  <c r="JAE11" i="7"/>
  <c r="JAF11" i="7"/>
  <c r="JAG11" i="7"/>
  <c r="JAH11" i="7"/>
  <c r="JAI11" i="7"/>
  <c r="JAJ11" i="7"/>
  <c r="JAK11" i="7"/>
  <c r="JAL11" i="7"/>
  <c r="JAM11" i="7"/>
  <c r="JAN11" i="7"/>
  <c r="JAO11" i="7"/>
  <c r="JAP11" i="7"/>
  <c r="JAQ11" i="7"/>
  <c r="JAR11" i="7"/>
  <c r="JAS11" i="7"/>
  <c r="JAT11" i="7"/>
  <c r="JAU11" i="7"/>
  <c r="JAV11" i="7"/>
  <c r="JAW11" i="7"/>
  <c r="JAX11" i="7"/>
  <c r="JAY11" i="7"/>
  <c r="JAZ11" i="7"/>
  <c r="JBA11" i="7"/>
  <c r="JBB11" i="7"/>
  <c r="JBC11" i="7"/>
  <c r="JBD11" i="7"/>
  <c r="JBE11" i="7"/>
  <c r="JBF11" i="7"/>
  <c r="JBG11" i="7"/>
  <c r="JBH11" i="7"/>
  <c r="JBI11" i="7"/>
  <c r="JBJ11" i="7"/>
  <c r="JBK11" i="7"/>
  <c r="JBL11" i="7"/>
  <c r="JBM11" i="7"/>
  <c r="JBN11" i="7"/>
  <c r="JBO11" i="7"/>
  <c r="JBP11" i="7"/>
  <c r="JBQ11" i="7"/>
  <c r="JBR11" i="7"/>
  <c r="JBS11" i="7"/>
  <c r="JBT11" i="7"/>
  <c r="JBU11" i="7"/>
  <c r="JBV11" i="7"/>
  <c r="JBW11" i="7"/>
  <c r="JBX11" i="7"/>
  <c r="JBY11" i="7"/>
  <c r="JBZ11" i="7"/>
  <c r="JCA11" i="7"/>
  <c r="JCB11" i="7"/>
  <c r="JCC11" i="7"/>
  <c r="JCD11" i="7"/>
  <c r="JCE11" i="7"/>
  <c r="JCF11" i="7"/>
  <c r="JCG11" i="7"/>
  <c r="JCH11" i="7"/>
  <c r="JCI11" i="7"/>
  <c r="JCJ11" i="7"/>
  <c r="JCK11" i="7"/>
  <c r="JCL11" i="7"/>
  <c r="JCM11" i="7"/>
  <c r="JCN11" i="7"/>
  <c r="JCO11" i="7"/>
  <c r="JCP11" i="7"/>
  <c r="JCQ11" i="7"/>
  <c r="JCR11" i="7"/>
  <c r="JCS11" i="7"/>
  <c r="JCT11" i="7"/>
  <c r="JCU11" i="7"/>
  <c r="JCV11" i="7"/>
  <c r="JCW11" i="7"/>
  <c r="JCX11" i="7"/>
  <c r="JCY11" i="7"/>
  <c r="JCZ11" i="7"/>
  <c r="JDA11" i="7"/>
  <c r="JDB11" i="7"/>
  <c r="JDC11" i="7"/>
  <c r="JDD11" i="7"/>
  <c r="JDE11" i="7"/>
  <c r="JDF11" i="7"/>
  <c r="JDG11" i="7"/>
  <c r="JDH11" i="7"/>
  <c r="JDI11" i="7"/>
  <c r="JDJ11" i="7"/>
  <c r="JDK11" i="7"/>
  <c r="JDL11" i="7"/>
  <c r="JDM11" i="7"/>
  <c r="JDN11" i="7"/>
  <c r="JDO11" i="7"/>
  <c r="JDP11" i="7"/>
  <c r="JDQ11" i="7"/>
  <c r="JDR11" i="7"/>
  <c r="JDS11" i="7"/>
  <c r="JDT11" i="7"/>
  <c r="JDU11" i="7"/>
  <c r="JDV11" i="7"/>
  <c r="JDW11" i="7"/>
  <c r="JDX11" i="7"/>
  <c r="JDY11" i="7"/>
  <c r="JDZ11" i="7"/>
  <c r="JEA11" i="7"/>
  <c r="JEB11" i="7"/>
  <c r="JEC11" i="7"/>
  <c r="JED11" i="7"/>
  <c r="JEE11" i="7"/>
  <c r="JEF11" i="7"/>
  <c r="JEG11" i="7"/>
  <c r="JEH11" i="7"/>
  <c r="JEI11" i="7"/>
  <c r="JEJ11" i="7"/>
  <c r="JEK11" i="7"/>
  <c r="JEL11" i="7"/>
  <c r="JEM11" i="7"/>
  <c r="JEN11" i="7"/>
  <c r="JEO11" i="7"/>
  <c r="JEP11" i="7"/>
  <c r="JEQ11" i="7"/>
  <c r="JER11" i="7"/>
  <c r="JES11" i="7"/>
  <c r="JET11" i="7"/>
  <c r="JEU11" i="7"/>
  <c r="JEV11" i="7"/>
  <c r="JEW11" i="7"/>
  <c r="JEX11" i="7"/>
  <c r="JEY11" i="7"/>
  <c r="JEZ11" i="7"/>
  <c r="JFA11" i="7"/>
  <c r="JFB11" i="7"/>
  <c r="JFC11" i="7"/>
  <c r="JFD11" i="7"/>
  <c r="JFE11" i="7"/>
  <c r="JFF11" i="7"/>
  <c r="JFG11" i="7"/>
  <c r="JFH11" i="7"/>
  <c r="JFI11" i="7"/>
  <c r="JFJ11" i="7"/>
  <c r="JFK11" i="7"/>
  <c r="JFL11" i="7"/>
  <c r="JFM11" i="7"/>
  <c r="JFN11" i="7"/>
  <c r="JFO11" i="7"/>
  <c r="JFP11" i="7"/>
  <c r="JFQ11" i="7"/>
  <c r="JFR11" i="7"/>
  <c r="JFS11" i="7"/>
  <c r="JFT11" i="7"/>
  <c r="JFU11" i="7"/>
  <c r="JFV11" i="7"/>
  <c r="JFW11" i="7"/>
  <c r="JFX11" i="7"/>
  <c r="JFY11" i="7"/>
  <c r="JFZ11" i="7"/>
  <c r="JGA11" i="7"/>
  <c r="JGB11" i="7"/>
  <c r="JGC11" i="7"/>
  <c r="JGD11" i="7"/>
  <c r="JGE11" i="7"/>
  <c r="JGF11" i="7"/>
  <c r="JGG11" i="7"/>
  <c r="JGH11" i="7"/>
  <c r="JGI11" i="7"/>
  <c r="JGJ11" i="7"/>
  <c r="JGK11" i="7"/>
  <c r="JGL11" i="7"/>
  <c r="JGM11" i="7"/>
  <c r="JGN11" i="7"/>
  <c r="JGO11" i="7"/>
  <c r="JGP11" i="7"/>
  <c r="JGQ11" i="7"/>
  <c r="JGR11" i="7"/>
  <c r="JGS11" i="7"/>
  <c r="JGT11" i="7"/>
  <c r="JGU11" i="7"/>
  <c r="JGV11" i="7"/>
  <c r="JGW11" i="7"/>
  <c r="JGX11" i="7"/>
  <c r="JGY11" i="7"/>
  <c r="JGZ11" i="7"/>
  <c r="JHA11" i="7"/>
  <c r="JHB11" i="7"/>
  <c r="JHC11" i="7"/>
  <c r="JHD11" i="7"/>
  <c r="JHE11" i="7"/>
  <c r="JHF11" i="7"/>
  <c r="JHG11" i="7"/>
  <c r="JHH11" i="7"/>
  <c r="JHI11" i="7"/>
  <c r="JHJ11" i="7"/>
  <c r="JHK11" i="7"/>
  <c r="JHL11" i="7"/>
  <c r="JHM11" i="7"/>
  <c r="JHN11" i="7"/>
  <c r="JHO11" i="7"/>
  <c r="JHP11" i="7"/>
  <c r="JHQ11" i="7"/>
  <c r="JHR11" i="7"/>
  <c r="JHS11" i="7"/>
  <c r="JHT11" i="7"/>
  <c r="JHU11" i="7"/>
  <c r="JHV11" i="7"/>
  <c r="JHW11" i="7"/>
  <c r="JHX11" i="7"/>
  <c r="JHY11" i="7"/>
  <c r="JHZ11" i="7"/>
  <c r="JIA11" i="7"/>
  <c r="JIB11" i="7"/>
  <c r="JIC11" i="7"/>
  <c r="JID11" i="7"/>
  <c r="JIE11" i="7"/>
  <c r="JIF11" i="7"/>
  <c r="JIG11" i="7"/>
  <c r="JIH11" i="7"/>
  <c r="JII11" i="7"/>
  <c r="JIJ11" i="7"/>
  <c r="JIK11" i="7"/>
  <c r="JIL11" i="7"/>
  <c r="JIM11" i="7"/>
  <c r="JIN11" i="7"/>
  <c r="JIO11" i="7"/>
  <c r="JIP11" i="7"/>
  <c r="JIQ11" i="7"/>
  <c r="JIR11" i="7"/>
  <c r="JIS11" i="7"/>
  <c r="JIT11" i="7"/>
  <c r="JIU11" i="7"/>
  <c r="JIV11" i="7"/>
  <c r="JIW11" i="7"/>
  <c r="JIX11" i="7"/>
  <c r="JIY11" i="7"/>
  <c r="JIZ11" i="7"/>
  <c r="JJA11" i="7"/>
  <c r="JJB11" i="7"/>
  <c r="JJC11" i="7"/>
  <c r="JJD11" i="7"/>
  <c r="JJE11" i="7"/>
  <c r="JJF11" i="7"/>
  <c r="JJG11" i="7"/>
  <c r="JJH11" i="7"/>
  <c r="JJI11" i="7"/>
  <c r="JJJ11" i="7"/>
  <c r="JJK11" i="7"/>
  <c r="JJL11" i="7"/>
  <c r="JJM11" i="7"/>
  <c r="JJN11" i="7"/>
  <c r="JJO11" i="7"/>
  <c r="JJP11" i="7"/>
  <c r="JJQ11" i="7"/>
  <c r="JJR11" i="7"/>
  <c r="JJS11" i="7"/>
  <c r="JJT11" i="7"/>
  <c r="JJU11" i="7"/>
  <c r="JJV11" i="7"/>
  <c r="JJW11" i="7"/>
  <c r="JJX11" i="7"/>
  <c r="JJY11" i="7"/>
  <c r="JJZ11" i="7"/>
  <c r="JKA11" i="7"/>
  <c r="JKB11" i="7"/>
  <c r="JKC11" i="7"/>
  <c r="JKD11" i="7"/>
  <c r="JKE11" i="7"/>
  <c r="JKF11" i="7"/>
  <c r="JKG11" i="7"/>
  <c r="JKH11" i="7"/>
  <c r="JKI11" i="7"/>
  <c r="JKJ11" i="7"/>
  <c r="JKK11" i="7"/>
  <c r="JKL11" i="7"/>
  <c r="JKM11" i="7"/>
  <c r="JKN11" i="7"/>
  <c r="JKO11" i="7"/>
  <c r="JKP11" i="7"/>
  <c r="JKQ11" i="7"/>
  <c r="JKR11" i="7"/>
  <c r="JKS11" i="7"/>
  <c r="JKT11" i="7"/>
  <c r="JKU11" i="7"/>
  <c r="JKV11" i="7"/>
  <c r="JKW11" i="7"/>
  <c r="JKX11" i="7"/>
  <c r="JKY11" i="7"/>
  <c r="JKZ11" i="7"/>
  <c r="JLA11" i="7"/>
  <c r="JLB11" i="7"/>
  <c r="JLC11" i="7"/>
  <c r="JLD11" i="7"/>
  <c r="JLE11" i="7"/>
  <c r="JLF11" i="7"/>
  <c r="JLG11" i="7"/>
  <c r="JLH11" i="7"/>
  <c r="JLI11" i="7"/>
  <c r="JLJ11" i="7"/>
  <c r="JLK11" i="7"/>
  <c r="JLL11" i="7"/>
  <c r="JLM11" i="7"/>
  <c r="JLN11" i="7"/>
  <c r="JLO11" i="7"/>
  <c r="JLP11" i="7"/>
  <c r="JLQ11" i="7"/>
  <c r="JLR11" i="7"/>
  <c r="JLS11" i="7"/>
  <c r="JLT11" i="7"/>
  <c r="JLU11" i="7"/>
  <c r="JLV11" i="7"/>
  <c r="JLW11" i="7"/>
  <c r="JLX11" i="7"/>
  <c r="JLY11" i="7"/>
  <c r="JLZ11" i="7"/>
  <c r="JMA11" i="7"/>
  <c r="JMB11" i="7"/>
  <c r="JMC11" i="7"/>
  <c r="JMD11" i="7"/>
  <c r="JME11" i="7"/>
  <c r="JMF11" i="7"/>
  <c r="JMG11" i="7"/>
  <c r="JMH11" i="7"/>
  <c r="JMI11" i="7"/>
  <c r="JMJ11" i="7"/>
  <c r="JMK11" i="7"/>
  <c r="JML11" i="7"/>
  <c r="JMM11" i="7"/>
  <c r="JMN11" i="7"/>
  <c r="JMO11" i="7"/>
  <c r="JMP11" i="7"/>
  <c r="JMQ11" i="7"/>
  <c r="JMR11" i="7"/>
  <c r="JMS11" i="7"/>
  <c r="JMT11" i="7"/>
  <c r="JMU11" i="7"/>
  <c r="JMV11" i="7"/>
  <c r="JMW11" i="7"/>
  <c r="JMX11" i="7"/>
  <c r="JMY11" i="7"/>
  <c r="JMZ11" i="7"/>
  <c r="JNA11" i="7"/>
  <c r="JNB11" i="7"/>
  <c r="JNC11" i="7"/>
  <c r="JND11" i="7"/>
  <c r="JNE11" i="7"/>
  <c r="JNF11" i="7"/>
  <c r="JNG11" i="7"/>
  <c r="JNH11" i="7"/>
  <c r="JNI11" i="7"/>
  <c r="JNJ11" i="7"/>
  <c r="JNK11" i="7"/>
  <c r="JNL11" i="7"/>
  <c r="JNM11" i="7"/>
  <c r="JNN11" i="7"/>
  <c r="JNO11" i="7"/>
  <c r="JNP11" i="7"/>
  <c r="JNQ11" i="7"/>
  <c r="JNR11" i="7"/>
  <c r="JNS11" i="7"/>
  <c r="JNT11" i="7"/>
  <c r="JNU11" i="7"/>
  <c r="JNV11" i="7"/>
  <c r="JNW11" i="7"/>
  <c r="JNX11" i="7"/>
  <c r="JNY11" i="7"/>
  <c r="JNZ11" i="7"/>
  <c r="JOA11" i="7"/>
  <c r="JOB11" i="7"/>
  <c r="JOC11" i="7"/>
  <c r="JOD11" i="7"/>
  <c r="JOE11" i="7"/>
  <c r="JOF11" i="7"/>
  <c r="JOG11" i="7"/>
  <c r="JOH11" i="7"/>
  <c r="JOI11" i="7"/>
  <c r="JOJ11" i="7"/>
  <c r="JOK11" i="7"/>
  <c r="JOL11" i="7"/>
  <c r="JOM11" i="7"/>
  <c r="JON11" i="7"/>
  <c r="JOO11" i="7"/>
  <c r="JOP11" i="7"/>
  <c r="JOQ11" i="7"/>
  <c r="JOR11" i="7"/>
  <c r="JOS11" i="7"/>
  <c r="JOT11" i="7"/>
  <c r="JOU11" i="7"/>
  <c r="JOV11" i="7"/>
  <c r="JOW11" i="7"/>
  <c r="JOX11" i="7"/>
  <c r="JOY11" i="7"/>
  <c r="JOZ11" i="7"/>
  <c r="JPA11" i="7"/>
  <c r="JPB11" i="7"/>
  <c r="JPC11" i="7"/>
  <c r="JPD11" i="7"/>
  <c r="JPE11" i="7"/>
  <c r="JPF11" i="7"/>
  <c r="JPG11" i="7"/>
  <c r="JPH11" i="7"/>
  <c r="JPI11" i="7"/>
  <c r="JPJ11" i="7"/>
  <c r="JPK11" i="7"/>
  <c r="JPL11" i="7"/>
  <c r="JPM11" i="7"/>
  <c r="JPN11" i="7"/>
  <c r="JPO11" i="7"/>
  <c r="JPP11" i="7"/>
  <c r="JPQ11" i="7"/>
  <c r="JPR11" i="7"/>
  <c r="JPS11" i="7"/>
  <c r="JPT11" i="7"/>
  <c r="JPU11" i="7"/>
  <c r="JPV11" i="7"/>
  <c r="JPW11" i="7"/>
  <c r="JPX11" i="7"/>
  <c r="JPY11" i="7"/>
  <c r="JPZ11" i="7"/>
  <c r="JQA11" i="7"/>
  <c r="JQB11" i="7"/>
  <c r="JQC11" i="7"/>
  <c r="JQD11" i="7"/>
  <c r="JQE11" i="7"/>
  <c r="JQF11" i="7"/>
  <c r="JQG11" i="7"/>
  <c r="JQH11" i="7"/>
  <c r="JQI11" i="7"/>
  <c r="JQJ11" i="7"/>
  <c r="JQK11" i="7"/>
  <c r="JQL11" i="7"/>
  <c r="JQM11" i="7"/>
  <c r="JQN11" i="7"/>
  <c r="JQO11" i="7"/>
  <c r="JQP11" i="7"/>
  <c r="JQQ11" i="7"/>
  <c r="JQR11" i="7"/>
  <c r="JQS11" i="7"/>
  <c r="JQT11" i="7"/>
  <c r="JQU11" i="7"/>
  <c r="JQV11" i="7"/>
  <c r="JQW11" i="7"/>
  <c r="JQX11" i="7"/>
  <c r="JQY11" i="7"/>
  <c r="JQZ11" i="7"/>
  <c r="JRA11" i="7"/>
  <c r="JRB11" i="7"/>
  <c r="JRC11" i="7"/>
  <c r="JRD11" i="7"/>
  <c r="JRE11" i="7"/>
  <c r="JRF11" i="7"/>
  <c r="JRG11" i="7"/>
  <c r="JRH11" i="7"/>
  <c r="JRI11" i="7"/>
  <c r="JRJ11" i="7"/>
  <c r="JRK11" i="7"/>
  <c r="JRL11" i="7"/>
  <c r="JRM11" i="7"/>
  <c r="JRN11" i="7"/>
  <c r="JRO11" i="7"/>
  <c r="JRP11" i="7"/>
  <c r="JRQ11" i="7"/>
  <c r="JRR11" i="7"/>
  <c r="JRS11" i="7"/>
  <c r="JRT11" i="7"/>
  <c r="JRU11" i="7"/>
  <c r="JRV11" i="7"/>
  <c r="JRW11" i="7"/>
  <c r="JRX11" i="7"/>
  <c r="JRY11" i="7"/>
  <c r="JRZ11" i="7"/>
  <c r="JSA11" i="7"/>
  <c r="JSB11" i="7"/>
  <c r="JSC11" i="7"/>
  <c r="JSD11" i="7"/>
  <c r="JSE11" i="7"/>
  <c r="JSF11" i="7"/>
  <c r="JSG11" i="7"/>
  <c r="JSH11" i="7"/>
  <c r="JSI11" i="7"/>
  <c r="JSJ11" i="7"/>
  <c r="JSK11" i="7"/>
  <c r="JSL11" i="7"/>
  <c r="JSM11" i="7"/>
  <c r="JSN11" i="7"/>
  <c r="JSO11" i="7"/>
  <c r="JSP11" i="7"/>
  <c r="JSQ11" i="7"/>
  <c r="JSR11" i="7"/>
  <c r="JSS11" i="7"/>
  <c r="JST11" i="7"/>
  <c r="JSU11" i="7"/>
  <c r="JSV11" i="7"/>
  <c r="JSW11" i="7"/>
  <c r="JSX11" i="7"/>
  <c r="JSY11" i="7"/>
  <c r="JSZ11" i="7"/>
  <c r="JTA11" i="7"/>
  <c r="JTB11" i="7"/>
  <c r="JTC11" i="7"/>
  <c r="JTD11" i="7"/>
  <c r="JTE11" i="7"/>
  <c r="JTF11" i="7"/>
  <c r="JTG11" i="7"/>
  <c r="JTH11" i="7"/>
  <c r="JTI11" i="7"/>
  <c r="JTJ11" i="7"/>
  <c r="JTK11" i="7"/>
  <c r="JTL11" i="7"/>
  <c r="JTM11" i="7"/>
  <c r="JTN11" i="7"/>
  <c r="JTO11" i="7"/>
  <c r="JTP11" i="7"/>
  <c r="JTQ11" i="7"/>
  <c r="JTR11" i="7"/>
  <c r="JTS11" i="7"/>
  <c r="JTT11" i="7"/>
  <c r="JTU11" i="7"/>
  <c r="JTV11" i="7"/>
  <c r="JTW11" i="7"/>
  <c r="JTX11" i="7"/>
  <c r="JTY11" i="7"/>
  <c r="JTZ11" i="7"/>
  <c r="JUA11" i="7"/>
  <c r="JUB11" i="7"/>
  <c r="JUC11" i="7"/>
  <c r="JUD11" i="7"/>
  <c r="JUE11" i="7"/>
  <c r="JUF11" i="7"/>
  <c r="JUG11" i="7"/>
  <c r="JUH11" i="7"/>
  <c r="JUI11" i="7"/>
  <c r="JUJ11" i="7"/>
  <c r="JUK11" i="7"/>
  <c r="JUL11" i="7"/>
  <c r="JUM11" i="7"/>
  <c r="JUN11" i="7"/>
  <c r="JUO11" i="7"/>
  <c r="JUP11" i="7"/>
  <c r="JUQ11" i="7"/>
  <c r="JUR11" i="7"/>
  <c r="JUS11" i="7"/>
  <c r="JUT11" i="7"/>
  <c r="JUU11" i="7"/>
  <c r="JUV11" i="7"/>
  <c r="JUW11" i="7"/>
  <c r="JUX11" i="7"/>
  <c r="JUY11" i="7"/>
  <c r="JUZ11" i="7"/>
  <c r="JVA11" i="7"/>
  <c r="JVB11" i="7"/>
  <c r="JVC11" i="7"/>
  <c r="JVD11" i="7"/>
  <c r="JVE11" i="7"/>
  <c r="JVF11" i="7"/>
  <c r="JVG11" i="7"/>
  <c r="JVH11" i="7"/>
  <c r="JVI11" i="7"/>
  <c r="JVJ11" i="7"/>
  <c r="JVK11" i="7"/>
  <c r="JVL11" i="7"/>
  <c r="JVM11" i="7"/>
  <c r="JVN11" i="7"/>
  <c r="JVO11" i="7"/>
  <c r="JVP11" i="7"/>
  <c r="JVQ11" i="7"/>
  <c r="JVR11" i="7"/>
  <c r="JVS11" i="7"/>
  <c r="JVT11" i="7"/>
  <c r="JVU11" i="7"/>
  <c r="JVV11" i="7"/>
  <c r="JVW11" i="7"/>
  <c r="JVX11" i="7"/>
  <c r="JVY11" i="7"/>
  <c r="JVZ11" i="7"/>
  <c r="JWA11" i="7"/>
  <c r="JWB11" i="7"/>
  <c r="JWC11" i="7"/>
  <c r="JWD11" i="7"/>
  <c r="JWE11" i="7"/>
  <c r="JWF11" i="7"/>
  <c r="JWG11" i="7"/>
  <c r="JWH11" i="7"/>
  <c r="JWI11" i="7"/>
  <c r="JWJ11" i="7"/>
  <c r="JWK11" i="7"/>
  <c r="JWL11" i="7"/>
  <c r="JWM11" i="7"/>
  <c r="JWN11" i="7"/>
  <c r="JWO11" i="7"/>
  <c r="JWP11" i="7"/>
  <c r="JWQ11" i="7"/>
  <c r="JWR11" i="7"/>
  <c r="JWS11" i="7"/>
  <c r="JWT11" i="7"/>
  <c r="JWU11" i="7"/>
  <c r="JWV11" i="7"/>
  <c r="JWW11" i="7"/>
  <c r="JWX11" i="7"/>
  <c r="JWY11" i="7"/>
  <c r="JWZ11" i="7"/>
  <c r="JXA11" i="7"/>
  <c r="JXB11" i="7"/>
  <c r="JXC11" i="7"/>
  <c r="JXD11" i="7"/>
  <c r="JXE11" i="7"/>
  <c r="JXF11" i="7"/>
  <c r="JXG11" i="7"/>
  <c r="JXH11" i="7"/>
  <c r="JXI11" i="7"/>
  <c r="JXJ11" i="7"/>
  <c r="JXK11" i="7"/>
  <c r="JXL11" i="7"/>
  <c r="JXM11" i="7"/>
  <c r="JXN11" i="7"/>
  <c r="JXO11" i="7"/>
  <c r="JXP11" i="7"/>
  <c r="JXQ11" i="7"/>
  <c r="JXR11" i="7"/>
  <c r="JXS11" i="7"/>
  <c r="JXT11" i="7"/>
  <c r="JXU11" i="7"/>
  <c r="JXV11" i="7"/>
  <c r="JXW11" i="7"/>
  <c r="JXX11" i="7"/>
  <c r="JXY11" i="7"/>
  <c r="JXZ11" i="7"/>
  <c r="JYA11" i="7"/>
  <c r="JYB11" i="7"/>
  <c r="JYC11" i="7"/>
  <c r="JYD11" i="7"/>
  <c r="JYE11" i="7"/>
  <c r="JYF11" i="7"/>
  <c r="JYG11" i="7"/>
  <c r="JYH11" i="7"/>
  <c r="JYI11" i="7"/>
  <c r="JYJ11" i="7"/>
  <c r="JYK11" i="7"/>
  <c r="JYL11" i="7"/>
  <c r="JYM11" i="7"/>
  <c r="JYN11" i="7"/>
  <c r="JYO11" i="7"/>
  <c r="JYP11" i="7"/>
  <c r="JYQ11" i="7"/>
  <c r="JYR11" i="7"/>
  <c r="JYS11" i="7"/>
  <c r="JYT11" i="7"/>
  <c r="JYU11" i="7"/>
  <c r="JYV11" i="7"/>
  <c r="JYW11" i="7"/>
  <c r="JYX11" i="7"/>
  <c r="JYY11" i="7"/>
  <c r="JYZ11" i="7"/>
  <c r="JZA11" i="7"/>
  <c r="JZB11" i="7"/>
  <c r="JZC11" i="7"/>
  <c r="JZD11" i="7"/>
  <c r="JZE11" i="7"/>
  <c r="JZF11" i="7"/>
  <c r="JZG11" i="7"/>
  <c r="JZH11" i="7"/>
  <c r="JZI11" i="7"/>
  <c r="JZJ11" i="7"/>
  <c r="JZK11" i="7"/>
  <c r="JZL11" i="7"/>
  <c r="JZM11" i="7"/>
  <c r="JZN11" i="7"/>
  <c r="JZO11" i="7"/>
  <c r="JZP11" i="7"/>
  <c r="JZQ11" i="7"/>
  <c r="JZR11" i="7"/>
  <c r="JZS11" i="7"/>
  <c r="JZT11" i="7"/>
  <c r="JZU11" i="7"/>
  <c r="JZV11" i="7"/>
  <c r="JZW11" i="7"/>
  <c r="JZX11" i="7"/>
  <c r="JZY11" i="7"/>
  <c r="JZZ11" i="7"/>
  <c r="KAA11" i="7"/>
  <c r="KAB11" i="7"/>
  <c r="KAC11" i="7"/>
  <c r="KAD11" i="7"/>
  <c r="KAE11" i="7"/>
  <c r="KAF11" i="7"/>
  <c r="KAG11" i="7"/>
  <c r="KAH11" i="7"/>
  <c r="KAI11" i="7"/>
  <c r="KAJ11" i="7"/>
  <c r="KAK11" i="7"/>
  <c r="KAL11" i="7"/>
  <c r="KAM11" i="7"/>
  <c r="KAN11" i="7"/>
  <c r="KAO11" i="7"/>
  <c r="KAP11" i="7"/>
  <c r="KAQ11" i="7"/>
  <c r="KAR11" i="7"/>
  <c r="KAS11" i="7"/>
  <c r="KAT11" i="7"/>
  <c r="KAU11" i="7"/>
  <c r="KAV11" i="7"/>
  <c r="KAW11" i="7"/>
  <c r="KAX11" i="7"/>
  <c r="KAY11" i="7"/>
  <c r="KAZ11" i="7"/>
  <c r="KBA11" i="7"/>
  <c r="KBB11" i="7"/>
  <c r="KBC11" i="7"/>
  <c r="KBD11" i="7"/>
  <c r="KBE11" i="7"/>
  <c r="KBF11" i="7"/>
  <c r="KBG11" i="7"/>
  <c r="KBH11" i="7"/>
  <c r="KBI11" i="7"/>
  <c r="KBJ11" i="7"/>
  <c r="KBK11" i="7"/>
  <c r="KBL11" i="7"/>
  <c r="KBM11" i="7"/>
  <c r="KBN11" i="7"/>
  <c r="KBO11" i="7"/>
  <c r="KBP11" i="7"/>
  <c r="KBQ11" i="7"/>
  <c r="KBR11" i="7"/>
  <c r="KBS11" i="7"/>
  <c r="KBT11" i="7"/>
  <c r="KBU11" i="7"/>
  <c r="KBV11" i="7"/>
  <c r="KBW11" i="7"/>
  <c r="KBX11" i="7"/>
  <c r="KBY11" i="7"/>
  <c r="KBZ11" i="7"/>
  <c r="KCA11" i="7"/>
  <c r="KCB11" i="7"/>
  <c r="KCC11" i="7"/>
  <c r="KCD11" i="7"/>
  <c r="KCE11" i="7"/>
  <c r="KCF11" i="7"/>
  <c r="KCG11" i="7"/>
  <c r="KCH11" i="7"/>
  <c r="KCI11" i="7"/>
  <c r="KCJ11" i="7"/>
  <c r="KCK11" i="7"/>
  <c r="KCL11" i="7"/>
  <c r="KCM11" i="7"/>
  <c r="KCN11" i="7"/>
  <c r="KCO11" i="7"/>
  <c r="KCP11" i="7"/>
  <c r="KCQ11" i="7"/>
  <c r="KCR11" i="7"/>
  <c r="KCS11" i="7"/>
  <c r="KCT11" i="7"/>
  <c r="KCU11" i="7"/>
  <c r="KCV11" i="7"/>
  <c r="KCW11" i="7"/>
  <c r="KCX11" i="7"/>
  <c r="KCY11" i="7"/>
  <c r="KCZ11" i="7"/>
  <c r="KDA11" i="7"/>
  <c r="KDB11" i="7"/>
  <c r="KDC11" i="7"/>
  <c r="KDD11" i="7"/>
  <c r="KDE11" i="7"/>
  <c r="KDF11" i="7"/>
  <c r="KDG11" i="7"/>
  <c r="KDH11" i="7"/>
  <c r="KDI11" i="7"/>
  <c r="KDJ11" i="7"/>
  <c r="KDK11" i="7"/>
  <c r="KDL11" i="7"/>
  <c r="KDM11" i="7"/>
  <c r="KDN11" i="7"/>
  <c r="KDO11" i="7"/>
  <c r="KDP11" i="7"/>
  <c r="KDQ11" i="7"/>
  <c r="KDR11" i="7"/>
  <c r="KDS11" i="7"/>
  <c r="KDT11" i="7"/>
  <c r="KDU11" i="7"/>
  <c r="KDV11" i="7"/>
  <c r="KDW11" i="7"/>
  <c r="KDX11" i="7"/>
  <c r="KDY11" i="7"/>
  <c r="KDZ11" i="7"/>
  <c r="KEA11" i="7"/>
  <c r="KEB11" i="7"/>
  <c r="KEC11" i="7"/>
  <c r="KED11" i="7"/>
  <c r="KEE11" i="7"/>
  <c r="KEF11" i="7"/>
  <c r="KEG11" i="7"/>
  <c r="KEH11" i="7"/>
  <c r="KEI11" i="7"/>
  <c r="KEJ11" i="7"/>
  <c r="KEK11" i="7"/>
  <c r="KEL11" i="7"/>
  <c r="KEM11" i="7"/>
  <c r="KEN11" i="7"/>
  <c r="KEO11" i="7"/>
  <c r="KEP11" i="7"/>
  <c r="KEQ11" i="7"/>
  <c r="KER11" i="7"/>
  <c r="KES11" i="7"/>
  <c r="KET11" i="7"/>
  <c r="KEU11" i="7"/>
  <c r="KEV11" i="7"/>
  <c r="KEW11" i="7"/>
  <c r="KEX11" i="7"/>
  <c r="KEY11" i="7"/>
  <c r="KEZ11" i="7"/>
  <c r="KFA11" i="7"/>
  <c r="KFB11" i="7"/>
  <c r="KFC11" i="7"/>
  <c r="KFD11" i="7"/>
  <c r="KFE11" i="7"/>
  <c r="KFF11" i="7"/>
  <c r="KFG11" i="7"/>
  <c r="KFH11" i="7"/>
  <c r="KFI11" i="7"/>
  <c r="KFJ11" i="7"/>
  <c r="KFK11" i="7"/>
  <c r="KFL11" i="7"/>
  <c r="KFM11" i="7"/>
  <c r="KFN11" i="7"/>
  <c r="KFO11" i="7"/>
  <c r="KFP11" i="7"/>
  <c r="KFQ11" i="7"/>
  <c r="KFR11" i="7"/>
  <c r="KFS11" i="7"/>
  <c r="KFT11" i="7"/>
  <c r="KFU11" i="7"/>
  <c r="KFV11" i="7"/>
  <c r="KFW11" i="7"/>
  <c r="KFX11" i="7"/>
  <c r="KFY11" i="7"/>
  <c r="KFZ11" i="7"/>
  <c r="KGA11" i="7"/>
  <c r="KGB11" i="7"/>
  <c r="KGC11" i="7"/>
  <c r="KGD11" i="7"/>
  <c r="KGE11" i="7"/>
  <c r="KGF11" i="7"/>
  <c r="KGG11" i="7"/>
  <c r="KGH11" i="7"/>
  <c r="KGI11" i="7"/>
  <c r="KGJ11" i="7"/>
  <c r="KGK11" i="7"/>
  <c r="KGL11" i="7"/>
  <c r="KGM11" i="7"/>
  <c r="KGN11" i="7"/>
  <c r="KGO11" i="7"/>
  <c r="KGP11" i="7"/>
  <c r="KGQ11" i="7"/>
  <c r="KGR11" i="7"/>
  <c r="KGS11" i="7"/>
  <c r="KGT11" i="7"/>
  <c r="KGU11" i="7"/>
  <c r="KGV11" i="7"/>
  <c r="KGW11" i="7"/>
  <c r="KGX11" i="7"/>
  <c r="KGY11" i="7"/>
  <c r="KGZ11" i="7"/>
  <c r="KHA11" i="7"/>
  <c r="KHB11" i="7"/>
  <c r="KHC11" i="7"/>
  <c r="KHD11" i="7"/>
  <c r="KHE11" i="7"/>
  <c r="KHF11" i="7"/>
  <c r="KHG11" i="7"/>
  <c r="KHH11" i="7"/>
  <c r="KHI11" i="7"/>
  <c r="KHJ11" i="7"/>
  <c r="KHK11" i="7"/>
  <c r="KHL11" i="7"/>
  <c r="KHM11" i="7"/>
  <c r="KHN11" i="7"/>
  <c r="KHO11" i="7"/>
  <c r="KHP11" i="7"/>
  <c r="KHQ11" i="7"/>
  <c r="KHR11" i="7"/>
  <c r="KHS11" i="7"/>
  <c r="KHT11" i="7"/>
  <c r="KHU11" i="7"/>
  <c r="KHV11" i="7"/>
  <c r="KHW11" i="7"/>
  <c r="KHX11" i="7"/>
  <c r="KHY11" i="7"/>
  <c r="KHZ11" i="7"/>
  <c r="KIA11" i="7"/>
  <c r="KIB11" i="7"/>
  <c r="KIC11" i="7"/>
  <c r="KID11" i="7"/>
  <c r="KIE11" i="7"/>
  <c r="KIF11" i="7"/>
  <c r="KIG11" i="7"/>
  <c r="KIH11" i="7"/>
  <c r="KII11" i="7"/>
  <c r="KIJ11" i="7"/>
  <c r="KIK11" i="7"/>
  <c r="KIL11" i="7"/>
  <c r="KIM11" i="7"/>
  <c r="KIN11" i="7"/>
  <c r="KIO11" i="7"/>
  <c r="KIP11" i="7"/>
  <c r="KIQ11" i="7"/>
  <c r="KIR11" i="7"/>
  <c r="KIS11" i="7"/>
  <c r="KIT11" i="7"/>
  <c r="KIU11" i="7"/>
  <c r="KIV11" i="7"/>
  <c r="KIW11" i="7"/>
  <c r="KIX11" i="7"/>
  <c r="KIY11" i="7"/>
  <c r="KIZ11" i="7"/>
  <c r="KJA11" i="7"/>
  <c r="KJB11" i="7"/>
  <c r="KJC11" i="7"/>
  <c r="KJD11" i="7"/>
  <c r="KJE11" i="7"/>
  <c r="KJF11" i="7"/>
  <c r="KJG11" i="7"/>
  <c r="KJH11" i="7"/>
  <c r="KJI11" i="7"/>
  <c r="KJJ11" i="7"/>
  <c r="KJK11" i="7"/>
  <c r="KJL11" i="7"/>
  <c r="KJM11" i="7"/>
  <c r="KJN11" i="7"/>
  <c r="KJO11" i="7"/>
  <c r="KJP11" i="7"/>
  <c r="KJQ11" i="7"/>
  <c r="KJR11" i="7"/>
  <c r="KJS11" i="7"/>
  <c r="KJT11" i="7"/>
  <c r="KJU11" i="7"/>
  <c r="KJV11" i="7"/>
  <c r="KJW11" i="7"/>
  <c r="KJX11" i="7"/>
  <c r="KJY11" i="7"/>
  <c r="KJZ11" i="7"/>
  <c r="KKA11" i="7"/>
  <c r="KKB11" i="7"/>
  <c r="KKC11" i="7"/>
  <c r="KKD11" i="7"/>
  <c r="KKE11" i="7"/>
  <c r="KKF11" i="7"/>
  <c r="KKG11" i="7"/>
  <c r="KKH11" i="7"/>
  <c r="KKI11" i="7"/>
  <c r="KKJ11" i="7"/>
  <c r="KKK11" i="7"/>
  <c r="KKL11" i="7"/>
  <c r="KKM11" i="7"/>
  <c r="KKN11" i="7"/>
  <c r="KKO11" i="7"/>
  <c r="KKP11" i="7"/>
  <c r="KKQ11" i="7"/>
  <c r="KKR11" i="7"/>
  <c r="KKS11" i="7"/>
  <c r="KKT11" i="7"/>
  <c r="KKU11" i="7"/>
  <c r="KKV11" i="7"/>
  <c r="KKW11" i="7"/>
  <c r="KKX11" i="7"/>
  <c r="KKY11" i="7"/>
  <c r="KKZ11" i="7"/>
  <c r="KLA11" i="7"/>
  <c r="KLB11" i="7"/>
  <c r="KLC11" i="7"/>
  <c r="KLD11" i="7"/>
  <c r="KLE11" i="7"/>
  <c r="KLF11" i="7"/>
  <c r="KLG11" i="7"/>
  <c r="KLH11" i="7"/>
  <c r="KLI11" i="7"/>
  <c r="KLJ11" i="7"/>
  <c r="KLK11" i="7"/>
  <c r="KLL11" i="7"/>
  <c r="KLM11" i="7"/>
  <c r="KLN11" i="7"/>
  <c r="KLO11" i="7"/>
  <c r="KLP11" i="7"/>
  <c r="KLQ11" i="7"/>
  <c r="KLR11" i="7"/>
  <c r="KLS11" i="7"/>
  <c r="KLT11" i="7"/>
  <c r="KLU11" i="7"/>
  <c r="KLV11" i="7"/>
  <c r="KLW11" i="7"/>
  <c r="KLX11" i="7"/>
  <c r="KLY11" i="7"/>
  <c r="KLZ11" i="7"/>
  <c r="KMA11" i="7"/>
  <c r="KMB11" i="7"/>
  <c r="KMC11" i="7"/>
  <c r="KMD11" i="7"/>
  <c r="KME11" i="7"/>
  <c r="KMF11" i="7"/>
  <c r="KMG11" i="7"/>
  <c r="KMH11" i="7"/>
  <c r="KMI11" i="7"/>
  <c r="KMJ11" i="7"/>
  <c r="KMK11" i="7"/>
  <c r="KML11" i="7"/>
  <c r="KMM11" i="7"/>
  <c r="KMN11" i="7"/>
  <c r="KMO11" i="7"/>
  <c r="KMP11" i="7"/>
  <c r="KMQ11" i="7"/>
  <c r="KMR11" i="7"/>
  <c r="KMS11" i="7"/>
  <c r="KMT11" i="7"/>
  <c r="KMU11" i="7"/>
  <c r="KMV11" i="7"/>
  <c r="KMW11" i="7"/>
  <c r="KMX11" i="7"/>
  <c r="KMY11" i="7"/>
  <c r="KMZ11" i="7"/>
  <c r="KNA11" i="7"/>
  <c r="KNB11" i="7"/>
  <c r="KNC11" i="7"/>
  <c r="KND11" i="7"/>
  <c r="KNE11" i="7"/>
  <c r="KNF11" i="7"/>
  <c r="KNG11" i="7"/>
  <c r="KNH11" i="7"/>
  <c r="KNI11" i="7"/>
  <c r="KNJ11" i="7"/>
  <c r="KNK11" i="7"/>
  <c r="KNL11" i="7"/>
  <c r="KNM11" i="7"/>
  <c r="KNN11" i="7"/>
  <c r="KNO11" i="7"/>
  <c r="KNP11" i="7"/>
  <c r="KNQ11" i="7"/>
  <c r="KNR11" i="7"/>
  <c r="KNS11" i="7"/>
  <c r="KNT11" i="7"/>
  <c r="KNU11" i="7"/>
  <c r="KNV11" i="7"/>
  <c r="KNW11" i="7"/>
  <c r="KNX11" i="7"/>
  <c r="KNY11" i="7"/>
  <c r="KNZ11" i="7"/>
  <c r="KOA11" i="7"/>
  <c r="KOB11" i="7"/>
  <c r="KOC11" i="7"/>
  <c r="KOD11" i="7"/>
  <c r="KOE11" i="7"/>
  <c r="KOF11" i="7"/>
  <c r="KOG11" i="7"/>
  <c r="KOH11" i="7"/>
  <c r="KOI11" i="7"/>
  <c r="KOJ11" i="7"/>
  <c r="KOK11" i="7"/>
  <c r="KOL11" i="7"/>
  <c r="KOM11" i="7"/>
  <c r="KON11" i="7"/>
  <c r="KOO11" i="7"/>
  <c r="KOP11" i="7"/>
  <c r="KOQ11" i="7"/>
  <c r="KOR11" i="7"/>
  <c r="KOS11" i="7"/>
  <c r="KOT11" i="7"/>
  <c r="KOU11" i="7"/>
  <c r="KOV11" i="7"/>
  <c r="KOW11" i="7"/>
  <c r="KOX11" i="7"/>
  <c r="KOY11" i="7"/>
  <c r="KOZ11" i="7"/>
  <c r="KPA11" i="7"/>
  <c r="KPB11" i="7"/>
  <c r="KPC11" i="7"/>
  <c r="KPD11" i="7"/>
  <c r="KPE11" i="7"/>
  <c r="KPF11" i="7"/>
  <c r="KPG11" i="7"/>
  <c r="KPH11" i="7"/>
  <c r="KPI11" i="7"/>
  <c r="KPJ11" i="7"/>
  <c r="KPK11" i="7"/>
  <c r="KPL11" i="7"/>
  <c r="KPM11" i="7"/>
  <c r="KPN11" i="7"/>
  <c r="KPO11" i="7"/>
  <c r="KPP11" i="7"/>
  <c r="KPQ11" i="7"/>
  <c r="KPR11" i="7"/>
  <c r="KPS11" i="7"/>
  <c r="KPT11" i="7"/>
  <c r="KPU11" i="7"/>
  <c r="KPV11" i="7"/>
  <c r="KPW11" i="7"/>
  <c r="KPX11" i="7"/>
  <c r="KPY11" i="7"/>
  <c r="KPZ11" i="7"/>
  <c r="KQA11" i="7"/>
  <c r="KQB11" i="7"/>
  <c r="KQC11" i="7"/>
  <c r="KQD11" i="7"/>
  <c r="KQE11" i="7"/>
  <c r="KQF11" i="7"/>
  <c r="KQG11" i="7"/>
  <c r="KQH11" i="7"/>
  <c r="KQI11" i="7"/>
  <c r="KQJ11" i="7"/>
  <c r="KQK11" i="7"/>
  <c r="KQL11" i="7"/>
  <c r="KQM11" i="7"/>
  <c r="KQN11" i="7"/>
  <c r="KQO11" i="7"/>
  <c r="KQP11" i="7"/>
  <c r="KQQ11" i="7"/>
  <c r="KQR11" i="7"/>
  <c r="KQS11" i="7"/>
  <c r="KQT11" i="7"/>
  <c r="KQU11" i="7"/>
  <c r="KQV11" i="7"/>
  <c r="KQW11" i="7"/>
  <c r="KQX11" i="7"/>
  <c r="KQY11" i="7"/>
  <c r="KQZ11" i="7"/>
  <c r="KRA11" i="7"/>
  <c r="KRB11" i="7"/>
  <c r="KRC11" i="7"/>
  <c r="KRD11" i="7"/>
  <c r="KRE11" i="7"/>
  <c r="KRF11" i="7"/>
  <c r="KRG11" i="7"/>
  <c r="KRH11" i="7"/>
  <c r="KRI11" i="7"/>
  <c r="KRJ11" i="7"/>
  <c r="KRK11" i="7"/>
  <c r="KRL11" i="7"/>
  <c r="KRM11" i="7"/>
  <c r="KRN11" i="7"/>
  <c r="KRO11" i="7"/>
  <c r="KRP11" i="7"/>
  <c r="KRQ11" i="7"/>
  <c r="KRR11" i="7"/>
  <c r="KRS11" i="7"/>
  <c r="KRT11" i="7"/>
  <c r="KRU11" i="7"/>
  <c r="KRV11" i="7"/>
  <c r="KRW11" i="7"/>
  <c r="KRX11" i="7"/>
  <c r="KRY11" i="7"/>
  <c r="KRZ11" i="7"/>
  <c r="KSA11" i="7"/>
  <c r="KSB11" i="7"/>
  <c r="KSC11" i="7"/>
  <c r="KSD11" i="7"/>
  <c r="KSE11" i="7"/>
  <c r="KSF11" i="7"/>
  <c r="KSG11" i="7"/>
  <c r="KSH11" i="7"/>
  <c r="KSI11" i="7"/>
  <c r="KSJ11" i="7"/>
  <c r="KSK11" i="7"/>
  <c r="KSL11" i="7"/>
  <c r="KSM11" i="7"/>
  <c r="KSN11" i="7"/>
  <c r="KSO11" i="7"/>
  <c r="KSP11" i="7"/>
  <c r="KSQ11" i="7"/>
  <c r="KSR11" i="7"/>
  <c r="KSS11" i="7"/>
  <c r="KST11" i="7"/>
  <c r="KSU11" i="7"/>
  <c r="KSV11" i="7"/>
  <c r="KSW11" i="7"/>
  <c r="KSX11" i="7"/>
  <c r="KSY11" i="7"/>
  <c r="KSZ11" i="7"/>
  <c r="KTA11" i="7"/>
  <c r="KTB11" i="7"/>
  <c r="KTC11" i="7"/>
  <c r="KTD11" i="7"/>
  <c r="KTE11" i="7"/>
  <c r="KTF11" i="7"/>
  <c r="KTG11" i="7"/>
  <c r="KTH11" i="7"/>
  <c r="KTI11" i="7"/>
  <c r="KTJ11" i="7"/>
  <c r="KTK11" i="7"/>
  <c r="KTL11" i="7"/>
  <c r="KTM11" i="7"/>
  <c r="KTN11" i="7"/>
  <c r="KTO11" i="7"/>
  <c r="KTP11" i="7"/>
  <c r="KTQ11" i="7"/>
  <c r="KTR11" i="7"/>
  <c r="KTS11" i="7"/>
  <c r="KTT11" i="7"/>
  <c r="KTU11" i="7"/>
  <c r="KTV11" i="7"/>
  <c r="KTW11" i="7"/>
  <c r="KTX11" i="7"/>
  <c r="KTY11" i="7"/>
  <c r="KTZ11" i="7"/>
  <c r="KUA11" i="7"/>
  <c r="KUB11" i="7"/>
  <c r="KUC11" i="7"/>
  <c r="KUD11" i="7"/>
  <c r="KUE11" i="7"/>
  <c r="KUF11" i="7"/>
  <c r="KUG11" i="7"/>
  <c r="KUH11" i="7"/>
  <c r="KUI11" i="7"/>
  <c r="KUJ11" i="7"/>
  <c r="KUK11" i="7"/>
  <c r="KUL11" i="7"/>
  <c r="KUM11" i="7"/>
  <c r="KUN11" i="7"/>
  <c r="KUO11" i="7"/>
  <c r="KUP11" i="7"/>
  <c r="KUQ11" i="7"/>
  <c r="KUR11" i="7"/>
  <c r="KUS11" i="7"/>
  <c r="KUT11" i="7"/>
  <c r="KUU11" i="7"/>
  <c r="KUV11" i="7"/>
  <c r="KUW11" i="7"/>
  <c r="KUX11" i="7"/>
  <c r="KUY11" i="7"/>
  <c r="KUZ11" i="7"/>
  <c r="KVA11" i="7"/>
  <c r="KVB11" i="7"/>
  <c r="KVC11" i="7"/>
  <c r="KVD11" i="7"/>
  <c r="KVE11" i="7"/>
  <c r="KVF11" i="7"/>
  <c r="KVG11" i="7"/>
  <c r="KVH11" i="7"/>
  <c r="KVI11" i="7"/>
  <c r="KVJ11" i="7"/>
  <c r="KVK11" i="7"/>
  <c r="KVL11" i="7"/>
  <c r="KVM11" i="7"/>
  <c r="KVN11" i="7"/>
  <c r="KVO11" i="7"/>
  <c r="KVP11" i="7"/>
  <c r="KVQ11" i="7"/>
  <c r="KVR11" i="7"/>
  <c r="KVS11" i="7"/>
  <c r="KVT11" i="7"/>
  <c r="KVU11" i="7"/>
  <c r="KVV11" i="7"/>
  <c r="KVW11" i="7"/>
  <c r="KVX11" i="7"/>
  <c r="KVY11" i="7"/>
  <c r="KVZ11" i="7"/>
  <c r="KWA11" i="7"/>
  <c r="KWB11" i="7"/>
  <c r="KWC11" i="7"/>
  <c r="KWD11" i="7"/>
  <c r="KWE11" i="7"/>
  <c r="KWF11" i="7"/>
  <c r="KWG11" i="7"/>
  <c r="KWH11" i="7"/>
  <c r="KWI11" i="7"/>
  <c r="KWJ11" i="7"/>
  <c r="KWK11" i="7"/>
  <c r="KWL11" i="7"/>
  <c r="KWM11" i="7"/>
  <c r="KWN11" i="7"/>
  <c r="KWO11" i="7"/>
  <c r="KWP11" i="7"/>
  <c r="KWQ11" i="7"/>
  <c r="KWR11" i="7"/>
  <c r="KWS11" i="7"/>
  <c r="KWT11" i="7"/>
  <c r="KWU11" i="7"/>
  <c r="KWV11" i="7"/>
  <c r="KWW11" i="7"/>
  <c r="KWX11" i="7"/>
  <c r="KWY11" i="7"/>
  <c r="KWZ11" i="7"/>
  <c r="KXA11" i="7"/>
  <c r="KXB11" i="7"/>
  <c r="KXC11" i="7"/>
  <c r="KXD11" i="7"/>
  <c r="KXE11" i="7"/>
  <c r="KXF11" i="7"/>
  <c r="KXG11" i="7"/>
  <c r="KXH11" i="7"/>
  <c r="KXI11" i="7"/>
  <c r="KXJ11" i="7"/>
  <c r="KXK11" i="7"/>
  <c r="KXL11" i="7"/>
  <c r="KXM11" i="7"/>
  <c r="KXN11" i="7"/>
  <c r="KXO11" i="7"/>
  <c r="KXP11" i="7"/>
  <c r="KXQ11" i="7"/>
  <c r="KXR11" i="7"/>
  <c r="KXS11" i="7"/>
  <c r="KXT11" i="7"/>
  <c r="KXU11" i="7"/>
  <c r="KXV11" i="7"/>
  <c r="KXW11" i="7"/>
  <c r="KXX11" i="7"/>
  <c r="KXY11" i="7"/>
  <c r="KXZ11" i="7"/>
  <c r="KYA11" i="7"/>
  <c r="KYB11" i="7"/>
  <c r="KYC11" i="7"/>
  <c r="KYD11" i="7"/>
  <c r="KYE11" i="7"/>
  <c r="KYF11" i="7"/>
  <c r="KYG11" i="7"/>
  <c r="KYH11" i="7"/>
  <c r="KYI11" i="7"/>
  <c r="KYJ11" i="7"/>
  <c r="KYK11" i="7"/>
  <c r="KYL11" i="7"/>
  <c r="KYM11" i="7"/>
  <c r="KYN11" i="7"/>
  <c r="KYO11" i="7"/>
  <c r="KYP11" i="7"/>
  <c r="KYQ11" i="7"/>
  <c r="KYR11" i="7"/>
  <c r="KYS11" i="7"/>
  <c r="KYT11" i="7"/>
  <c r="KYU11" i="7"/>
  <c r="KYV11" i="7"/>
  <c r="KYW11" i="7"/>
  <c r="KYX11" i="7"/>
  <c r="KYY11" i="7"/>
  <c r="KYZ11" i="7"/>
  <c r="KZA11" i="7"/>
  <c r="KZB11" i="7"/>
  <c r="KZC11" i="7"/>
  <c r="KZD11" i="7"/>
  <c r="KZE11" i="7"/>
  <c r="KZF11" i="7"/>
  <c r="KZG11" i="7"/>
  <c r="KZH11" i="7"/>
  <c r="KZI11" i="7"/>
  <c r="KZJ11" i="7"/>
  <c r="KZK11" i="7"/>
  <c r="KZL11" i="7"/>
  <c r="KZM11" i="7"/>
  <c r="KZN11" i="7"/>
  <c r="KZO11" i="7"/>
  <c r="KZP11" i="7"/>
  <c r="KZQ11" i="7"/>
  <c r="KZR11" i="7"/>
  <c r="KZS11" i="7"/>
  <c r="KZT11" i="7"/>
  <c r="KZU11" i="7"/>
  <c r="KZV11" i="7"/>
  <c r="KZW11" i="7"/>
  <c r="KZX11" i="7"/>
  <c r="KZY11" i="7"/>
  <c r="KZZ11" i="7"/>
  <c r="LAA11" i="7"/>
  <c r="LAB11" i="7"/>
  <c r="LAC11" i="7"/>
  <c r="LAD11" i="7"/>
  <c r="LAE11" i="7"/>
  <c r="LAF11" i="7"/>
  <c r="LAG11" i="7"/>
  <c r="LAH11" i="7"/>
  <c r="LAI11" i="7"/>
  <c r="LAJ11" i="7"/>
  <c r="LAK11" i="7"/>
  <c r="LAL11" i="7"/>
  <c r="LAM11" i="7"/>
  <c r="LAN11" i="7"/>
  <c r="LAO11" i="7"/>
  <c r="LAP11" i="7"/>
  <c r="LAQ11" i="7"/>
  <c r="LAR11" i="7"/>
  <c r="LAS11" i="7"/>
  <c r="LAT11" i="7"/>
  <c r="LAU11" i="7"/>
  <c r="LAV11" i="7"/>
  <c r="LAW11" i="7"/>
  <c r="LAX11" i="7"/>
  <c r="LAY11" i="7"/>
  <c r="LAZ11" i="7"/>
  <c r="LBA11" i="7"/>
  <c r="LBB11" i="7"/>
  <c r="LBC11" i="7"/>
  <c r="LBD11" i="7"/>
  <c r="LBE11" i="7"/>
  <c r="LBF11" i="7"/>
  <c r="LBG11" i="7"/>
  <c r="LBH11" i="7"/>
  <c r="LBI11" i="7"/>
  <c r="LBJ11" i="7"/>
  <c r="LBK11" i="7"/>
  <c r="LBL11" i="7"/>
  <c r="LBM11" i="7"/>
  <c r="LBN11" i="7"/>
  <c r="LBO11" i="7"/>
  <c r="LBP11" i="7"/>
  <c r="LBQ11" i="7"/>
  <c r="LBR11" i="7"/>
  <c r="LBS11" i="7"/>
  <c r="LBT11" i="7"/>
  <c r="LBU11" i="7"/>
  <c r="LBV11" i="7"/>
  <c r="LBW11" i="7"/>
  <c r="LBX11" i="7"/>
  <c r="LBY11" i="7"/>
  <c r="LBZ11" i="7"/>
  <c r="LCA11" i="7"/>
  <c r="LCB11" i="7"/>
  <c r="LCC11" i="7"/>
  <c r="LCD11" i="7"/>
  <c r="LCE11" i="7"/>
  <c r="LCF11" i="7"/>
  <c r="LCG11" i="7"/>
  <c r="LCH11" i="7"/>
  <c r="LCI11" i="7"/>
  <c r="LCJ11" i="7"/>
  <c r="LCK11" i="7"/>
  <c r="LCL11" i="7"/>
  <c r="LCM11" i="7"/>
  <c r="LCN11" i="7"/>
  <c r="LCO11" i="7"/>
  <c r="LCP11" i="7"/>
  <c r="LCQ11" i="7"/>
  <c r="LCR11" i="7"/>
  <c r="LCS11" i="7"/>
  <c r="LCT11" i="7"/>
  <c r="LCU11" i="7"/>
  <c r="LCV11" i="7"/>
  <c r="LCW11" i="7"/>
  <c r="LCX11" i="7"/>
  <c r="LCY11" i="7"/>
  <c r="LCZ11" i="7"/>
  <c r="LDA11" i="7"/>
  <c r="LDB11" i="7"/>
  <c r="LDC11" i="7"/>
  <c r="LDD11" i="7"/>
  <c r="LDE11" i="7"/>
  <c r="LDF11" i="7"/>
  <c r="LDG11" i="7"/>
  <c r="LDH11" i="7"/>
  <c r="LDI11" i="7"/>
  <c r="LDJ11" i="7"/>
  <c r="LDK11" i="7"/>
  <c r="LDL11" i="7"/>
  <c r="LDM11" i="7"/>
  <c r="LDN11" i="7"/>
  <c r="LDO11" i="7"/>
  <c r="LDP11" i="7"/>
  <c r="LDQ11" i="7"/>
  <c r="LDR11" i="7"/>
  <c r="LDS11" i="7"/>
  <c r="LDT11" i="7"/>
  <c r="LDU11" i="7"/>
  <c r="LDV11" i="7"/>
  <c r="LDW11" i="7"/>
  <c r="LDX11" i="7"/>
  <c r="LDY11" i="7"/>
  <c r="LDZ11" i="7"/>
  <c r="LEA11" i="7"/>
  <c r="LEB11" i="7"/>
  <c r="LEC11" i="7"/>
  <c r="LED11" i="7"/>
  <c r="LEE11" i="7"/>
  <c r="LEF11" i="7"/>
  <c r="LEG11" i="7"/>
  <c r="LEH11" i="7"/>
  <c r="LEI11" i="7"/>
  <c r="LEJ11" i="7"/>
  <c r="LEK11" i="7"/>
  <c r="LEL11" i="7"/>
  <c r="LEM11" i="7"/>
  <c r="LEN11" i="7"/>
  <c r="LEO11" i="7"/>
  <c r="LEP11" i="7"/>
  <c r="LEQ11" i="7"/>
  <c r="LER11" i="7"/>
  <c r="LES11" i="7"/>
  <c r="LET11" i="7"/>
  <c r="LEU11" i="7"/>
  <c r="LEV11" i="7"/>
  <c r="LEW11" i="7"/>
  <c r="LEX11" i="7"/>
  <c r="LEY11" i="7"/>
  <c r="LEZ11" i="7"/>
  <c r="LFA11" i="7"/>
  <c r="LFB11" i="7"/>
  <c r="LFC11" i="7"/>
  <c r="LFD11" i="7"/>
  <c r="LFE11" i="7"/>
  <c r="LFF11" i="7"/>
  <c r="LFG11" i="7"/>
  <c r="LFH11" i="7"/>
  <c r="LFI11" i="7"/>
  <c r="LFJ11" i="7"/>
  <c r="LFK11" i="7"/>
  <c r="LFL11" i="7"/>
  <c r="LFM11" i="7"/>
  <c r="LFN11" i="7"/>
  <c r="LFO11" i="7"/>
  <c r="LFP11" i="7"/>
  <c r="LFQ11" i="7"/>
  <c r="LFR11" i="7"/>
  <c r="LFS11" i="7"/>
  <c r="LFT11" i="7"/>
  <c r="LFU11" i="7"/>
  <c r="LFV11" i="7"/>
  <c r="LFW11" i="7"/>
  <c r="LFX11" i="7"/>
  <c r="LFY11" i="7"/>
  <c r="LFZ11" i="7"/>
  <c r="LGA11" i="7"/>
  <c r="LGB11" i="7"/>
  <c r="LGC11" i="7"/>
  <c r="LGD11" i="7"/>
  <c r="LGE11" i="7"/>
  <c r="LGF11" i="7"/>
  <c r="LGG11" i="7"/>
  <c r="LGH11" i="7"/>
  <c r="LGI11" i="7"/>
  <c r="LGJ11" i="7"/>
  <c r="LGK11" i="7"/>
  <c r="LGL11" i="7"/>
  <c r="LGM11" i="7"/>
  <c r="LGN11" i="7"/>
  <c r="LGO11" i="7"/>
  <c r="LGP11" i="7"/>
  <c r="LGQ11" i="7"/>
  <c r="LGR11" i="7"/>
  <c r="LGS11" i="7"/>
  <c r="LGT11" i="7"/>
  <c r="LGU11" i="7"/>
  <c r="LGV11" i="7"/>
  <c r="LGW11" i="7"/>
  <c r="LGX11" i="7"/>
  <c r="LGY11" i="7"/>
  <c r="LGZ11" i="7"/>
  <c r="LHA11" i="7"/>
  <c r="LHB11" i="7"/>
  <c r="LHC11" i="7"/>
  <c r="LHD11" i="7"/>
  <c r="LHE11" i="7"/>
  <c r="LHF11" i="7"/>
  <c r="LHG11" i="7"/>
  <c r="LHH11" i="7"/>
  <c r="LHI11" i="7"/>
  <c r="LHJ11" i="7"/>
  <c r="LHK11" i="7"/>
  <c r="LHL11" i="7"/>
  <c r="LHM11" i="7"/>
  <c r="LHN11" i="7"/>
  <c r="LHO11" i="7"/>
  <c r="LHP11" i="7"/>
  <c r="LHQ11" i="7"/>
  <c r="LHR11" i="7"/>
  <c r="LHS11" i="7"/>
  <c r="LHT11" i="7"/>
  <c r="LHU11" i="7"/>
  <c r="LHV11" i="7"/>
  <c r="LHW11" i="7"/>
  <c r="LHX11" i="7"/>
  <c r="LHY11" i="7"/>
  <c r="LHZ11" i="7"/>
  <c r="LIA11" i="7"/>
  <c r="LIB11" i="7"/>
  <c r="LIC11" i="7"/>
  <c r="LID11" i="7"/>
  <c r="LIE11" i="7"/>
  <c r="LIF11" i="7"/>
  <c r="LIG11" i="7"/>
  <c r="LIH11" i="7"/>
  <c r="LII11" i="7"/>
  <c r="LIJ11" i="7"/>
  <c r="LIK11" i="7"/>
  <c r="LIL11" i="7"/>
  <c r="LIM11" i="7"/>
  <c r="LIN11" i="7"/>
  <c r="LIO11" i="7"/>
  <c r="LIP11" i="7"/>
  <c r="LIQ11" i="7"/>
  <c r="LIR11" i="7"/>
  <c r="LIS11" i="7"/>
  <c r="LIT11" i="7"/>
  <c r="LIU11" i="7"/>
  <c r="LIV11" i="7"/>
  <c r="LIW11" i="7"/>
  <c r="LIX11" i="7"/>
  <c r="LIY11" i="7"/>
  <c r="LIZ11" i="7"/>
  <c r="LJA11" i="7"/>
  <c r="LJB11" i="7"/>
  <c r="LJC11" i="7"/>
  <c r="LJD11" i="7"/>
  <c r="LJE11" i="7"/>
  <c r="LJF11" i="7"/>
  <c r="LJG11" i="7"/>
  <c r="LJH11" i="7"/>
  <c r="LJI11" i="7"/>
  <c r="LJJ11" i="7"/>
  <c r="LJK11" i="7"/>
  <c r="LJL11" i="7"/>
  <c r="LJM11" i="7"/>
  <c r="LJN11" i="7"/>
  <c r="LJO11" i="7"/>
  <c r="LJP11" i="7"/>
  <c r="LJQ11" i="7"/>
  <c r="LJR11" i="7"/>
  <c r="LJS11" i="7"/>
  <c r="LJT11" i="7"/>
  <c r="LJU11" i="7"/>
  <c r="LJV11" i="7"/>
  <c r="LJW11" i="7"/>
  <c r="LJX11" i="7"/>
  <c r="LJY11" i="7"/>
  <c r="LJZ11" i="7"/>
  <c r="LKA11" i="7"/>
  <c r="LKB11" i="7"/>
  <c r="LKC11" i="7"/>
  <c r="LKD11" i="7"/>
  <c r="LKE11" i="7"/>
  <c r="LKF11" i="7"/>
  <c r="LKG11" i="7"/>
  <c r="LKH11" i="7"/>
  <c r="LKI11" i="7"/>
  <c r="LKJ11" i="7"/>
  <c r="LKK11" i="7"/>
  <c r="LKL11" i="7"/>
  <c r="LKM11" i="7"/>
  <c r="LKN11" i="7"/>
  <c r="LKO11" i="7"/>
  <c r="LKP11" i="7"/>
  <c r="LKQ11" i="7"/>
  <c r="LKR11" i="7"/>
  <c r="LKS11" i="7"/>
  <c r="LKT11" i="7"/>
  <c r="LKU11" i="7"/>
  <c r="LKV11" i="7"/>
  <c r="LKW11" i="7"/>
  <c r="LKX11" i="7"/>
  <c r="LKY11" i="7"/>
  <c r="LKZ11" i="7"/>
  <c r="LLA11" i="7"/>
  <c r="LLB11" i="7"/>
  <c r="LLC11" i="7"/>
  <c r="LLD11" i="7"/>
  <c r="LLE11" i="7"/>
  <c r="LLF11" i="7"/>
  <c r="LLG11" i="7"/>
  <c r="LLH11" i="7"/>
  <c r="LLI11" i="7"/>
  <c r="LLJ11" i="7"/>
  <c r="LLK11" i="7"/>
  <c r="LLL11" i="7"/>
  <c r="LLM11" i="7"/>
  <c r="LLN11" i="7"/>
  <c r="LLO11" i="7"/>
  <c r="LLP11" i="7"/>
  <c r="LLQ11" i="7"/>
  <c r="LLR11" i="7"/>
  <c r="LLS11" i="7"/>
  <c r="LLT11" i="7"/>
  <c r="LLU11" i="7"/>
  <c r="LLV11" i="7"/>
  <c r="LLW11" i="7"/>
  <c r="LLX11" i="7"/>
  <c r="LLY11" i="7"/>
  <c r="LLZ11" i="7"/>
  <c r="LMA11" i="7"/>
  <c r="LMB11" i="7"/>
  <c r="LMC11" i="7"/>
  <c r="LMD11" i="7"/>
  <c r="LME11" i="7"/>
  <c r="LMF11" i="7"/>
  <c r="LMG11" i="7"/>
  <c r="LMH11" i="7"/>
  <c r="LMI11" i="7"/>
  <c r="LMJ11" i="7"/>
  <c r="LMK11" i="7"/>
  <c r="LML11" i="7"/>
  <c r="LMM11" i="7"/>
  <c r="LMN11" i="7"/>
  <c r="LMO11" i="7"/>
  <c r="LMP11" i="7"/>
  <c r="LMQ11" i="7"/>
  <c r="LMR11" i="7"/>
  <c r="LMS11" i="7"/>
  <c r="LMT11" i="7"/>
  <c r="LMU11" i="7"/>
  <c r="LMV11" i="7"/>
  <c r="LMW11" i="7"/>
  <c r="LMX11" i="7"/>
  <c r="LMY11" i="7"/>
  <c r="LMZ11" i="7"/>
  <c r="LNA11" i="7"/>
  <c r="LNB11" i="7"/>
  <c r="LNC11" i="7"/>
  <c r="LND11" i="7"/>
  <c r="LNE11" i="7"/>
  <c r="LNF11" i="7"/>
  <c r="LNG11" i="7"/>
  <c r="LNH11" i="7"/>
  <c r="LNI11" i="7"/>
  <c r="LNJ11" i="7"/>
  <c r="LNK11" i="7"/>
  <c r="LNL11" i="7"/>
  <c r="LNM11" i="7"/>
  <c r="LNN11" i="7"/>
  <c r="LNO11" i="7"/>
  <c r="LNP11" i="7"/>
  <c r="LNQ11" i="7"/>
  <c r="LNR11" i="7"/>
  <c r="LNS11" i="7"/>
  <c r="LNT11" i="7"/>
  <c r="LNU11" i="7"/>
  <c r="LNV11" i="7"/>
  <c r="LNW11" i="7"/>
  <c r="LNX11" i="7"/>
  <c r="LNY11" i="7"/>
  <c r="LNZ11" i="7"/>
  <c r="LOA11" i="7"/>
  <c r="LOB11" i="7"/>
  <c r="LOC11" i="7"/>
  <c r="LOD11" i="7"/>
  <c r="LOE11" i="7"/>
  <c r="LOF11" i="7"/>
  <c r="LOG11" i="7"/>
  <c r="LOH11" i="7"/>
  <c r="LOI11" i="7"/>
  <c r="LOJ11" i="7"/>
  <c r="LOK11" i="7"/>
  <c r="LOL11" i="7"/>
  <c r="LOM11" i="7"/>
  <c r="LON11" i="7"/>
  <c r="LOO11" i="7"/>
  <c r="LOP11" i="7"/>
  <c r="LOQ11" i="7"/>
  <c r="LOR11" i="7"/>
  <c r="LOS11" i="7"/>
  <c r="LOT11" i="7"/>
  <c r="LOU11" i="7"/>
  <c r="LOV11" i="7"/>
  <c r="LOW11" i="7"/>
  <c r="LOX11" i="7"/>
  <c r="LOY11" i="7"/>
  <c r="LOZ11" i="7"/>
  <c r="LPA11" i="7"/>
  <c r="LPB11" i="7"/>
  <c r="LPC11" i="7"/>
  <c r="LPD11" i="7"/>
  <c r="LPE11" i="7"/>
  <c r="LPF11" i="7"/>
  <c r="LPG11" i="7"/>
  <c r="LPH11" i="7"/>
  <c r="LPI11" i="7"/>
  <c r="LPJ11" i="7"/>
  <c r="LPK11" i="7"/>
  <c r="LPL11" i="7"/>
  <c r="LPM11" i="7"/>
  <c r="LPN11" i="7"/>
  <c r="LPO11" i="7"/>
  <c r="LPP11" i="7"/>
  <c r="LPQ11" i="7"/>
  <c r="LPR11" i="7"/>
  <c r="LPS11" i="7"/>
  <c r="LPT11" i="7"/>
  <c r="LPU11" i="7"/>
  <c r="LPV11" i="7"/>
  <c r="LPW11" i="7"/>
  <c r="LPX11" i="7"/>
  <c r="LPY11" i="7"/>
  <c r="LPZ11" i="7"/>
  <c r="LQA11" i="7"/>
  <c r="LQB11" i="7"/>
  <c r="LQC11" i="7"/>
  <c r="LQD11" i="7"/>
  <c r="LQE11" i="7"/>
  <c r="LQF11" i="7"/>
  <c r="LQG11" i="7"/>
  <c r="LQH11" i="7"/>
  <c r="LQI11" i="7"/>
  <c r="LQJ11" i="7"/>
  <c r="LQK11" i="7"/>
  <c r="LQL11" i="7"/>
  <c r="LQM11" i="7"/>
  <c r="LQN11" i="7"/>
  <c r="LQO11" i="7"/>
  <c r="LQP11" i="7"/>
  <c r="LQQ11" i="7"/>
  <c r="LQR11" i="7"/>
  <c r="LQS11" i="7"/>
  <c r="LQT11" i="7"/>
  <c r="LQU11" i="7"/>
  <c r="LQV11" i="7"/>
  <c r="LQW11" i="7"/>
  <c r="LQX11" i="7"/>
  <c r="LQY11" i="7"/>
  <c r="LQZ11" i="7"/>
  <c r="LRA11" i="7"/>
  <c r="LRB11" i="7"/>
  <c r="LRC11" i="7"/>
  <c r="LRD11" i="7"/>
  <c r="LRE11" i="7"/>
  <c r="LRF11" i="7"/>
  <c r="LRG11" i="7"/>
  <c r="LRH11" i="7"/>
  <c r="LRI11" i="7"/>
  <c r="LRJ11" i="7"/>
  <c r="LRK11" i="7"/>
  <c r="LRL11" i="7"/>
  <c r="LRM11" i="7"/>
  <c r="LRN11" i="7"/>
  <c r="LRO11" i="7"/>
  <c r="LRP11" i="7"/>
  <c r="LRQ11" i="7"/>
  <c r="LRR11" i="7"/>
  <c r="LRS11" i="7"/>
  <c r="LRT11" i="7"/>
  <c r="LRU11" i="7"/>
  <c r="LRV11" i="7"/>
  <c r="LRW11" i="7"/>
  <c r="LRX11" i="7"/>
  <c r="LRY11" i="7"/>
  <c r="LRZ11" i="7"/>
  <c r="LSA11" i="7"/>
  <c r="LSB11" i="7"/>
  <c r="LSC11" i="7"/>
  <c r="LSD11" i="7"/>
  <c r="LSE11" i="7"/>
  <c r="LSF11" i="7"/>
  <c r="LSG11" i="7"/>
  <c r="LSH11" i="7"/>
  <c r="LSI11" i="7"/>
  <c r="LSJ11" i="7"/>
  <c r="LSK11" i="7"/>
  <c r="LSL11" i="7"/>
  <c r="LSM11" i="7"/>
  <c r="LSN11" i="7"/>
  <c r="LSO11" i="7"/>
  <c r="LSP11" i="7"/>
  <c r="LSQ11" i="7"/>
  <c r="LSR11" i="7"/>
  <c r="LSS11" i="7"/>
  <c r="LST11" i="7"/>
  <c r="LSU11" i="7"/>
  <c r="LSV11" i="7"/>
  <c r="LSW11" i="7"/>
  <c r="LSX11" i="7"/>
  <c r="LSY11" i="7"/>
  <c r="LSZ11" i="7"/>
  <c r="LTA11" i="7"/>
  <c r="LTB11" i="7"/>
  <c r="LTC11" i="7"/>
  <c r="LTD11" i="7"/>
  <c r="LTE11" i="7"/>
  <c r="LTF11" i="7"/>
  <c r="LTG11" i="7"/>
  <c r="LTH11" i="7"/>
  <c r="LTI11" i="7"/>
  <c r="LTJ11" i="7"/>
  <c r="LTK11" i="7"/>
  <c r="LTL11" i="7"/>
  <c r="LTM11" i="7"/>
  <c r="LTN11" i="7"/>
  <c r="LTO11" i="7"/>
  <c r="LTP11" i="7"/>
  <c r="LTQ11" i="7"/>
  <c r="LTR11" i="7"/>
  <c r="LTS11" i="7"/>
  <c r="LTT11" i="7"/>
  <c r="LTU11" i="7"/>
  <c r="LTV11" i="7"/>
  <c r="LTW11" i="7"/>
  <c r="LTX11" i="7"/>
  <c r="LTY11" i="7"/>
  <c r="LTZ11" i="7"/>
  <c r="LUA11" i="7"/>
  <c r="LUB11" i="7"/>
  <c r="LUC11" i="7"/>
  <c r="LUD11" i="7"/>
  <c r="LUE11" i="7"/>
  <c r="LUF11" i="7"/>
  <c r="LUG11" i="7"/>
  <c r="LUH11" i="7"/>
  <c r="LUI11" i="7"/>
  <c r="LUJ11" i="7"/>
  <c r="LUK11" i="7"/>
  <c r="LUL11" i="7"/>
  <c r="LUM11" i="7"/>
  <c r="LUN11" i="7"/>
  <c r="LUO11" i="7"/>
  <c r="LUP11" i="7"/>
  <c r="LUQ11" i="7"/>
  <c r="LUR11" i="7"/>
  <c r="LUS11" i="7"/>
  <c r="LUT11" i="7"/>
  <c r="LUU11" i="7"/>
  <c r="LUV11" i="7"/>
  <c r="LUW11" i="7"/>
  <c r="LUX11" i="7"/>
  <c r="LUY11" i="7"/>
  <c r="LUZ11" i="7"/>
  <c r="LVA11" i="7"/>
  <c r="LVB11" i="7"/>
  <c r="LVC11" i="7"/>
  <c r="LVD11" i="7"/>
  <c r="LVE11" i="7"/>
  <c r="LVF11" i="7"/>
  <c r="LVG11" i="7"/>
  <c r="LVH11" i="7"/>
  <c r="LVI11" i="7"/>
  <c r="LVJ11" i="7"/>
  <c r="LVK11" i="7"/>
  <c r="LVL11" i="7"/>
  <c r="LVM11" i="7"/>
  <c r="LVN11" i="7"/>
  <c r="LVO11" i="7"/>
  <c r="LVP11" i="7"/>
  <c r="LVQ11" i="7"/>
  <c r="LVR11" i="7"/>
  <c r="LVS11" i="7"/>
  <c r="LVT11" i="7"/>
  <c r="LVU11" i="7"/>
  <c r="LVV11" i="7"/>
  <c r="LVW11" i="7"/>
  <c r="LVX11" i="7"/>
  <c r="LVY11" i="7"/>
  <c r="LVZ11" i="7"/>
  <c r="LWA11" i="7"/>
  <c r="LWB11" i="7"/>
  <c r="LWC11" i="7"/>
  <c r="LWD11" i="7"/>
  <c r="LWE11" i="7"/>
  <c r="LWF11" i="7"/>
  <c r="LWG11" i="7"/>
  <c r="LWH11" i="7"/>
  <c r="LWI11" i="7"/>
  <c r="LWJ11" i="7"/>
  <c r="LWK11" i="7"/>
  <c r="LWL11" i="7"/>
  <c r="LWM11" i="7"/>
  <c r="LWN11" i="7"/>
  <c r="LWO11" i="7"/>
  <c r="LWP11" i="7"/>
  <c r="LWQ11" i="7"/>
  <c r="LWR11" i="7"/>
  <c r="LWS11" i="7"/>
  <c r="LWT11" i="7"/>
  <c r="LWU11" i="7"/>
  <c r="LWV11" i="7"/>
  <c r="LWW11" i="7"/>
  <c r="LWX11" i="7"/>
  <c r="LWY11" i="7"/>
  <c r="LWZ11" i="7"/>
  <c r="LXA11" i="7"/>
  <c r="LXB11" i="7"/>
  <c r="LXC11" i="7"/>
  <c r="LXD11" i="7"/>
  <c r="LXE11" i="7"/>
  <c r="LXF11" i="7"/>
  <c r="LXG11" i="7"/>
  <c r="LXH11" i="7"/>
  <c r="LXI11" i="7"/>
  <c r="LXJ11" i="7"/>
  <c r="LXK11" i="7"/>
  <c r="LXL11" i="7"/>
  <c r="LXM11" i="7"/>
  <c r="LXN11" i="7"/>
  <c r="LXO11" i="7"/>
  <c r="LXP11" i="7"/>
  <c r="LXQ11" i="7"/>
  <c r="LXR11" i="7"/>
  <c r="LXS11" i="7"/>
  <c r="LXT11" i="7"/>
  <c r="LXU11" i="7"/>
  <c r="LXV11" i="7"/>
  <c r="LXW11" i="7"/>
  <c r="LXX11" i="7"/>
  <c r="LXY11" i="7"/>
  <c r="LXZ11" i="7"/>
  <c r="LYA11" i="7"/>
  <c r="LYB11" i="7"/>
  <c r="LYC11" i="7"/>
  <c r="LYD11" i="7"/>
  <c r="LYE11" i="7"/>
  <c r="LYF11" i="7"/>
  <c r="LYG11" i="7"/>
  <c r="LYH11" i="7"/>
  <c r="LYI11" i="7"/>
  <c r="LYJ11" i="7"/>
  <c r="LYK11" i="7"/>
  <c r="LYL11" i="7"/>
  <c r="LYM11" i="7"/>
  <c r="LYN11" i="7"/>
  <c r="LYO11" i="7"/>
  <c r="LYP11" i="7"/>
  <c r="LYQ11" i="7"/>
  <c r="LYR11" i="7"/>
  <c r="LYS11" i="7"/>
  <c r="LYT11" i="7"/>
  <c r="LYU11" i="7"/>
  <c r="LYV11" i="7"/>
  <c r="LYW11" i="7"/>
  <c r="LYX11" i="7"/>
  <c r="LYY11" i="7"/>
  <c r="LYZ11" i="7"/>
  <c r="LZA11" i="7"/>
  <c r="LZB11" i="7"/>
  <c r="LZC11" i="7"/>
  <c r="LZD11" i="7"/>
  <c r="LZE11" i="7"/>
  <c r="LZF11" i="7"/>
  <c r="LZG11" i="7"/>
  <c r="LZH11" i="7"/>
  <c r="LZI11" i="7"/>
  <c r="LZJ11" i="7"/>
  <c r="LZK11" i="7"/>
  <c r="LZL11" i="7"/>
  <c r="LZM11" i="7"/>
  <c r="LZN11" i="7"/>
  <c r="LZO11" i="7"/>
  <c r="LZP11" i="7"/>
  <c r="LZQ11" i="7"/>
  <c r="LZR11" i="7"/>
  <c r="LZS11" i="7"/>
  <c r="LZT11" i="7"/>
  <c r="LZU11" i="7"/>
  <c r="LZV11" i="7"/>
  <c r="LZW11" i="7"/>
  <c r="LZX11" i="7"/>
  <c r="LZY11" i="7"/>
  <c r="LZZ11" i="7"/>
  <c r="MAA11" i="7"/>
  <c r="MAB11" i="7"/>
  <c r="MAC11" i="7"/>
  <c r="MAD11" i="7"/>
  <c r="MAE11" i="7"/>
  <c r="MAF11" i="7"/>
  <c r="MAG11" i="7"/>
  <c r="MAH11" i="7"/>
  <c r="MAI11" i="7"/>
  <c r="MAJ11" i="7"/>
  <c r="MAK11" i="7"/>
  <c r="MAL11" i="7"/>
  <c r="MAM11" i="7"/>
  <c r="MAN11" i="7"/>
  <c r="MAO11" i="7"/>
  <c r="MAP11" i="7"/>
  <c r="MAQ11" i="7"/>
  <c r="MAR11" i="7"/>
  <c r="MAS11" i="7"/>
  <c r="MAT11" i="7"/>
  <c r="MAU11" i="7"/>
  <c r="MAV11" i="7"/>
  <c r="MAW11" i="7"/>
  <c r="MAX11" i="7"/>
  <c r="MAY11" i="7"/>
  <c r="MAZ11" i="7"/>
  <c r="MBA11" i="7"/>
  <c r="MBB11" i="7"/>
  <c r="MBC11" i="7"/>
  <c r="MBD11" i="7"/>
  <c r="MBE11" i="7"/>
  <c r="MBF11" i="7"/>
  <c r="MBG11" i="7"/>
  <c r="MBH11" i="7"/>
  <c r="MBI11" i="7"/>
  <c r="MBJ11" i="7"/>
  <c r="MBK11" i="7"/>
  <c r="MBL11" i="7"/>
  <c r="MBM11" i="7"/>
  <c r="MBN11" i="7"/>
  <c r="MBO11" i="7"/>
  <c r="MBP11" i="7"/>
  <c r="MBQ11" i="7"/>
  <c r="MBR11" i="7"/>
  <c r="MBS11" i="7"/>
  <c r="MBT11" i="7"/>
  <c r="MBU11" i="7"/>
  <c r="MBV11" i="7"/>
  <c r="MBW11" i="7"/>
  <c r="MBX11" i="7"/>
  <c r="MBY11" i="7"/>
  <c r="MBZ11" i="7"/>
  <c r="MCA11" i="7"/>
  <c r="MCB11" i="7"/>
  <c r="MCC11" i="7"/>
  <c r="MCD11" i="7"/>
  <c r="MCE11" i="7"/>
  <c r="MCF11" i="7"/>
  <c r="MCG11" i="7"/>
  <c r="MCH11" i="7"/>
  <c r="MCI11" i="7"/>
  <c r="MCJ11" i="7"/>
  <c r="MCK11" i="7"/>
  <c r="MCL11" i="7"/>
  <c r="MCM11" i="7"/>
  <c r="MCN11" i="7"/>
  <c r="MCO11" i="7"/>
  <c r="MCP11" i="7"/>
  <c r="MCQ11" i="7"/>
  <c r="MCR11" i="7"/>
  <c r="MCS11" i="7"/>
  <c r="MCT11" i="7"/>
  <c r="MCU11" i="7"/>
  <c r="MCV11" i="7"/>
  <c r="MCW11" i="7"/>
  <c r="MCX11" i="7"/>
  <c r="MCY11" i="7"/>
  <c r="MCZ11" i="7"/>
  <c r="MDA11" i="7"/>
  <c r="MDB11" i="7"/>
  <c r="MDC11" i="7"/>
  <c r="MDD11" i="7"/>
  <c r="MDE11" i="7"/>
  <c r="MDF11" i="7"/>
  <c r="MDG11" i="7"/>
  <c r="MDH11" i="7"/>
  <c r="MDI11" i="7"/>
  <c r="MDJ11" i="7"/>
  <c r="MDK11" i="7"/>
  <c r="MDL11" i="7"/>
  <c r="MDM11" i="7"/>
  <c r="MDN11" i="7"/>
  <c r="MDO11" i="7"/>
  <c r="MDP11" i="7"/>
  <c r="MDQ11" i="7"/>
  <c r="MDR11" i="7"/>
  <c r="MDS11" i="7"/>
  <c r="MDT11" i="7"/>
  <c r="MDU11" i="7"/>
  <c r="MDV11" i="7"/>
  <c r="MDW11" i="7"/>
  <c r="MDX11" i="7"/>
  <c r="MDY11" i="7"/>
  <c r="MDZ11" i="7"/>
  <c r="MEA11" i="7"/>
  <c r="MEB11" i="7"/>
  <c r="MEC11" i="7"/>
  <c r="MED11" i="7"/>
  <c r="MEE11" i="7"/>
  <c r="MEF11" i="7"/>
  <c r="MEG11" i="7"/>
  <c r="MEH11" i="7"/>
  <c r="MEI11" i="7"/>
  <c r="MEJ11" i="7"/>
  <c r="MEK11" i="7"/>
  <c r="MEL11" i="7"/>
  <c r="MEM11" i="7"/>
  <c r="MEN11" i="7"/>
  <c r="MEO11" i="7"/>
  <c r="MEP11" i="7"/>
  <c r="MEQ11" i="7"/>
  <c r="MER11" i="7"/>
  <c r="MES11" i="7"/>
  <c r="MET11" i="7"/>
  <c r="MEU11" i="7"/>
  <c r="MEV11" i="7"/>
  <c r="MEW11" i="7"/>
  <c r="MEX11" i="7"/>
  <c r="MEY11" i="7"/>
  <c r="MEZ11" i="7"/>
  <c r="MFA11" i="7"/>
  <c r="MFB11" i="7"/>
  <c r="MFC11" i="7"/>
  <c r="MFD11" i="7"/>
  <c r="MFE11" i="7"/>
  <c r="MFF11" i="7"/>
  <c r="MFG11" i="7"/>
  <c r="MFH11" i="7"/>
  <c r="MFI11" i="7"/>
  <c r="MFJ11" i="7"/>
  <c r="MFK11" i="7"/>
  <c r="MFL11" i="7"/>
  <c r="MFM11" i="7"/>
  <c r="MFN11" i="7"/>
  <c r="MFO11" i="7"/>
  <c r="MFP11" i="7"/>
  <c r="MFQ11" i="7"/>
  <c r="MFR11" i="7"/>
  <c r="MFS11" i="7"/>
  <c r="MFT11" i="7"/>
  <c r="MFU11" i="7"/>
  <c r="MFV11" i="7"/>
  <c r="MFW11" i="7"/>
  <c r="MFX11" i="7"/>
  <c r="MFY11" i="7"/>
  <c r="MFZ11" i="7"/>
  <c r="MGA11" i="7"/>
  <c r="MGB11" i="7"/>
  <c r="MGC11" i="7"/>
  <c r="MGD11" i="7"/>
  <c r="MGE11" i="7"/>
  <c r="MGF11" i="7"/>
  <c r="MGG11" i="7"/>
  <c r="MGH11" i="7"/>
  <c r="MGI11" i="7"/>
  <c r="MGJ11" i="7"/>
  <c r="MGK11" i="7"/>
  <c r="MGL11" i="7"/>
  <c r="MGM11" i="7"/>
  <c r="MGN11" i="7"/>
  <c r="MGO11" i="7"/>
  <c r="MGP11" i="7"/>
  <c r="MGQ11" i="7"/>
  <c r="MGR11" i="7"/>
  <c r="MGS11" i="7"/>
  <c r="MGT11" i="7"/>
  <c r="MGU11" i="7"/>
  <c r="MGV11" i="7"/>
  <c r="MGW11" i="7"/>
  <c r="MGX11" i="7"/>
  <c r="MGY11" i="7"/>
  <c r="MGZ11" i="7"/>
  <c r="MHA11" i="7"/>
  <c r="MHB11" i="7"/>
  <c r="MHC11" i="7"/>
  <c r="MHD11" i="7"/>
  <c r="MHE11" i="7"/>
  <c r="MHF11" i="7"/>
  <c r="MHG11" i="7"/>
  <c r="MHH11" i="7"/>
  <c r="MHI11" i="7"/>
  <c r="MHJ11" i="7"/>
  <c r="MHK11" i="7"/>
  <c r="MHL11" i="7"/>
  <c r="MHM11" i="7"/>
  <c r="MHN11" i="7"/>
  <c r="MHO11" i="7"/>
  <c r="MHP11" i="7"/>
  <c r="MHQ11" i="7"/>
  <c r="MHR11" i="7"/>
  <c r="MHS11" i="7"/>
  <c r="MHT11" i="7"/>
  <c r="MHU11" i="7"/>
  <c r="MHV11" i="7"/>
  <c r="MHW11" i="7"/>
  <c r="MHX11" i="7"/>
  <c r="MHY11" i="7"/>
  <c r="MHZ11" i="7"/>
  <c r="MIA11" i="7"/>
  <c r="MIB11" i="7"/>
  <c r="MIC11" i="7"/>
  <c r="MID11" i="7"/>
  <c r="MIE11" i="7"/>
  <c r="MIF11" i="7"/>
  <c r="MIG11" i="7"/>
  <c r="MIH11" i="7"/>
  <c r="MII11" i="7"/>
  <c r="MIJ11" i="7"/>
  <c r="MIK11" i="7"/>
  <c r="MIL11" i="7"/>
  <c r="MIM11" i="7"/>
  <c r="MIN11" i="7"/>
  <c r="MIO11" i="7"/>
  <c r="MIP11" i="7"/>
  <c r="MIQ11" i="7"/>
  <c r="MIR11" i="7"/>
  <c r="MIS11" i="7"/>
  <c r="MIT11" i="7"/>
  <c r="MIU11" i="7"/>
  <c r="MIV11" i="7"/>
  <c r="MIW11" i="7"/>
  <c r="MIX11" i="7"/>
  <c r="MIY11" i="7"/>
  <c r="MIZ11" i="7"/>
  <c r="MJA11" i="7"/>
  <c r="MJB11" i="7"/>
  <c r="MJC11" i="7"/>
  <c r="MJD11" i="7"/>
  <c r="MJE11" i="7"/>
  <c r="MJF11" i="7"/>
  <c r="MJG11" i="7"/>
  <c r="MJH11" i="7"/>
  <c r="MJI11" i="7"/>
  <c r="MJJ11" i="7"/>
  <c r="MJK11" i="7"/>
  <c r="MJL11" i="7"/>
  <c r="MJM11" i="7"/>
  <c r="MJN11" i="7"/>
  <c r="MJO11" i="7"/>
  <c r="MJP11" i="7"/>
  <c r="MJQ11" i="7"/>
  <c r="MJR11" i="7"/>
  <c r="MJS11" i="7"/>
  <c r="MJT11" i="7"/>
  <c r="MJU11" i="7"/>
  <c r="MJV11" i="7"/>
  <c r="MJW11" i="7"/>
  <c r="MJX11" i="7"/>
  <c r="MJY11" i="7"/>
  <c r="MJZ11" i="7"/>
  <c r="MKA11" i="7"/>
  <c r="MKB11" i="7"/>
  <c r="MKC11" i="7"/>
  <c r="MKD11" i="7"/>
  <c r="MKE11" i="7"/>
  <c r="MKF11" i="7"/>
  <c r="MKG11" i="7"/>
  <c r="MKH11" i="7"/>
  <c r="MKI11" i="7"/>
  <c r="MKJ11" i="7"/>
  <c r="MKK11" i="7"/>
  <c r="MKL11" i="7"/>
  <c r="MKM11" i="7"/>
  <c r="MKN11" i="7"/>
  <c r="MKO11" i="7"/>
  <c r="MKP11" i="7"/>
  <c r="MKQ11" i="7"/>
  <c r="MKR11" i="7"/>
  <c r="MKS11" i="7"/>
  <c r="MKT11" i="7"/>
  <c r="MKU11" i="7"/>
  <c r="MKV11" i="7"/>
  <c r="MKW11" i="7"/>
  <c r="MKX11" i="7"/>
  <c r="MKY11" i="7"/>
  <c r="MKZ11" i="7"/>
  <c r="MLA11" i="7"/>
  <c r="MLB11" i="7"/>
  <c r="MLC11" i="7"/>
  <c r="MLD11" i="7"/>
  <c r="MLE11" i="7"/>
  <c r="MLF11" i="7"/>
  <c r="MLG11" i="7"/>
  <c r="MLH11" i="7"/>
  <c r="MLI11" i="7"/>
  <c r="MLJ11" i="7"/>
  <c r="MLK11" i="7"/>
  <c r="MLL11" i="7"/>
  <c r="MLM11" i="7"/>
  <c r="MLN11" i="7"/>
  <c r="MLO11" i="7"/>
  <c r="MLP11" i="7"/>
  <c r="MLQ11" i="7"/>
  <c r="MLR11" i="7"/>
  <c r="MLS11" i="7"/>
  <c r="MLT11" i="7"/>
  <c r="MLU11" i="7"/>
  <c r="MLV11" i="7"/>
  <c r="MLW11" i="7"/>
  <c r="MLX11" i="7"/>
  <c r="MLY11" i="7"/>
  <c r="MLZ11" i="7"/>
  <c r="MMA11" i="7"/>
  <c r="MMB11" i="7"/>
  <c r="MMC11" i="7"/>
  <c r="MMD11" i="7"/>
  <c r="MME11" i="7"/>
  <c r="MMF11" i="7"/>
  <c r="MMG11" i="7"/>
  <c r="MMH11" i="7"/>
  <c r="MMI11" i="7"/>
  <c r="MMJ11" i="7"/>
  <c r="MMK11" i="7"/>
  <c r="MML11" i="7"/>
  <c r="MMM11" i="7"/>
  <c r="MMN11" i="7"/>
  <c r="MMO11" i="7"/>
  <c r="MMP11" i="7"/>
  <c r="MMQ11" i="7"/>
  <c r="MMR11" i="7"/>
  <c r="MMS11" i="7"/>
  <c r="MMT11" i="7"/>
  <c r="MMU11" i="7"/>
  <c r="MMV11" i="7"/>
  <c r="MMW11" i="7"/>
  <c r="MMX11" i="7"/>
  <c r="MMY11" i="7"/>
  <c r="MMZ11" i="7"/>
  <c r="MNA11" i="7"/>
  <c r="MNB11" i="7"/>
  <c r="MNC11" i="7"/>
  <c r="MND11" i="7"/>
  <c r="MNE11" i="7"/>
  <c r="MNF11" i="7"/>
  <c r="MNG11" i="7"/>
  <c r="MNH11" i="7"/>
  <c r="MNI11" i="7"/>
  <c r="MNJ11" i="7"/>
  <c r="MNK11" i="7"/>
  <c r="MNL11" i="7"/>
  <c r="MNM11" i="7"/>
  <c r="MNN11" i="7"/>
  <c r="MNO11" i="7"/>
  <c r="MNP11" i="7"/>
  <c r="MNQ11" i="7"/>
  <c r="MNR11" i="7"/>
  <c r="MNS11" i="7"/>
  <c r="MNT11" i="7"/>
  <c r="MNU11" i="7"/>
  <c r="MNV11" i="7"/>
  <c r="MNW11" i="7"/>
  <c r="MNX11" i="7"/>
  <c r="MNY11" i="7"/>
  <c r="MNZ11" i="7"/>
  <c r="MOA11" i="7"/>
  <c r="MOB11" i="7"/>
  <c r="MOC11" i="7"/>
  <c r="MOD11" i="7"/>
  <c r="MOE11" i="7"/>
  <c r="MOF11" i="7"/>
  <c r="MOG11" i="7"/>
  <c r="MOH11" i="7"/>
  <c r="MOI11" i="7"/>
  <c r="MOJ11" i="7"/>
  <c r="MOK11" i="7"/>
  <c r="MOL11" i="7"/>
  <c r="MOM11" i="7"/>
  <c r="MON11" i="7"/>
  <c r="MOO11" i="7"/>
  <c r="MOP11" i="7"/>
  <c r="MOQ11" i="7"/>
  <c r="MOR11" i="7"/>
  <c r="MOS11" i="7"/>
  <c r="MOT11" i="7"/>
  <c r="MOU11" i="7"/>
  <c r="MOV11" i="7"/>
  <c r="MOW11" i="7"/>
  <c r="MOX11" i="7"/>
  <c r="MOY11" i="7"/>
  <c r="MOZ11" i="7"/>
  <c r="MPA11" i="7"/>
  <c r="MPB11" i="7"/>
  <c r="MPC11" i="7"/>
  <c r="MPD11" i="7"/>
  <c r="MPE11" i="7"/>
  <c r="MPF11" i="7"/>
  <c r="MPG11" i="7"/>
  <c r="MPH11" i="7"/>
  <c r="MPI11" i="7"/>
  <c r="MPJ11" i="7"/>
  <c r="MPK11" i="7"/>
  <c r="MPL11" i="7"/>
  <c r="MPM11" i="7"/>
  <c r="MPN11" i="7"/>
  <c r="MPO11" i="7"/>
  <c r="MPP11" i="7"/>
  <c r="MPQ11" i="7"/>
  <c r="MPR11" i="7"/>
  <c r="MPS11" i="7"/>
  <c r="MPT11" i="7"/>
  <c r="MPU11" i="7"/>
  <c r="MPV11" i="7"/>
  <c r="MPW11" i="7"/>
  <c r="MPX11" i="7"/>
  <c r="MPY11" i="7"/>
  <c r="MPZ11" i="7"/>
  <c r="MQA11" i="7"/>
  <c r="MQB11" i="7"/>
  <c r="MQC11" i="7"/>
  <c r="MQD11" i="7"/>
  <c r="MQE11" i="7"/>
  <c r="MQF11" i="7"/>
  <c r="MQG11" i="7"/>
  <c r="MQH11" i="7"/>
  <c r="MQI11" i="7"/>
  <c r="MQJ11" i="7"/>
  <c r="MQK11" i="7"/>
  <c r="MQL11" i="7"/>
  <c r="MQM11" i="7"/>
  <c r="MQN11" i="7"/>
  <c r="MQO11" i="7"/>
  <c r="MQP11" i="7"/>
  <c r="MQQ11" i="7"/>
  <c r="MQR11" i="7"/>
  <c r="MQS11" i="7"/>
  <c r="MQT11" i="7"/>
  <c r="MQU11" i="7"/>
  <c r="MQV11" i="7"/>
  <c r="MQW11" i="7"/>
  <c r="MQX11" i="7"/>
  <c r="MQY11" i="7"/>
  <c r="MQZ11" i="7"/>
  <c r="MRA11" i="7"/>
  <c r="MRB11" i="7"/>
  <c r="MRC11" i="7"/>
  <c r="MRD11" i="7"/>
  <c r="MRE11" i="7"/>
  <c r="MRF11" i="7"/>
  <c r="MRG11" i="7"/>
  <c r="MRH11" i="7"/>
  <c r="MRI11" i="7"/>
  <c r="MRJ11" i="7"/>
  <c r="MRK11" i="7"/>
  <c r="MRL11" i="7"/>
  <c r="MRM11" i="7"/>
  <c r="MRN11" i="7"/>
  <c r="MRO11" i="7"/>
  <c r="MRP11" i="7"/>
  <c r="MRQ11" i="7"/>
  <c r="MRR11" i="7"/>
  <c r="MRS11" i="7"/>
  <c r="MRT11" i="7"/>
  <c r="MRU11" i="7"/>
  <c r="MRV11" i="7"/>
  <c r="MRW11" i="7"/>
  <c r="MRX11" i="7"/>
  <c r="MRY11" i="7"/>
  <c r="MRZ11" i="7"/>
  <c r="MSA11" i="7"/>
  <c r="MSB11" i="7"/>
  <c r="MSC11" i="7"/>
  <c r="MSD11" i="7"/>
  <c r="MSE11" i="7"/>
  <c r="MSF11" i="7"/>
  <c r="MSG11" i="7"/>
  <c r="MSH11" i="7"/>
  <c r="MSI11" i="7"/>
  <c r="MSJ11" i="7"/>
  <c r="MSK11" i="7"/>
  <c r="MSL11" i="7"/>
  <c r="MSM11" i="7"/>
  <c r="MSN11" i="7"/>
  <c r="MSO11" i="7"/>
  <c r="MSP11" i="7"/>
  <c r="MSQ11" i="7"/>
  <c r="MSR11" i="7"/>
  <c r="MSS11" i="7"/>
  <c r="MST11" i="7"/>
  <c r="MSU11" i="7"/>
  <c r="MSV11" i="7"/>
  <c r="MSW11" i="7"/>
  <c r="MSX11" i="7"/>
  <c r="MSY11" i="7"/>
  <c r="MSZ11" i="7"/>
  <c r="MTA11" i="7"/>
  <c r="MTB11" i="7"/>
  <c r="MTC11" i="7"/>
  <c r="MTD11" i="7"/>
  <c r="MTE11" i="7"/>
  <c r="MTF11" i="7"/>
  <c r="MTG11" i="7"/>
  <c r="MTH11" i="7"/>
  <c r="MTI11" i="7"/>
  <c r="MTJ11" i="7"/>
  <c r="MTK11" i="7"/>
  <c r="MTL11" i="7"/>
  <c r="MTM11" i="7"/>
  <c r="MTN11" i="7"/>
  <c r="MTO11" i="7"/>
  <c r="MTP11" i="7"/>
  <c r="MTQ11" i="7"/>
  <c r="MTR11" i="7"/>
  <c r="MTS11" i="7"/>
  <c r="MTT11" i="7"/>
  <c r="MTU11" i="7"/>
  <c r="MTV11" i="7"/>
  <c r="MTW11" i="7"/>
  <c r="MTX11" i="7"/>
  <c r="MTY11" i="7"/>
  <c r="MTZ11" i="7"/>
  <c r="MUA11" i="7"/>
  <c r="MUB11" i="7"/>
  <c r="MUC11" i="7"/>
  <c r="MUD11" i="7"/>
  <c r="MUE11" i="7"/>
  <c r="MUF11" i="7"/>
  <c r="MUG11" i="7"/>
  <c r="MUH11" i="7"/>
  <c r="MUI11" i="7"/>
  <c r="MUJ11" i="7"/>
  <c r="MUK11" i="7"/>
  <c r="MUL11" i="7"/>
  <c r="MUM11" i="7"/>
  <c r="MUN11" i="7"/>
  <c r="MUO11" i="7"/>
  <c r="MUP11" i="7"/>
  <c r="MUQ11" i="7"/>
  <c r="MUR11" i="7"/>
  <c r="MUS11" i="7"/>
  <c r="MUT11" i="7"/>
  <c r="MUU11" i="7"/>
  <c r="MUV11" i="7"/>
  <c r="MUW11" i="7"/>
  <c r="MUX11" i="7"/>
  <c r="MUY11" i="7"/>
  <c r="MUZ11" i="7"/>
  <c r="MVA11" i="7"/>
  <c r="MVB11" i="7"/>
  <c r="MVC11" i="7"/>
  <c r="MVD11" i="7"/>
  <c r="MVE11" i="7"/>
  <c r="MVF11" i="7"/>
  <c r="MVG11" i="7"/>
  <c r="MVH11" i="7"/>
  <c r="MVI11" i="7"/>
  <c r="MVJ11" i="7"/>
  <c r="MVK11" i="7"/>
  <c r="MVL11" i="7"/>
  <c r="MVM11" i="7"/>
  <c r="MVN11" i="7"/>
  <c r="MVO11" i="7"/>
  <c r="MVP11" i="7"/>
  <c r="MVQ11" i="7"/>
  <c r="MVR11" i="7"/>
  <c r="MVS11" i="7"/>
  <c r="MVT11" i="7"/>
  <c r="MVU11" i="7"/>
  <c r="MVV11" i="7"/>
  <c r="MVW11" i="7"/>
  <c r="MVX11" i="7"/>
  <c r="MVY11" i="7"/>
  <c r="MVZ11" i="7"/>
  <c r="MWA11" i="7"/>
  <c r="MWB11" i="7"/>
  <c r="MWC11" i="7"/>
  <c r="MWD11" i="7"/>
  <c r="MWE11" i="7"/>
  <c r="MWF11" i="7"/>
  <c r="MWG11" i="7"/>
  <c r="MWH11" i="7"/>
  <c r="MWI11" i="7"/>
  <c r="MWJ11" i="7"/>
  <c r="MWK11" i="7"/>
  <c r="MWL11" i="7"/>
  <c r="MWM11" i="7"/>
  <c r="MWN11" i="7"/>
  <c r="MWO11" i="7"/>
  <c r="MWP11" i="7"/>
  <c r="MWQ11" i="7"/>
  <c r="MWR11" i="7"/>
  <c r="MWS11" i="7"/>
  <c r="MWT11" i="7"/>
  <c r="MWU11" i="7"/>
  <c r="MWV11" i="7"/>
  <c r="MWW11" i="7"/>
  <c r="MWX11" i="7"/>
  <c r="MWY11" i="7"/>
  <c r="MWZ11" i="7"/>
  <c r="MXA11" i="7"/>
  <c r="MXB11" i="7"/>
  <c r="MXC11" i="7"/>
  <c r="MXD11" i="7"/>
  <c r="MXE11" i="7"/>
  <c r="MXF11" i="7"/>
  <c r="MXG11" i="7"/>
  <c r="MXH11" i="7"/>
  <c r="MXI11" i="7"/>
  <c r="MXJ11" i="7"/>
  <c r="MXK11" i="7"/>
  <c r="MXL11" i="7"/>
  <c r="MXM11" i="7"/>
  <c r="MXN11" i="7"/>
  <c r="MXO11" i="7"/>
  <c r="MXP11" i="7"/>
  <c r="MXQ11" i="7"/>
  <c r="MXR11" i="7"/>
  <c r="MXS11" i="7"/>
  <c r="MXT11" i="7"/>
  <c r="MXU11" i="7"/>
  <c r="MXV11" i="7"/>
  <c r="MXW11" i="7"/>
  <c r="MXX11" i="7"/>
  <c r="MXY11" i="7"/>
  <c r="MXZ11" i="7"/>
  <c r="MYA11" i="7"/>
  <c r="MYB11" i="7"/>
  <c r="MYC11" i="7"/>
  <c r="MYD11" i="7"/>
  <c r="MYE11" i="7"/>
  <c r="MYF11" i="7"/>
  <c r="MYG11" i="7"/>
  <c r="MYH11" i="7"/>
  <c r="MYI11" i="7"/>
  <c r="MYJ11" i="7"/>
  <c r="MYK11" i="7"/>
  <c r="MYL11" i="7"/>
  <c r="MYM11" i="7"/>
  <c r="MYN11" i="7"/>
  <c r="MYO11" i="7"/>
  <c r="MYP11" i="7"/>
  <c r="MYQ11" i="7"/>
  <c r="MYR11" i="7"/>
  <c r="MYS11" i="7"/>
  <c r="MYT11" i="7"/>
  <c r="MYU11" i="7"/>
  <c r="MYV11" i="7"/>
  <c r="MYW11" i="7"/>
  <c r="MYX11" i="7"/>
  <c r="MYY11" i="7"/>
  <c r="MYZ11" i="7"/>
  <c r="MZA11" i="7"/>
  <c r="MZB11" i="7"/>
  <c r="MZC11" i="7"/>
  <c r="MZD11" i="7"/>
  <c r="MZE11" i="7"/>
  <c r="MZF11" i="7"/>
  <c r="MZG11" i="7"/>
  <c r="MZH11" i="7"/>
  <c r="MZI11" i="7"/>
  <c r="MZJ11" i="7"/>
  <c r="MZK11" i="7"/>
  <c r="MZL11" i="7"/>
  <c r="MZM11" i="7"/>
  <c r="MZN11" i="7"/>
  <c r="MZO11" i="7"/>
  <c r="MZP11" i="7"/>
  <c r="MZQ11" i="7"/>
  <c r="MZR11" i="7"/>
  <c r="MZS11" i="7"/>
  <c r="MZT11" i="7"/>
  <c r="MZU11" i="7"/>
  <c r="MZV11" i="7"/>
  <c r="MZW11" i="7"/>
  <c r="MZX11" i="7"/>
  <c r="MZY11" i="7"/>
  <c r="MZZ11" i="7"/>
  <c r="NAA11" i="7"/>
  <c r="NAB11" i="7"/>
  <c r="NAC11" i="7"/>
  <c r="NAD11" i="7"/>
  <c r="NAE11" i="7"/>
  <c r="NAF11" i="7"/>
  <c r="NAG11" i="7"/>
  <c r="NAH11" i="7"/>
  <c r="NAI11" i="7"/>
  <c r="NAJ11" i="7"/>
  <c r="NAK11" i="7"/>
  <c r="NAL11" i="7"/>
  <c r="NAM11" i="7"/>
  <c r="NAN11" i="7"/>
  <c r="NAO11" i="7"/>
  <c r="NAP11" i="7"/>
  <c r="NAQ11" i="7"/>
  <c r="NAR11" i="7"/>
  <c r="NAS11" i="7"/>
  <c r="NAT11" i="7"/>
  <c r="NAU11" i="7"/>
  <c r="NAV11" i="7"/>
  <c r="NAW11" i="7"/>
  <c r="NAX11" i="7"/>
  <c r="NAY11" i="7"/>
  <c r="NAZ11" i="7"/>
  <c r="NBA11" i="7"/>
  <c r="NBB11" i="7"/>
  <c r="NBC11" i="7"/>
  <c r="NBD11" i="7"/>
  <c r="NBE11" i="7"/>
  <c r="NBF11" i="7"/>
  <c r="NBG11" i="7"/>
  <c r="NBH11" i="7"/>
  <c r="NBI11" i="7"/>
  <c r="NBJ11" i="7"/>
  <c r="NBK11" i="7"/>
  <c r="NBL11" i="7"/>
  <c r="NBM11" i="7"/>
  <c r="NBN11" i="7"/>
  <c r="NBO11" i="7"/>
  <c r="NBP11" i="7"/>
  <c r="NBQ11" i="7"/>
  <c r="NBR11" i="7"/>
  <c r="NBS11" i="7"/>
  <c r="NBT11" i="7"/>
  <c r="NBU11" i="7"/>
  <c r="NBV11" i="7"/>
  <c r="NBW11" i="7"/>
  <c r="NBX11" i="7"/>
  <c r="NBY11" i="7"/>
  <c r="NBZ11" i="7"/>
  <c r="NCA11" i="7"/>
  <c r="NCB11" i="7"/>
  <c r="NCC11" i="7"/>
  <c r="NCD11" i="7"/>
  <c r="NCE11" i="7"/>
  <c r="NCF11" i="7"/>
  <c r="NCG11" i="7"/>
  <c r="NCH11" i="7"/>
  <c r="NCI11" i="7"/>
  <c r="NCJ11" i="7"/>
  <c r="NCK11" i="7"/>
  <c r="NCL11" i="7"/>
  <c r="NCM11" i="7"/>
  <c r="NCN11" i="7"/>
  <c r="NCO11" i="7"/>
  <c r="NCP11" i="7"/>
  <c r="NCQ11" i="7"/>
  <c r="NCR11" i="7"/>
  <c r="NCS11" i="7"/>
  <c r="NCT11" i="7"/>
  <c r="NCU11" i="7"/>
  <c r="NCV11" i="7"/>
  <c r="NCW11" i="7"/>
  <c r="NCX11" i="7"/>
  <c r="NCY11" i="7"/>
  <c r="NCZ11" i="7"/>
  <c r="NDA11" i="7"/>
  <c r="NDB11" i="7"/>
  <c r="NDC11" i="7"/>
  <c r="NDD11" i="7"/>
  <c r="NDE11" i="7"/>
  <c r="NDF11" i="7"/>
  <c r="NDG11" i="7"/>
  <c r="NDH11" i="7"/>
  <c r="NDI11" i="7"/>
  <c r="NDJ11" i="7"/>
  <c r="NDK11" i="7"/>
  <c r="NDL11" i="7"/>
  <c r="NDM11" i="7"/>
  <c r="NDN11" i="7"/>
  <c r="NDO11" i="7"/>
  <c r="NDP11" i="7"/>
  <c r="NDQ11" i="7"/>
  <c r="NDR11" i="7"/>
  <c r="NDS11" i="7"/>
  <c r="NDT11" i="7"/>
  <c r="NDU11" i="7"/>
  <c r="NDV11" i="7"/>
  <c r="NDW11" i="7"/>
  <c r="NDX11" i="7"/>
  <c r="NDY11" i="7"/>
  <c r="NDZ11" i="7"/>
  <c r="NEA11" i="7"/>
  <c r="NEB11" i="7"/>
  <c r="NEC11" i="7"/>
  <c r="NED11" i="7"/>
  <c r="NEE11" i="7"/>
  <c r="NEF11" i="7"/>
  <c r="NEG11" i="7"/>
  <c r="NEH11" i="7"/>
  <c r="NEI11" i="7"/>
  <c r="NEJ11" i="7"/>
  <c r="NEK11" i="7"/>
  <c r="NEL11" i="7"/>
  <c r="NEM11" i="7"/>
  <c r="NEN11" i="7"/>
  <c r="NEO11" i="7"/>
  <c r="NEP11" i="7"/>
  <c r="NEQ11" i="7"/>
  <c r="NER11" i="7"/>
  <c r="NES11" i="7"/>
  <c r="NET11" i="7"/>
  <c r="NEU11" i="7"/>
  <c r="NEV11" i="7"/>
  <c r="NEW11" i="7"/>
  <c r="NEX11" i="7"/>
  <c r="NEY11" i="7"/>
  <c r="NEZ11" i="7"/>
  <c r="NFA11" i="7"/>
  <c r="NFB11" i="7"/>
  <c r="NFC11" i="7"/>
  <c r="NFD11" i="7"/>
  <c r="NFE11" i="7"/>
  <c r="NFF11" i="7"/>
  <c r="NFG11" i="7"/>
  <c r="NFH11" i="7"/>
  <c r="NFI11" i="7"/>
  <c r="NFJ11" i="7"/>
  <c r="NFK11" i="7"/>
  <c r="NFL11" i="7"/>
  <c r="NFM11" i="7"/>
  <c r="NFN11" i="7"/>
  <c r="NFO11" i="7"/>
  <c r="NFP11" i="7"/>
  <c r="NFQ11" i="7"/>
  <c r="NFR11" i="7"/>
  <c r="NFS11" i="7"/>
  <c r="NFT11" i="7"/>
  <c r="NFU11" i="7"/>
  <c r="NFV11" i="7"/>
  <c r="NFW11" i="7"/>
  <c r="NFX11" i="7"/>
  <c r="NFY11" i="7"/>
  <c r="NFZ11" i="7"/>
  <c r="NGA11" i="7"/>
  <c r="NGB11" i="7"/>
  <c r="NGC11" i="7"/>
  <c r="NGD11" i="7"/>
  <c r="NGE11" i="7"/>
  <c r="NGF11" i="7"/>
  <c r="NGG11" i="7"/>
  <c r="NGH11" i="7"/>
  <c r="NGI11" i="7"/>
  <c r="NGJ11" i="7"/>
  <c r="NGK11" i="7"/>
  <c r="NGL11" i="7"/>
  <c r="NGM11" i="7"/>
  <c r="NGN11" i="7"/>
  <c r="NGO11" i="7"/>
  <c r="NGP11" i="7"/>
  <c r="NGQ11" i="7"/>
  <c r="NGR11" i="7"/>
  <c r="NGS11" i="7"/>
  <c r="NGT11" i="7"/>
  <c r="NGU11" i="7"/>
  <c r="NGV11" i="7"/>
  <c r="NGW11" i="7"/>
  <c r="NGX11" i="7"/>
  <c r="NGY11" i="7"/>
  <c r="NGZ11" i="7"/>
  <c r="NHA11" i="7"/>
  <c r="NHB11" i="7"/>
  <c r="NHC11" i="7"/>
  <c r="NHD11" i="7"/>
  <c r="NHE11" i="7"/>
  <c r="NHF11" i="7"/>
  <c r="NHG11" i="7"/>
  <c r="NHH11" i="7"/>
  <c r="NHI11" i="7"/>
  <c r="NHJ11" i="7"/>
  <c r="NHK11" i="7"/>
  <c r="NHL11" i="7"/>
  <c r="NHM11" i="7"/>
  <c r="NHN11" i="7"/>
  <c r="NHO11" i="7"/>
  <c r="NHP11" i="7"/>
  <c r="NHQ11" i="7"/>
  <c r="NHR11" i="7"/>
  <c r="NHS11" i="7"/>
  <c r="NHT11" i="7"/>
  <c r="NHU11" i="7"/>
  <c r="NHV11" i="7"/>
  <c r="NHW11" i="7"/>
  <c r="NHX11" i="7"/>
  <c r="NHY11" i="7"/>
  <c r="NHZ11" i="7"/>
  <c r="NIA11" i="7"/>
  <c r="NIB11" i="7"/>
  <c r="NIC11" i="7"/>
  <c r="NID11" i="7"/>
  <c r="NIE11" i="7"/>
  <c r="NIF11" i="7"/>
  <c r="NIG11" i="7"/>
  <c r="NIH11" i="7"/>
  <c r="NII11" i="7"/>
  <c r="NIJ11" i="7"/>
  <c r="NIK11" i="7"/>
  <c r="NIL11" i="7"/>
  <c r="NIM11" i="7"/>
  <c r="NIN11" i="7"/>
  <c r="NIO11" i="7"/>
  <c r="NIP11" i="7"/>
  <c r="NIQ11" i="7"/>
  <c r="NIR11" i="7"/>
  <c r="NIS11" i="7"/>
  <c r="NIT11" i="7"/>
  <c r="NIU11" i="7"/>
  <c r="NIV11" i="7"/>
  <c r="NIW11" i="7"/>
  <c r="NIX11" i="7"/>
  <c r="NIY11" i="7"/>
  <c r="NIZ11" i="7"/>
  <c r="NJA11" i="7"/>
  <c r="NJB11" i="7"/>
  <c r="NJC11" i="7"/>
  <c r="NJD11" i="7"/>
  <c r="NJE11" i="7"/>
  <c r="NJF11" i="7"/>
  <c r="NJG11" i="7"/>
  <c r="NJH11" i="7"/>
  <c r="NJI11" i="7"/>
  <c r="NJJ11" i="7"/>
  <c r="NJK11" i="7"/>
  <c r="NJL11" i="7"/>
  <c r="NJM11" i="7"/>
  <c r="NJN11" i="7"/>
  <c r="NJO11" i="7"/>
  <c r="NJP11" i="7"/>
  <c r="NJQ11" i="7"/>
  <c r="NJR11" i="7"/>
  <c r="NJS11" i="7"/>
  <c r="NJT11" i="7"/>
  <c r="NJU11" i="7"/>
  <c r="NJV11" i="7"/>
  <c r="NJW11" i="7"/>
  <c r="NJX11" i="7"/>
  <c r="NJY11" i="7"/>
  <c r="NJZ11" i="7"/>
  <c r="NKA11" i="7"/>
  <c r="NKB11" i="7"/>
  <c r="NKC11" i="7"/>
  <c r="NKD11" i="7"/>
  <c r="NKE11" i="7"/>
  <c r="NKF11" i="7"/>
  <c r="NKG11" i="7"/>
  <c r="NKH11" i="7"/>
  <c r="NKI11" i="7"/>
  <c r="NKJ11" i="7"/>
  <c r="NKK11" i="7"/>
  <c r="NKL11" i="7"/>
  <c r="NKM11" i="7"/>
  <c r="NKN11" i="7"/>
  <c r="NKO11" i="7"/>
  <c r="NKP11" i="7"/>
  <c r="NKQ11" i="7"/>
  <c r="NKR11" i="7"/>
  <c r="NKS11" i="7"/>
  <c r="NKT11" i="7"/>
  <c r="NKU11" i="7"/>
  <c r="NKV11" i="7"/>
  <c r="NKW11" i="7"/>
  <c r="NKX11" i="7"/>
  <c r="NKY11" i="7"/>
  <c r="NKZ11" i="7"/>
  <c r="NLA11" i="7"/>
  <c r="NLB11" i="7"/>
  <c r="NLC11" i="7"/>
  <c r="NLD11" i="7"/>
  <c r="NLE11" i="7"/>
  <c r="NLF11" i="7"/>
  <c r="NLG11" i="7"/>
  <c r="NLH11" i="7"/>
  <c r="NLI11" i="7"/>
  <c r="NLJ11" i="7"/>
  <c r="NLK11" i="7"/>
  <c r="NLL11" i="7"/>
  <c r="NLM11" i="7"/>
  <c r="NLN11" i="7"/>
  <c r="NLO11" i="7"/>
  <c r="NLP11" i="7"/>
  <c r="NLQ11" i="7"/>
  <c r="NLR11" i="7"/>
  <c r="NLS11" i="7"/>
  <c r="NLT11" i="7"/>
  <c r="NLU11" i="7"/>
  <c r="NLV11" i="7"/>
  <c r="NLW11" i="7"/>
  <c r="NLX11" i="7"/>
  <c r="NLY11" i="7"/>
  <c r="NLZ11" i="7"/>
  <c r="NMA11" i="7"/>
  <c r="NMB11" i="7"/>
  <c r="NMC11" i="7"/>
  <c r="NMD11" i="7"/>
  <c r="NME11" i="7"/>
  <c r="NMF11" i="7"/>
  <c r="NMG11" i="7"/>
  <c r="NMH11" i="7"/>
  <c r="NMI11" i="7"/>
  <c r="NMJ11" i="7"/>
  <c r="NMK11" i="7"/>
  <c r="NML11" i="7"/>
  <c r="NMM11" i="7"/>
  <c r="NMN11" i="7"/>
  <c r="NMO11" i="7"/>
  <c r="NMP11" i="7"/>
  <c r="NMQ11" i="7"/>
  <c r="NMR11" i="7"/>
  <c r="NMS11" i="7"/>
  <c r="NMT11" i="7"/>
  <c r="NMU11" i="7"/>
  <c r="NMV11" i="7"/>
  <c r="NMW11" i="7"/>
  <c r="NMX11" i="7"/>
  <c r="NMY11" i="7"/>
  <c r="NMZ11" i="7"/>
  <c r="NNA11" i="7"/>
  <c r="NNB11" i="7"/>
  <c r="NNC11" i="7"/>
  <c r="NND11" i="7"/>
  <c r="NNE11" i="7"/>
  <c r="NNF11" i="7"/>
  <c r="NNG11" i="7"/>
  <c r="NNH11" i="7"/>
  <c r="NNI11" i="7"/>
  <c r="NNJ11" i="7"/>
  <c r="NNK11" i="7"/>
  <c r="NNL11" i="7"/>
  <c r="NNM11" i="7"/>
  <c r="NNN11" i="7"/>
  <c r="NNO11" i="7"/>
  <c r="NNP11" i="7"/>
  <c r="NNQ11" i="7"/>
  <c r="NNR11" i="7"/>
  <c r="NNS11" i="7"/>
  <c r="NNT11" i="7"/>
  <c r="NNU11" i="7"/>
  <c r="NNV11" i="7"/>
  <c r="NNW11" i="7"/>
  <c r="NNX11" i="7"/>
  <c r="NNY11" i="7"/>
  <c r="NNZ11" i="7"/>
  <c r="NOA11" i="7"/>
  <c r="NOB11" i="7"/>
  <c r="NOC11" i="7"/>
  <c r="NOD11" i="7"/>
  <c r="NOE11" i="7"/>
  <c r="NOF11" i="7"/>
  <c r="NOG11" i="7"/>
  <c r="NOH11" i="7"/>
  <c r="NOI11" i="7"/>
  <c r="NOJ11" i="7"/>
  <c r="NOK11" i="7"/>
  <c r="NOL11" i="7"/>
  <c r="NOM11" i="7"/>
  <c r="NON11" i="7"/>
  <c r="NOO11" i="7"/>
  <c r="NOP11" i="7"/>
  <c r="NOQ11" i="7"/>
  <c r="NOR11" i="7"/>
  <c r="NOS11" i="7"/>
  <c r="NOT11" i="7"/>
  <c r="NOU11" i="7"/>
  <c r="NOV11" i="7"/>
  <c r="NOW11" i="7"/>
  <c r="NOX11" i="7"/>
  <c r="NOY11" i="7"/>
  <c r="NOZ11" i="7"/>
  <c r="NPA11" i="7"/>
  <c r="NPB11" i="7"/>
  <c r="NPC11" i="7"/>
  <c r="NPD11" i="7"/>
  <c r="NPE11" i="7"/>
  <c r="NPF11" i="7"/>
  <c r="NPG11" i="7"/>
  <c r="NPH11" i="7"/>
  <c r="NPI11" i="7"/>
  <c r="NPJ11" i="7"/>
  <c r="NPK11" i="7"/>
  <c r="NPL11" i="7"/>
  <c r="NPM11" i="7"/>
  <c r="NPN11" i="7"/>
  <c r="NPO11" i="7"/>
  <c r="NPP11" i="7"/>
  <c r="NPQ11" i="7"/>
  <c r="NPR11" i="7"/>
  <c r="NPS11" i="7"/>
  <c r="NPT11" i="7"/>
  <c r="NPU11" i="7"/>
  <c r="NPV11" i="7"/>
  <c r="NPW11" i="7"/>
  <c r="NPX11" i="7"/>
  <c r="NPY11" i="7"/>
  <c r="NPZ11" i="7"/>
  <c r="NQA11" i="7"/>
  <c r="NQB11" i="7"/>
  <c r="NQC11" i="7"/>
  <c r="NQD11" i="7"/>
  <c r="NQE11" i="7"/>
  <c r="NQF11" i="7"/>
  <c r="NQG11" i="7"/>
  <c r="NQH11" i="7"/>
  <c r="NQI11" i="7"/>
  <c r="NQJ11" i="7"/>
  <c r="NQK11" i="7"/>
  <c r="NQL11" i="7"/>
  <c r="NQM11" i="7"/>
  <c r="NQN11" i="7"/>
  <c r="NQO11" i="7"/>
  <c r="NQP11" i="7"/>
  <c r="NQQ11" i="7"/>
  <c r="NQR11" i="7"/>
  <c r="NQS11" i="7"/>
  <c r="NQT11" i="7"/>
  <c r="NQU11" i="7"/>
  <c r="NQV11" i="7"/>
  <c r="NQW11" i="7"/>
  <c r="NQX11" i="7"/>
  <c r="NQY11" i="7"/>
  <c r="NQZ11" i="7"/>
  <c r="NRA11" i="7"/>
  <c r="NRB11" i="7"/>
  <c r="NRC11" i="7"/>
  <c r="NRD11" i="7"/>
  <c r="NRE11" i="7"/>
  <c r="NRF11" i="7"/>
  <c r="NRG11" i="7"/>
  <c r="NRH11" i="7"/>
  <c r="NRI11" i="7"/>
  <c r="NRJ11" i="7"/>
  <c r="NRK11" i="7"/>
  <c r="NRL11" i="7"/>
  <c r="NRM11" i="7"/>
  <c r="NRN11" i="7"/>
  <c r="NRO11" i="7"/>
  <c r="NRP11" i="7"/>
  <c r="NRQ11" i="7"/>
  <c r="NRR11" i="7"/>
  <c r="NRS11" i="7"/>
  <c r="NRT11" i="7"/>
  <c r="NRU11" i="7"/>
  <c r="NRV11" i="7"/>
  <c r="NRW11" i="7"/>
  <c r="NRX11" i="7"/>
  <c r="NRY11" i="7"/>
  <c r="NRZ11" i="7"/>
  <c r="NSA11" i="7"/>
  <c r="NSB11" i="7"/>
  <c r="NSC11" i="7"/>
  <c r="NSD11" i="7"/>
  <c r="NSE11" i="7"/>
  <c r="NSF11" i="7"/>
  <c r="NSG11" i="7"/>
  <c r="NSH11" i="7"/>
  <c r="NSI11" i="7"/>
  <c r="NSJ11" i="7"/>
  <c r="NSK11" i="7"/>
  <c r="NSL11" i="7"/>
  <c r="NSM11" i="7"/>
  <c r="NSN11" i="7"/>
  <c r="NSO11" i="7"/>
  <c r="NSP11" i="7"/>
  <c r="NSQ11" i="7"/>
  <c r="NSR11" i="7"/>
  <c r="NSS11" i="7"/>
  <c r="NST11" i="7"/>
  <c r="NSU11" i="7"/>
  <c r="NSV11" i="7"/>
  <c r="NSW11" i="7"/>
  <c r="NSX11" i="7"/>
  <c r="NSY11" i="7"/>
  <c r="NSZ11" i="7"/>
  <c r="NTA11" i="7"/>
  <c r="NTB11" i="7"/>
  <c r="NTC11" i="7"/>
  <c r="NTD11" i="7"/>
  <c r="NTE11" i="7"/>
  <c r="NTF11" i="7"/>
  <c r="NTG11" i="7"/>
  <c r="NTH11" i="7"/>
  <c r="NTI11" i="7"/>
  <c r="NTJ11" i="7"/>
  <c r="NTK11" i="7"/>
  <c r="NTL11" i="7"/>
  <c r="NTM11" i="7"/>
  <c r="NTN11" i="7"/>
  <c r="NTO11" i="7"/>
  <c r="NTP11" i="7"/>
  <c r="NTQ11" i="7"/>
  <c r="NTR11" i="7"/>
  <c r="NTS11" i="7"/>
  <c r="NTT11" i="7"/>
  <c r="NTU11" i="7"/>
  <c r="NTV11" i="7"/>
  <c r="NTW11" i="7"/>
  <c r="NTX11" i="7"/>
  <c r="NTY11" i="7"/>
  <c r="NTZ11" i="7"/>
  <c r="NUA11" i="7"/>
  <c r="NUB11" i="7"/>
  <c r="NUC11" i="7"/>
  <c r="NUD11" i="7"/>
  <c r="NUE11" i="7"/>
  <c r="NUF11" i="7"/>
  <c r="NUG11" i="7"/>
  <c r="NUH11" i="7"/>
  <c r="NUI11" i="7"/>
  <c r="NUJ11" i="7"/>
  <c r="NUK11" i="7"/>
  <c r="NUL11" i="7"/>
  <c r="NUM11" i="7"/>
  <c r="NUN11" i="7"/>
  <c r="NUO11" i="7"/>
  <c r="NUP11" i="7"/>
  <c r="NUQ11" i="7"/>
  <c r="NUR11" i="7"/>
  <c r="NUS11" i="7"/>
  <c r="NUT11" i="7"/>
  <c r="NUU11" i="7"/>
  <c r="NUV11" i="7"/>
  <c r="NUW11" i="7"/>
  <c r="NUX11" i="7"/>
  <c r="NUY11" i="7"/>
  <c r="NUZ11" i="7"/>
  <c r="NVA11" i="7"/>
  <c r="NVB11" i="7"/>
  <c r="NVC11" i="7"/>
  <c r="NVD11" i="7"/>
  <c r="NVE11" i="7"/>
  <c r="NVF11" i="7"/>
  <c r="NVG11" i="7"/>
  <c r="NVH11" i="7"/>
  <c r="NVI11" i="7"/>
  <c r="NVJ11" i="7"/>
  <c r="NVK11" i="7"/>
  <c r="NVL11" i="7"/>
  <c r="NVM11" i="7"/>
  <c r="NVN11" i="7"/>
  <c r="NVO11" i="7"/>
  <c r="NVP11" i="7"/>
  <c r="NVQ11" i="7"/>
  <c r="NVR11" i="7"/>
  <c r="NVS11" i="7"/>
  <c r="NVT11" i="7"/>
  <c r="NVU11" i="7"/>
  <c r="NVV11" i="7"/>
  <c r="NVW11" i="7"/>
  <c r="NVX11" i="7"/>
  <c r="NVY11" i="7"/>
  <c r="NVZ11" i="7"/>
  <c r="NWA11" i="7"/>
  <c r="NWB11" i="7"/>
  <c r="NWC11" i="7"/>
  <c r="NWD11" i="7"/>
  <c r="NWE11" i="7"/>
  <c r="NWF11" i="7"/>
  <c r="NWG11" i="7"/>
  <c r="NWH11" i="7"/>
  <c r="NWI11" i="7"/>
  <c r="NWJ11" i="7"/>
  <c r="NWK11" i="7"/>
  <c r="NWL11" i="7"/>
  <c r="NWM11" i="7"/>
  <c r="NWN11" i="7"/>
  <c r="NWO11" i="7"/>
  <c r="NWP11" i="7"/>
  <c r="NWQ11" i="7"/>
  <c r="NWR11" i="7"/>
  <c r="NWS11" i="7"/>
  <c r="NWT11" i="7"/>
  <c r="NWU11" i="7"/>
  <c r="NWV11" i="7"/>
  <c r="NWW11" i="7"/>
  <c r="NWX11" i="7"/>
  <c r="NWY11" i="7"/>
  <c r="NWZ11" i="7"/>
  <c r="NXA11" i="7"/>
  <c r="NXB11" i="7"/>
  <c r="NXC11" i="7"/>
  <c r="NXD11" i="7"/>
  <c r="NXE11" i="7"/>
  <c r="NXF11" i="7"/>
  <c r="NXG11" i="7"/>
  <c r="NXH11" i="7"/>
  <c r="NXI11" i="7"/>
  <c r="NXJ11" i="7"/>
  <c r="NXK11" i="7"/>
  <c r="NXL11" i="7"/>
  <c r="NXM11" i="7"/>
  <c r="NXN11" i="7"/>
  <c r="NXO11" i="7"/>
  <c r="NXP11" i="7"/>
  <c r="NXQ11" i="7"/>
  <c r="NXR11" i="7"/>
  <c r="NXS11" i="7"/>
  <c r="NXT11" i="7"/>
  <c r="NXU11" i="7"/>
  <c r="NXV11" i="7"/>
  <c r="NXW11" i="7"/>
  <c r="NXX11" i="7"/>
  <c r="NXY11" i="7"/>
  <c r="NXZ11" i="7"/>
  <c r="NYA11" i="7"/>
  <c r="NYB11" i="7"/>
  <c r="NYC11" i="7"/>
  <c r="NYD11" i="7"/>
  <c r="NYE11" i="7"/>
  <c r="NYF11" i="7"/>
  <c r="NYG11" i="7"/>
  <c r="NYH11" i="7"/>
  <c r="NYI11" i="7"/>
  <c r="NYJ11" i="7"/>
  <c r="NYK11" i="7"/>
  <c r="NYL11" i="7"/>
  <c r="NYM11" i="7"/>
  <c r="NYN11" i="7"/>
  <c r="NYO11" i="7"/>
  <c r="NYP11" i="7"/>
  <c r="NYQ11" i="7"/>
  <c r="NYR11" i="7"/>
  <c r="NYS11" i="7"/>
  <c r="NYT11" i="7"/>
  <c r="NYU11" i="7"/>
  <c r="NYV11" i="7"/>
  <c r="NYW11" i="7"/>
  <c r="NYX11" i="7"/>
  <c r="NYY11" i="7"/>
  <c r="NYZ11" i="7"/>
  <c r="NZA11" i="7"/>
  <c r="NZB11" i="7"/>
  <c r="NZC11" i="7"/>
  <c r="NZD11" i="7"/>
  <c r="NZE11" i="7"/>
  <c r="NZF11" i="7"/>
  <c r="NZG11" i="7"/>
  <c r="NZH11" i="7"/>
  <c r="NZI11" i="7"/>
  <c r="NZJ11" i="7"/>
  <c r="NZK11" i="7"/>
  <c r="NZL11" i="7"/>
  <c r="NZM11" i="7"/>
  <c r="NZN11" i="7"/>
  <c r="NZO11" i="7"/>
  <c r="NZP11" i="7"/>
  <c r="NZQ11" i="7"/>
  <c r="NZR11" i="7"/>
  <c r="NZS11" i="7"/>
  <c r="NZT11" i="7"/>
  <c r="NZU11" i="7"/>
  <c r="NZV11" i="7"/>
  <c r="NZW11" i="7"/>
  <c r="NZX11" i="7"/>
  <c r="NZY11" i="7"/>
  <c r="NZZ11" i="7"/>
  <c r="OAA11" i="7"/>
  <c r="OAB11" i="7"/>
  <c r="OAC11" i="7"/>
  <c r="OAD11" i="7"/>
  <c r="OAE11" i="7"/>
  <c r="OAF11" i="7"/>
  <c r="OAG11" i="7"/>
  <c r="OAH11" i="7"/>
  <c r="OAI11" i="7"/>
  <c r="OAJ11" i="7"/>
  <c r="OAK11" i="7"/>
  <c r="OAL11" i="7"/>
  <c r="OAM11" i="7"/>
  <c r="OAN11" i="7"/>
  <c r="OAO11" i="7"/>
  <c r="OAP11" i="7"/>
  <c r="OAQ11" i="7"/>
  <c r="OAR11" i="7"/>
  <c r="OAS11" i="7"/>
  <c r="OAT11" i="7"/>
  <c r="OAU11" i="7"/>
  <c r="OAV11" i="7"/>
  <c r="OAW11" i="7"/>
  <c r="OAX11" i="7"/>
  <c r="OAY11" i="7"/>
  <c r="OAZ11" i="7"/>
  <c r="OBA11" i="7"/>
  <c r="OBB11" i="7"/>
  <c r="OBC11" i="7"/>
  <c r="OBD11" i="7"/>
  <c r="OBE11" i="7"/>
  <c r="OBF11" i="7"/>
  <c r="OBG11" i="7"/>
  <c r="OBH11" i="7"/>
  <c r="OBI11" i="7"/>
  <c r="OBJ11" i="7"/>
  <c r="OBK11" i="7"/>
  <c r="OBL11" i="7"/>
  <c r="OBM11" i="7"/>
  <c r="OBN11" i="7"/>
  <c r="OBO11" i="7"/>
  <c r="OBP11" i="7"/>
  <c r="OBQ11" i="7"/>
  <c r="OBR11" i="7"/>
  <c r="OBS11" i="7"/>
  <c r="OBT11" i="7"/>
  <c r="OBU11" i="7"/>
  <c r="OBV11" i="7"/>
  <c r="OBW11" i="7"/>
  <c r="OBX11" i="7"/>
  <c r="OBY11" i="7"/>
  <c r="OBZ11" i="7"/>
  <c r="OCA11" i="7"/>
  <c r="OCB11" i="7"/>
  <c r="OCC11" i="7"/>
  <c r="OCD11" i="7"/>
  <c r="OCE11" i="7"/>
  <c r="OCF11" i="7"/>
  <c r="OCG11" i="7"/>
  <c r="OCH11" i="7"/>
  <c r="OCI11" i="7"/>
  <c r="OCJ11" i="7"/>
  <c r="OCK11" i="7"/>
  <c r="OCL11" i="7"/>
  <c r="OCM11" i="7"/>
  <c r="OCN11" i="7"/>
  <c r="OCO11" i="7"/>
  <c r="OCP11" i="7"/>
  <c r="OCQ11" i="7"/>
  <c r="OCR11" i="7"/>
  <c r="OCS11" i="7"/>
  <c r="OCT11" i="7"/>
  <c r="OCU11" i="7"/>
  <c r="OCV11" i="7"/>
  <c r="OCW11" i="7"/>
  <c r="OCX11" i="7"/>
  <c r="OCY11" i="7"/>
  <c r="OCZ11" i="7"/>
  <c r="ODA11" i="7"/>
  <c r="ODB11" i="7"/>
  <c r="ODC11" i="7"/>
  <c r="ODD11" i="7"/>
  <c r="ODE11" i="7"/>
  <c r="ODF11" i="7"/>
  <c r="ODG11" i="7"/>
  <c r="ODH11" i="7"/>
  <c r="ODI11" i="7"/>
  <c r="ODJ11" i="7"/>
  <c r="ODK11" i="7"/>
  <c r="ODL11" i="7"/>
  <c r="ODM11" i="7"/>
  <c r="ODN11" i="7"/>
  <c r="ODO11" i="7"/>
  <c r="ODP11" i="7"/>
  <c r="ODQ11" i="7"/>
  <c r="ODR11" i="7"/>
  <c r="ODS11" i="7"/>
  <c r="ODT11" i="7"/>
  <c r="ODU11" i="7"/>
  <c r="ODV11" i="7"/>
  <c r="ODW11" i="7"/>
  <c r="ODX11" i="7"/>
  <c r="ODY11" i="7"/>
  <c r="ODZ11" i="7"/>
  <c r="OEA11" i="7"/>
  <c r="OEB11" i="7"/>
  <c r="OEC11" i="7"/>
  <c r="OED11" i="7"/>
  <c r="OEE11" i="7"/>
  <c r="OEF11" i="7"/>
  <c r="OEG11" i="7"/>
  <c r="OEH11" i="7"/>
  <c r="OEI11" i="7"/>
  <c r="OEJ11" i="7"/>
  <c r="OEK11" i="7"/>
  <c r="OEL11" i="7"/>
  <c r="OEM11" i="7"/>
  <c r="OEN11" i="7"/>
  <c r="OEO11" i="7"/>
  <c r="OEP11" i="7"/>
  <c r="OEQ11" i="7"/>
  <c r="OER11" i="7"/>
  <c r="OES11" i="7"/>
  <c r="OET11" i="7"/>
  <c r="OEU11" i="7"/>
  <c r="OEV11" i="7"/>
  <c r="OEW11" i="7"/>
  <c r="OEX11" i="7"/>
  <c r="OEY11" i="7"/>
  <c r="OEZ11" i="7"/>
  <c r="OFA11" i="7"/>
  <c r="OFB11" i="7"/>
  <c r="OFC11" i="7"/>
  <c r="OFD11" i="7"/>
  <c r="OFE11" i="7"/>
  <c r="OFF11" i="7"/>
  <c r="OFG11" i="7"/>
  <c r="OFH11" i="7"/>
  <c r="OFI11" i="7"/>
  <c r="OFJ11" i="7"/>
  <c r="OFK11" i="7"/>
  <c r="OFL11" i="7"/>
  <c r="OFM11" i="7"/>
  <c r="OFN11" i="7"/>
  <c r="OFO11" i="7"/>
  <c r="OFP11" i="7"/>
  <c r="OFQ11" i="7"/>
  <c r="OFR11" i="7"/>
  <c r="OFS11" i="7"/>
  <c r="OFT11" i="7"/>
  <c r="OFU11" i="7"/>
  <c r="OFV11" i="7"/>
  <c r="OFW11" i="7"/>
  <c r="OFX11" i="7"/>
  <c r="OFY11" i="7"/>
  <c r="OFZ11" i="7"/>
  <c r="OGA11" i="7"/>
  <c r="OGB11" i="7"/>
  <c r="OGC11" i="7"/>
  <c r="OGD11" i="7"/>
  <c r="OGE11" i="7"/>
  <c r="OGF11" i="7"/>
  <c r="OGG11" i="7"/>
  <c r="OGH11" i="7"/>
  <c r="OGI11" i="7"/>
  <c r="OGJ11" i="7"/>
  <c r="OGK11" i="7"/>
  <c r="OGL11" i="7"/>
  <c r="OGM11" i="7"/>
  <c r="OGN11" i="7"/>
  <c r="OGO11" i="7"/>
  <c r="OGP11" i="7"/>
  <c r="OGQ11" i="7"/>
  <c r="OGR11" i="7"/>
  <c r="OGS11" i="7"/>
  <c r="OGT11" i="7"/>
  <c r="OGU11" i="7"/>
  <c r="OGV11" i="7"/>
  <c r="OGW11" i="7"/>
  <c r="OGX11" i="7"/>
  <c r="OGY11" i="7"/>
  <c r="OGZ11" i="7"/>
  <c r="OHA11" i="7"/>
  <c r="OHB11" i="7"/>
  <c r="OHC11" i="7"/>
  <c r="OHD11" i="7"/>
  <c r="OHE11" i="7"/>
  <c r="OHF11" i="7"/>
  <c r="OHG11" i="7"/>
  <c r="OHH11" i="7"/>
  <c r="OHI11" i="7"/>
  <c r="OHJ11" i="7"/>
  <c r="OHK11" i="7"/>
  <c r="OHL11" i="7"/>
  <c r="OHM11" i="7"/>
  <c r="OHN11" i="7"/>
  <c r="OHO11" i="7"/>
  <c r="OHP11" i="7"/>
  <c r="OHQ11" i="7"/>
  <c r="OHR11" i="7"/>
  <c r="OHS11" i="7"/>
  <c r="OHT11" i="7"/>
  <c r="OHU11" i="7"/>
  <c r="OHV11" i="7"/>
  <c r="OHW11" i="7"/>
  <c r="OHX11" i="7"/>
  <c r="OHY11" i="7"/>
  <c r="OHZ11" i="7"/>
  <c r="OIA11" i="7"/>
  <c r="OIB11" i="7"/>
  <c r="OIC11" i="7"/>
  <c r="OID11" i="7"/>
  <c r="OIE11" i="7"/>
  <c r="OIF11" i="7"/>
  <c r="OIG11" i="7"/>
  <c r="OIH11" i="7"/>
  <c r="OII11" i="7"/>
  <c r="OIJ11" i="7"/>
  <c r="OIK11" i="7"/>
  <c r="OIL11" i="7"/>
  <c r="OIM11" i="7"/>
  <c r="OIN11" i="7"/>
  <c r="OIO11" i="7"/>
  <c r="OIP11" i="7"/>
  <c r="OIQ11" i="7"/>
  <c r="OIR11" i="7"/>
  <c r="OIS11" i="7"/>
  <c r="OIT11" i="7"/>
  <c r="OIU11" i="7"/>
  <c r="OIV11" i="7"/>
  <c r="OIW11" i="7"/>
  <c r="OIX11" i="7"/>
  <c r="OIY11" i="7"/>
  <c r="OIZ11" i="7"/>
  <c r="OJA11" i="7"/>
  <c r="OJB11" i="7"/>
  <c r="OJC11" i="7"/>
  <c r="OJD11" i="7"/>
  <c r="OJE11" i="7"/>
  <c r="OJF11" i="7"/>
  <c r="OJG11" i="7"/>
  <c r="OJH11" i="7"/>
  <c r="OJI11" i="7"/>
  <c r="OJJ11" i="7"/>
  <c r="OJK11" i="7"/>
  <c r="OJL11" i="7"/>
  <c r="OJM11" i="7"/>
  <c r="OJN11" i="7"/>
  <c r="OJO11" i="7"/>
  <c r="OJP11" i="7"/>
  <c r="OJQ11" i="7"/>
  <c r="OJR11" i="7"/>
  <c r="OJS11" i="7"/>
  <c r="OJT11" i="7"/>
  <c r="OJU11" i="7"/>
  <c r="OJV11" i="7"/>
  <c r="OJW11" i="7"/>
  <c r="OJX11" i="7"/>
  <c r="OJY11" i="7"/>
  <c r="OJZ11" i="7"/>
  <c r="OKA11" i="7"/>
  <c r="OKB11" i="7"/>
  <c r="OKC11" i="7"/>
  <c r="OKD11" i="7"/>
  <c r="OKE11" i="7"/>
  <c r="OKF11" i="7"/>
  <c r="OKG11" i="7"/>
  <c r="OKH11" i="7"/>
  <c r="OKI11" i="7"/>
  <c r="OKJ11" i="7"/>
  <c r="OKK11" i="7"/>
  <c r="OKL11" i="7"/>
  <c r="OKM11" i="7"/>
  <c r="OKN11" i="7"/>
  <c r="OKO11" i="7"/>
  <c r="OKP11" i="7"/>
  <c r="OKQ11" i="7"/>
  <c r="OKR11" i="7"/>
  <c r="OKS11" i="7"/>
  <c r="OKT11" i="7"/>
  <c r="OKU11" i="7"/>
  <c r="OKV11" i="7"/>
  <c r="OKW11" i="7"/>
  <c r="OKX11" i="7"/>
  <c r="OKY11" i="7"/>
  <c r="OKZ11" i="7"/>
  <c r="OLA11" i="7"/>
  <c r="OLB11" i="7"/>
  <c r="OLC11" i="7"/>
  <c r="OLD11" i="7"/>
  <c r="OLE11" i="7"/>
  <c r="OLF11" i="7"/>
  <c r="OLG11" i="7"/>
  <c r="OLH11" i="7"/>
  <c r="OLI11" i="7"/>
  <c r="OLJ11" i="7"/>
  <c r="OLK11" i="7"/>
  <c r="OLL11" i="7"/>
  <c r="OLM11" i="7"/>
  <c r="OLN11" i="7"/>
  <c r="OLO11" i="7"/>
  <c r="OLP11" i="7"/>
  <c r="OLQ11" i="7"/>
  <c r="OLR11" i="7"/>
  <c r="OLS11" i="7"/>
  <c r="OLT11" i="7"/>
  <c r="OLU11" i="7"/>
  <c r="OLV11" i="7"/>
  <c r="OLW11" i="7"/>
  <c r="OLX11" i="7"/>
  <c r="OLY11" i="7"/>
  <c r="OLZ11" i="7"/>
  <c r="OMA11" i="7"/>
  <c r="OMB11" i="7"/>
  <c r="OMC11" i="7"/>
  <c r="OMD11" i="7"/>
  <c r="OME11" i="7"/>
  <c r="OMF11" i="7"/>
  <c r="OMG11" i="7"/>
  <c r="OMH11" i="7"/>
  <c r="OMI11" i="7"/>
  <c r="OMJ11" i="7"/>
  <c r="OMK11" i="7"/>
  <c r="OML11" i="7"/>
  <c r="OMM11" i="7"/>
  <c r="OMN11" i="7"/>
  <c r="OMO11" i="7"/>
  <c r="OMP11" i="7"/>
  <c r="OMQ11" i="7"/>
  <c r="OMR11" i="7"/>
  <c r="OMS11" i="7"/>
  <c r="OMT11" i="7"/>
  <c r="OMU11" i="7"/>
  <c r="OMV11" i="7"/>
  <c r="OMW11" i="7"/>
  <c r="OMX11" i="7"/>
  <c r="OMY11" i="7"/>
  <c r="OMZ11" i="7"/>
  <c r="ONA11" i="7"/>
  <c r="ONB11" i="7"/>
  <c r="ONC11" i="7"/>
  <c r="OND11" i="7"/>
  <c r="ONE11" i="7"/>
  <c r="ONF11" i="7"/>
  <c r="ONG11" i="7"/>
  <c r="ONH11" i="7"/>
  <c r="ONI11" i="7"/>
  <c r="ONJ11" i="7"/>
  <c r="ONK11" i="7"/>
  <c r="ONL11" i="7"/>
  <c r="ONM11" i="7"/>
  <c r="ONN11" i="7"/>
  <c r="ONO11" i="7"/>
  <c r="ONP11" i="7"/>
  <c r="ONQ11" i="7"/>
  <c r="ONR11" i="7"/>
  <c r="ONS11" i="7"/>
  <c r="ONT11" i="7"/>
  <c r="ONU11" i="7"/>
  <c r="ONV11" i="7"/>
  <c r="ONW11" i="7"/>
  <c r="ONX11" i="7"/>
  <c r="ONY11" i="7"/>
  <c r="ONZ11" i="7"/>
  <c r="OOA11" i="7"/>
  <c r="OOB11" i="7"/>
  <c r="OOC11" i="7"/>
  <c r="OOD11" i="7"/>
  <c r="OOE11" i="7"/>
  <c r="OOF11" i="7"/>
  <c r="OOG11" i="7"/>
  <c r="OOH11" i="7"/>
  <c r="OOI11" i="7"/>
  <c r="OOJ11" i="7"/>
  <c r="OOK11" i="7"/>
  <c r="OOL11" i="7"/>
  <c r="OOM11" i="7"/>
  <c r="OON11" i="7"/>
  <c r="OOO11" i="7"/>
  <c r="OOP11" i="7"/>
  <c r="OOQ11" i="7"/>
  <c r="OOR11" i="7"/>
  <c r="OOS11" i="7"/>
  <c r="OOT11" i="7"/>
  <c r="OOU11" i="7"/>
  <c r="OOV11" i="7"/>
  <c r="OOW11" i="7"/>
  <c r="OOX11" i="7"/>
  <c r="OOY11" i="7"/>
  <c r="OOZ11" i="7"/>
  <c r="OPA11" i="7"/>
  <c r="OPB11" i="7"/>
  <c r="OPC11" i="7"/>
  <c r="OPD11" i="7"/>
  <c r="OPE11" i="7"/>
  <c r="OPF11" i="7"/>
  <c r="OPG11" i="7"/>
  <c r="OPH11" i="7"/>
  <c r="OPI11" i="7"/>
  <c r="OPJ11" i="7"/>
  <c r="OPK11" i="7"/>
  <c r="OPL11" i="7"/>
  <c r="OPM11" i="7"/>
  <c r="OPN11" i="7"/>
  <c r="OPO11" i="7"/>
  <c r="OPP11" i="7"/>
  <c r="OPQ11" i="7"/>
  <c r="OPR11" i="7"/>
  <c r="OPS11" i="7"/>
  <c r="OPT11" i="7"/>
  <c r="OPU11" i="7"/>
  <c r="OPV11" i="7"/>
  <c r="OPW11" i="7"/>
  <c r="OPX11" i="7"/>
  <c r="OPY11" i="7"/>
  <c r="OPZ11" i="7"/>
  <c r="OQA11" i="7"/>
  <c r="OQB11" i="7"/>
  <c r="OQC11" i="7"/>
  <c r="OQD11" i="7"/>
  <c r="OQE11" i="7"/>
  <c r="OQF11" i="7"/>
  <c r="OQG11" i="7"/>
  <c r="OQH11" i="7"/>
  <c r="OQI11" i="7"/>
  <c r="OQJ11" i="7"/>
  <c r="OQK11" i="7"/>
  <c r="OQL11" i="7"/>
  <c r="OQM11" i="7"/>
  <c r="OQN11" i="7"/>
  <c r="OQO11" i="7"/>
  <c r="OQP11" i="7"/>
  <c r="OQQ11" i="7"/>
  <c r="OQR11" i="7"/>
  <c r="OQS11" i="7"/>
  <c r="OQT11" i="7"/>
  <c r="OQU11" i="7"/>
  <c r="OQV11" i="7"/>
  <c r="OQW11" i="7"/>
  <c r="OQX11" i="7"/>
  <c r="OQY11" i="7"/>
  <c r="OQZ11" i="7"/>
  <c r="ORA11" i="7"/>
  <c r="ORB11" i="7"/>
  <c r="ORC11" i="7"/>
  <c r="ORD11" i="7"/>
  <c r="ORE11" i="7"/>
  <c r="ORF11" i="7"/>
  <c r="ORG11" i="7"/>
  <c r="ORH11" i="7"/>
  <c r="ORI11" i="7"/>
  <c r="ORJ11" i="7"/>
  <c r="ORK11" i="7"/>
  <c r="ORL11" i="7"/>
  <c r="ORM11" i="7"/>
  <c r="ORN11" i="7"/>
  <c r="ORO11" i="7"/>
  <c r="ORP11" i="7"/>
  <c r="ORQ11" i="7"/>
  <c r="ORR11" i="7"/>
  <c r="ORS11" i="7"/>
  <c r="ORT11" i="7"/>
  <c r="ORU11" i="7"/>
  <c r="ORV11" i="7"/>
  <c r="ORW11" i="7"/>
  <c r="ORX11" i="7"/>
  <c r="ORY11" i="7"/>
  <c r="ORZ11" i="7"/>
  <c r="OSA11" i="7"/>
  <c r="OSB11" i="7"/>
  <c r="OSC11" i="7"/>
  <c r="OSD11" i="7"/>
  <c r="OSE11" i="7"/>
  <c r="OSF11" i="7"/>
  <c r="OSG11" i="7"/>
  <c r="OSH11" i="7"/>
  <c r="OSI11" i="7"/>
  <c r="OSJ11" i="7"/>
  <c r="OSK11" i="7"/>
  <c r="OSL11" i="7"/>
  <c r="OSM11" i="7"/>
  <c r="OSN11" i="7"/>
  <c r="OSO11" i="7"/>
  <c r="OSP11" i="7"/>
  <c r="OSQ11" i="7"/>
  <c r="OSR11" i="7"/>
  <c r="OSS11" i="7"/>
  <c r="OST11" i="7"/>
  <c r="OSU11" i="7"/>
  <c r="OSV11" i="7"/>
  <c r="OSW11" i="7"/>
  <c r="OSX11" i="7"/>
  <c r="OSY11" i="7"/>
  <c r="OSZ11" i="7"/>
  <c r="OTA11" i="7"/>
  <c r="OTB11" i="7"/>
  <c r="OTC11" i="7"/>
  <c r="OTD11" i="7"/>
  <c r="OTE11" i="7"/>
  <c r="OTF11" i="7"/>
  <c r="OTG11" i="7"/>
  <c r="OTH11" i="7"/>
  <c r="OTI11" i="7"/>
  <c r="OTJ11" i="7"/>
  <c r="OTK11" i="7"/>
  <c r="OTL11" i="7"/>
  <c r="OTM11" i="7"/>
  <c r="OTN11" i="7"/>
  <c r="OTO11" i="7"/>
  <c r="OTP11" i="7"/>
  <c r="OTQ11" i="7"/>
  <c r="OTR11" i="7"/>
  <c r="OTS11" i="7"/>
  <c r="OTT11" i="7"/>
  <c r="OTU11" i="7"/>
  <c r="OTV11" i="7"/>
  <c r="OTW11" i="7"/>
  <c r="OTX11" i="7"/>
  <c r="OTY11" i="7"/>
  <c r="OTZ11" i="7"/>
  <c r="OUA11" i="7"/>
  <c r="OUB11" i="7"/>
  <c r="OUC11" i="7"/>
  <c r="OUD11" i="7"/>
  <c r="OUE11" i="7"/>
  <c r="OUF11" i="7"/>
  <c r="OUG11" i="7"/>
  <c r="OUH11" i="7"/>
  <c r="OUI11" i="7"/>
  <c r="OUJ11" i="7"/>
  <c r="OUK11" i="7"/>
  <c r="OUL11" i="7"/>
  <c r="OUM11" i="7"/>
  <c r="OUN11" i="7"/>
  <c r="OUO11" i="7"/>
  <c r="OUP11" i="7"/>
  <c r="OUQ11" i="7"/>
  <c r="OUR11" i="7"/>
  <c r="OUS11" i="7"/>
  <c r="OUT11" i="7"/>
  <c r="OUU11" i="7"/>
  <c r="OUV11" i="7"/>
  <c r="OUW11" i="7"/>
  <c r="OUX11" i="7"/>
  <c r="OUY11" i="7"/>
  <c r="OUZ11" i="7"/>
  <c r="OVA11" i="7"/>
  <c r="OVB11" i="7"/>
  <c r="OVC11" i="7"/>
  <c r="OVD11" i="7"/>
  <c r="OVE11" i="7"/>
  <c r="OVF11" i="7"/>
  <c r="OVG11" i="7"/>
  <c r="OVH11" i="7"/>
  <c r="OVI11" i="7"/>
  <c r="OVJ11" i="7"/>
  <c r="OVK11" i="7"/>
  <c r="OVL11" i="7"/>
  <c r="OVM11" i="7"/>
  <c r="OVN11" i="7"/>
  <c r="OVO11" i="7"/>
  <c r="OVP11" i="7"/>
  <c r="OVQ11" i="7"/>
  <c r="OVR11" i="7"/>
  <c r="OVS11" i="7"/>
  <c r="OVT11" i="7"/>
  <c r="OVU11" i="7"/>
  <c r="OVV11" i="7"/>
  <c r="OVW11" i="7"/>
  <c r="OVX11" i="7"/>
  <c r="OVY11" i="7"/>
  <c r="OVZ11" i="7"/>
  <c r="OWA11" i="7"/>
  <c r="OWB11" i="7"/>
  <c r="OWC11" i="7"/>
  <c r="OWD11" i="7"/>
  <c r="OWE11" i="7"/>
  <c r="OWF11" i="7"/>
  <c r="OWG11" i="7"/>
  <c r="OWH11" i="7"/>
  <c r="OWI11" i="7"/>
  <c r="OWJ11" i="7"/>
  <c r="OWK11" i="7"/>
  <c r="OWL11" i="7"/>
  <c r="OWM11" i="7"/>
  <c r="OWN11" i="7"/>
  <c r="OWO11" i="7"/>
  <c r="OWP11" i="7"/>
  <c r="OWQ11" i="7"/>
  <c r="OWR11" i="7"/>
  <c r="OWS11" i="7"/>
  <c r="OWT11" i="7"/>
  <c r="OWU11" i="7"/>
  <c r="OWV11" i="7"/>
  <c r="OWW11" i="7"/>
  <c r="OWX11" i="7"/>
  <c r="OWY11" i="7"/>
  <c r="OWZ11" i="7"/>
  <c r="OXA11" i="7"/>
  <c r="OXB11" i="7"/>
  <c r="OXC11" i="7"/>
  <c r="OXD11" i="7"/>
  <c r="OXE11" i="7"/>
  <c r="OXF11" i="7"/>
  <c r="OXG11" i="7"/>
  <c r="OXH11" i="7"/>
  <c r="OXI11" i="7"/>
  <c r="OXJ11" i="7"/>
  <c r="OXK11" i="7"/>
  <c r="OXL11" i="7"/>
  <c r="OXM11" i="7"/>
  <c r="OXN11" i="7"/>
  <c r="OXO11" i="7"/>
  <c r="OXP11" i="7"/>
  <c r="OXQ11" i="7"/>
  <c r="OXR11" i="7"/>
  <c r="OXS11" i="7"/>
  <c r="OXT11" i="7"/>
  <c r="OXU11" i="7"/>
  <c r="OXV11" i="7"/>
  <c r="OXW11" i="7"/>
  <c r="OXX11" i="7"/>
  <c r="OXY11" i="7"/>
  <c r="OXZ11" i="7"/>
  <c r="OYA11" i="7"/>
  <c r="OYB11" i="7"/>
  <c r="OYC11" i="7"/>
  <c r="OYD11" i="7"/>
  <c r="OYE11" i="7"/>
  <c r="OYF11" i="7"/>
  <c r="OYG11" i="7"/>
  <c r="OYH11" i="7"/>
  <c r="OYI11" i="7"/>
  <c r="OYJ11" i="7"/>
  <c r="OYK11" i="7"/>
  <c r="OYL11" i="7"/>
  <c r="OYM11" i="7"/>
  <c r="OYN11" i="7"/>
  <c r="OYO11" i="7"/>
  <c r="OYP11" i="7"/>
  <c r="OYQ11" i="7"/>
  <c r="OYR11" i="7"/>
  <c r="OYS11" i="7"/>
  <c r="OYT11" i="7"/>
  <c r="OYU11" i="7"/>
  <c r="OYV11" i="7"/>
  <c r="OYW11" i="7"/>
  <c r="OYX11" i="7"/>
  <c r="OYY11" i="7"/>
  <c r="OYZ11" i="7"/>
  <c r="OZA11" i="7"/>
  <c r="OZB11" i="7"/>
  <c r="OZC11" i="7"/>
  <c r="OZD11" i="7"/>
  <c r="OZE11" i="7"/>
  <c r="OZF11" i="7"/>
  <c r="OZG11" i="7"/>
  <c r="OZH11" i="7"/>
  <c r="OZI11" i="7"/>
  <c r="OZJ11" i="7"/>
  <c r="OZK11" i="7"/>
  <c r="OZL11" i="7"/>
  <c r="OZM11" i="7"/>
  <c r="OZN11" i="7"/>
  <c r="OZO11" i="7"/>
  <c r="OZP11" i="7"/>
  <c r="OZQ11" i="7"/>
  <c r="OZR11" i="7"/>
  <c r="OZS11" i="7"/>
  <c r="OZT11" i="7"/>
  <c r="OZU11" i="7"/>
  <c r="OZV11" i="7"/>
  <c r="OZW11" i="7"/>
  <c r="OZX11" i="7"/>
  <c r="OZY11" i="7"/>
  <c r="OZZ11" i="7"/>
  <c r="PAA11" i="7"/>
  <c r="PAB11" i="7"/>
  <c r="PAC11" i="7"/>
  <c r="PAD11" i="7"/>
  <c r="PAE11" i="7"/>
  <c r="PAF11" i="7"/>
  <c r="PAG11" i="7"/>
  <c r="PAH11" i="7"/>
  <c r="PAI11" i="7"/>
  <c r="PAJ11" i="7"/>
  <c r="PAK11" i="7"/>
  <c r="PAL11" i="7"/>
  <c r="PAM11" i="7"/>
  <c r="PAN11" i="7"/>
  <c r="PAO11" i="7"/>
  <c r="PAP11" i="7"/>
  <c r="PAQ11" i="7"/>
  <c r="PAR11" i="7"/>
  <c r="PAS11" i="7"/>
  <c r="PAT11" i="7"/>
  <c r="PAU11" i="7"/>
  <c r="PAV11" i="7"/>
  <c r="PAW11" i="7"/>
  <c r="PAX11" i="7"/>
  <c r="PAY11" i="7"/>
  <c r="PAZ11" i="7"/>
  <c r="PBA11" i="7"/>
  <c r="PBB11" i="7"/>
  <c r="PBC11" i="7"/>
  <c r="PBD11" i="7"/>
  <c r="PBE11" i="7"/>
  <c r="PBF11" i="7"/>
  <c r="PBG11" i="7"/>
  <c r="PBH11" i="7"/>
  <c r="PBI11" i="7"/>
  <c r="PBJ11" i="7"/>
  <c r="PBK11" i="7"/>
  <c r="PBL11" i="7"/>
  <c r="PBM11" i="7"/>
  <c r="PBN11" i="7"/>
  <c r="PBO11" i="7"/>
  <c r="PBP11" i="7"/>
  <c r="PBQ11" i="7"/>
  <c r="PBR11" i="7"/>
  <c r="PBS11" i="7"/>
  <c r="PBT11" i="7"/>
  <c r="PBU11" i="7"/>
  <c r="PBV11" i="7"/>
  <c r="PBW11" i="7"/>
  <c r="PBX11" i="7"/>
  <c r="PBY11" i="7"/>
  <c r="PBZ11" i="7"/>
  <c r="PCA11" i="7"/>
  <c r="PCB11" i="7"/>
  <c r="PCC11" i="7"/>
  <c r="PCD11" i="7"/>
  <c r="PCE11" i="7"/>
  <c r="PCF11" i="7"/>
  <c r="PCG11" i="7"/>
  <c r="PCH11" i="7"/>
  <c r="PCI11" i="7"/>
  <c r="PCJ11" i="7"/>
  <c r="PCK11" i="7"/>
  <c r="PCL11" i="7"/>
  <c r="PCM11" i="7"/>
  <c r="PCN11" i="7"/>
  <c r="PCO11" i="7"/>
  <c r="PCP11" i="7"/>
  <c r="PCQ11" i="7"/>
  <c r="PCR11" i="7"/>
  <c r="PCS11" i="7"/>
  <c r="PCT11" i="7"/>
  <c r="PCU11" i="7"/>
  <c r="PCV11" i="7"/>
  <c r="PCW11" i="7"/>
  <c r="PCX11" i="7"/>
  <c r="PCY11" i="7"/>
  <c r="PCZ11" i="7"/>
  <c r="PDA11" i="7"/>
  <c r="PDB11" i="7"/>
  <c r="PDC11" i="7"/>
  <c r="PDD11" i="7"/>
  <c r="PDE11" i="7"/>
  <c r="PDF11" i="7"/>
  <c r="PDG11" i="7"/>
  <c r="PDH11" i="7"/>
  <c r="PDI11" i="7"/>
  <c r="PDJ11" i="7"/>
  <c r="PDK11" i="7"/>
  <c r="PDL11" i="7"/>
  <c r="PDM11" i="7"/>
  <c r="PDN11" i="7"/>
  <c r="PDO11" i="7"/>
  <c r="PDP11" i="7"/>
  <c r="PDQ11" i="7"/>
  <c r="PDR11" i="7"/>
  <c r="PDS11" i="7"/>
  <c r="PDT11" i="7"/>
  <c r="PDU11" i="7"/>
  <c r="PDV11" i="7"/>
  <c r="PDW11" i="7"/>
  <c r="PDX11" i="7"/>
  <c r="PDY11" i="7"/>
  <c r="PDZ11" i="7"/>
  <c r="PEA11" i="7"/>
  <c r="PEB11" i="7"/>
  <c r="PEC11" i="7"/>
  <c r="PED11" i="7"/>
  <c r="PEE11" i="7"/>
  <c r="PEF11" i="7"/>
  <c r="PEG11" i="7"/>
  <c r="PEH11" i="7"/>
  <c r="PEI11" i="7"/>
  <c r="PEJ11" i="7"/>
  <c r="PEK11" i="7"/>
  <c r="PEL11" i="7"/>
  <c r="PEM11" i="7"/>
  <c r="PEN11" i="7"/>
  <c r="PEO11" i="7"/>
  <c r="PEP11" i="7"/>
  <c r="PEQ11" i="7"/>
  <c r="PER11" i="7"/>
  <c r="PES11" i="7"/>
  <c r="PET11" i="7"/>
  <c r="PEU11" i="7"/>
  <c r="PEV11" i="7"/>
  <c r="PEW11" i="7"/>
  <c r="PEX11" i="7"/>
  <c r="PEY11" i="7"/>
  <c r="PEZ11" i="7"/>
  <c r="PFA11" i="7"/>
  <c r="PFB11" i="7"/>
  <c r="PFC11" i="7"/>
  <c r="PFD11" i="7"/>
  <c r="PFE11" i="7"/>
  <c r="PFF11" i="7"/>
  <c r="PFG11" i="7"/>
  <c r="PFH11" i="7"/>
  <c r="PFI11" i="7"/>
  <c r="PFJ11" i="7"/>
  <c r="PFK11" i="7"/>
  <c r="PFL11" i="7"/>
  <c r="PFM11" i="7"/>
  <c r="PFN11" i="7"/>
  <c r="PFO11" i="7"/>
  <c r="PFP11" i="7"/>
  <c r="PFQ11" i="7"/>
  <c r="PFR11" i="7"/>
  <c r="PFS11" i="7"/>
  <c r="PFT11" i="7"/>
  <c r="PFU11" i="7"/>
  <c r="PFV11" i="7"/>
  <c r="PFW11" i="7"/>
  <c r="PFX11" i="7"/>
  <c r="PFY11" i="7"/>
  <c r="PFZ11" i="7"/>
  <c r="PGA11" i="7"/>
  <c r="PGB11" i="7"/>
  <c r="PGC11" i="7"/>
  <c r="PGD11" i="7"/>
  <c r="PGE11" i="7"/>
  <c r="PGF11" i="7"/>
  <c r="PGG11" i="7"/>
  <c r="PGH11" i="7"/>
  <c r="PGI11" i="7"/>
  <c r="PGJ11" i="7"/>
  <c r="PGK11" i="7"/>
  <c r="PGL11" i="7"/>
  <c r="PGM11" i="7"/>
  <c r="PGN11" i="7"/>
  <c r="PGO11" i="7"/>
  <c r="PGP11" i="7"/>
  <c r="PGQ11" i="7"/>
  <c r="PGR11" i="7"/>
  <c r="PGS11" i="7"/>
  <c r="PGT11" i="7"/>
  <c r="PGU11" i="7"/>
  <c r="PGV11" i="7"/>
  <c r="PGW11" i="7"/>
  <c r="PGX11" i="7"/>
  <c r="PGY11" i="7"/>
  <c r="PGZ11" i="7"/>
  <c r="PHA11" i="7"/>
  <c r="PHB11" i="7"/>
  <c r="PHC11" i="7"/>
  <c r="PHD11" i="7"/>
  <c r="PHE11" i="7"/>
  <c r="PHF11" i="7"/>
  <c r="PHG11" i="7"/>
  <c r="PHH11" i="7"/>
  <c r="PHI11" i="7"/>
  <c r="PHJ11" i="7"/>
  <c r="PHK11" i="7"/>
  <c r="PHL11" i="7"/>
  <c r="PHM11" i="7"/>
  <c r="PHN11" i="7"/>
  <c r="PHO11" i="7"/>
  <c r="PHP11" i="7"/>
  <c r="PHQ11" i="7"/>
  <c r="PHR11" i="7"/>
  <c r="PHS11" i="7"/>
  <c r="PHT11" i="7"/>
  <c r="PHU11" i="7"/>
  <c r="PHV11" i="7"/>
  <c r="PHW11" i="7"/>
  <c r="PHX11" i="7"/>
  <c r="PHY11" i="7"/>
  <c r="PHZ11" i="7"/>
  <c r="PIA11" i="7"/>
  <c r="PIB11" i="7"/>
  <c r="PIC11" i="7"/>
  <c r="PID11" i="7"/>
  <c r="PIE11" i="7"/>
  <c r="PIF11" i="7"/>
  <c r="PIG11" i="7"/>
  <c r="PIH11" i="7"/>
  <c r="PII11" i="7"/>
  <c r="PIJ11" i="7"/>
  <c r="PIK11" i="7"/>
  <c r="PIL11" i="7"/>
  <c r="PIM11" i="7"/>
  <c r="PIN11" i="7"/>
  <c r="PIO11" i="7"/>
  <c r="PIP11" i="7"/>
  <c r="PIQ11" i="7"/>
  <c r="PIR11" i="7"/>
  <c r="PIS11" i="7"/>
  <c r="PIT11" i="7"/>
  <c r="PIU11" i="7"/>
  <c r="PIV11" i="7"/>
  <c r="PIW11" i="7"/>
  <c r="PIX11" i="7"/>
  <c r="PIY11" i="7"/>
  <c r="PIZ11" i="7"/>
  <c r="PJA11" i="7"/>
  <c r="PJB11" i="7"/>
  <c r="PJC11" i="7"/>
  <c r="PJD11" i="7"/>
  <c r="PJE11" i="7"/>
  <c r="PJF11" i="7"/>
  <c r="PJG11" i="7"/>
  <c r="PJH11" i="7"/>
  <c r="PJI11" i="7"/>
  <c r="PJJ11" i="7"/>
  <c r="PJK11" i="7"/>
  <c r="PJL11" i="7"/>
  <c r="PJM11" i="7"/>
  <c r="PJN11" i="7"/>
  <c r="PJO11" i="7"/>
  <c r="PJP11" i="7"/>
  <c r="PJQ11" i="7"/>
  <c r="PJR11" i="7"/>
  <c r="PJS11" i="7"/>
  <c r="PJT11" i="7"/>
  <c r="PJU11" i="7"/>
  <c r="PJV11" i="7"/>
  <c r="PJW11" i="7"/>
  <c r="PJX11" i="7"/>
  <c r="PJY11" i="7"/>
  <c r="PJZ11" i="7"/>
  <c r="PKA11" i="7"/>
  <c r="PKB11" i="7"/>
  <c r="PKC11" i="7"/>
  <c r="PKD11" i="7"/>
  <c r="PKE11" i="7"/>
  <c r="PKF11" i="7"/>
  <c r="PKG11" i="7"/>
  <c r="PKH11" i="7"/>
  <c r="PKI11" i="7"/>
  <c r="PKJ11" i="7"/>
  <c r="PKK11" i="7"/>
  <c r="PKL11" i="7"/>
  <c r="PKM11" i="7"/>
  <c r="PKN11" i="7"/>
  <c r="PKO11" i="7"/>
  <c r="PKP11" i="7"/>
  <c r="PKQ11" i="7"/>
  <c r="PKR11" i="7"/>
  <c r="PKS11" i="7"/>
  <c r="PKT11" i="7"/>
  <c r="PKU11" i="7"/>
  <c r="PKV11" i="7"/>
  <c r="PKW11" i="7"/>
  <c r="PKX11" i="7"/>
  <c r="PKY11" i="7"/>
  <c r="PKZ11" i="7"/>
  <c r="PLA11" i="7"/>
  <c r="PLB11" i="7"/>
  <c r="PLC11" i="7"/>
  <c r="PLD11" i="7"/>
  <c r="PLE11" i="7"/>
  <c r="PLF11" i="7"/>
  <c r="PLG11" i="7"/>
  <c r="PLH11" i="7"/>
  <c r="PLI11" i="7"/>
  <c r="PLJ11" i="7"/>
  <c r="PLK11" i="7"/>
  <c r="PLL11" i="7"/>
  <c r="PLM11" i="7"/>
  <c r="PLN11" i="7"/>
  <c r="PLO11" i="7"/>
  <c r="PLP11" i="7"/>
  <c r="PLQ11" i="7"/>
  <c r="PLR11" i="7"/>
  <c r="PLS11" i="7"/>
  <c r="PLT11" i="7"/>
  <c r="PLU11" i="7"/>
  <c r="PLV11" i="7"/>
  <c r="PLW11" i="7"/>
  <c r="PLX11" i="7"/>
  <c r="PLY11" i="7"/>
  <c r="PLZ11" i="7"/>
  <c r="PMA11" i="7"/>
  <c r="PMB11" i="7"/>
  <c r="PMC11" i="7"/>
  <c r="PMD11" i="7"/>
  <c r="PME11" i="7"/>
  <c r="PMF11" i="7"/>
  <c r="PMG11" i="7"/>
  <c r="PMH11" i="7"/>
  <c r="PMI11" i="7"/>
  <c r="PMJ11" i="7"/>
  <c r="PMK11" i="7"/>
  <c r="PML11" i="7"/>
  <c r="PMM11" i="7"/>
  <c r="PMN11" i="7"/>
  <c r="PMO11" i="7"/>
  <c r="PMP11" i="7"/>
  <c r="PMQ11" i="7"/>
  <c r="PMR11" i="7"/>
  <c r="PMS11" i="7"/>
  <c r="PMT11" i="7"/>
  <c r="PMU11" i="7"/>
  <c r="PMV11" i="7"/>
  <c r="PMW11" i="7"/>
  <c r="PMX11" i="7"/>
  <c r="PMY11" i="7"/>
  <c r="PMZ11" i="7"/>
  <c r="PNA11" i="7"/>
  <c r="PNB11" i="7"/>
  <c r="PNC11" i="7"/>
  <c r="PND11" i="7"/>
  <c r="PNE11" i="7"/>
  <c r="PNF11" i="7"/>
  <c r="PNG11" i="7"/>
  <c r="PNH11" i="7"/>
  <c r="PNI11" i="7"/>
  <c r="PNJ11" i="7"/>
  <c r="PNK11" i="7"/>
  <c r="PNL11" i="7"/>
  <c r="PNM11" i="7"/>
  <c r="PNN11" i="7"/>
  <c r="PNO11" i="7"/>
  <c r="PNP11" i="7"/>
  <c r="PNQ11" i="7"/>
  <c r="PNR11" i="7"/>
  <c r="PNS11" i="7"/>
  <c r="PNT11" i="7"/>
  <c r="PNU11" i="7"/>
  <c r="PNV11" i="7"/>
  <c r="PNW11" i="7"/>
  <c r="PNX11" i="7"/>
  <c r="PNY11" i="7"/>
  <c r="PNZ11" i="7"/>
  <c r="POA11" i="7"/>
  <c r="POB11" i="7"/>
  <c r="POC11" i="7"/>
  <c r="POD11" i="7"/>
  <c r="POE11" i="7"/>
  <c r="POF11" i="7"/>
  <c r="POG11" i="7"/>
  <c r="POH11" i="7"/>
  <c r="POI11" i="7"/>
  <c r="POJ11" i="7"/>
  <c r="POK11" i="7"/>
  <c r="POL11" i="7"/>
  <c r="POM11" i="7"/>
  <c r="PON11" i="7"/>
  <c r="POO11" i="7"/>
  <c r="POP11" i="7"/>
  <c r="POQ11" i="7"/>
  <c r="POR11" i="7"/>
  <c r="POS11" i="7"/>
  <c r="POT11" i="7"/>
  <c r="POU11" i="7"/>
  <c r="POV11" i="7"/>
  <c r="POW11" i="7"/>
  <c r="POX11" i="7"/>
  <c r="POY11" i="7"/>
  <c r="POZ11" i="7"/>
  <c r="PPA11" i="7"/>
  <c r="PPB11" i="7"/>
  <c r="PPC11" i="7"/>
  <c r="PPD11" i="7"/>
  <c r="PPE11" i="7"/>
  <c r="PPF11" i="7"/>
  <c r="PPG11" i="7"/>
  <c r="PPH11" i="7"/>
  <c r="PPI11" i="7"/>
  <c r="PPJ11" i="7"/>
  <c r="PPK11" i="7"/>
  <c r="PPL11" i="7"/>
  <c r="PPM11" i="7"/>
  <c r="PPN11" i="7"/>
  <c r="PPO11" i="7"/>
  <c r="PPP11" i="7"/>
  <c r="PPQ11" i="7"/>
  <c r="PPR11" i="7"/>
  <c r="PPS11" i="7"/>
  <c r="PPT11" i="7"/>
  <c r="PPU11" i="7"/>
  <c r="PPV11" i="7"/>
  <c r="PPW11" i="7"/>
  <c r="PPX11" i="7"/>
  <c r="PPY11" i="7"/>
  <c r="PPZ11" i="7"/>
  <c r="PQA11" i="7"/>
  <c r="PQB11" i="7"/>
  <c r="PQC11" i="7"/>
  <c r="PQD11" i="7"/>
  <c r="PQE11" i="7"/>
  <c r="PQF11" i="7"/>
  <c r="PQG11" i="7"/>
  <c r="PQH11" i="7"/>
  <c r="PQI11" i="7"/>
  <c r="PQJ11" i="7"/>
  <c r="PQK11" i="7"/>
  <c r="PQL11" i="7"/>
  <c r="PQM11" i="7"/>
  <c r="PQN11" i="7"/>
  <c r="PQO11" i="7"/>
  <c r="PQP11" i="7"/>
  <c r="PQQ11" i="7"/>
  <c r="PQR11" i="7"/>
  <c r="PQS11" i="7"/>
  <c r="PQT11" i="7"/>
  <c r="PQU11" i="7"/>
  <c r="PQV11" i="7"/>
  <c r="PQW11" i="7"/>
  <c r="PQX11" i="7"/>
  <c r="PQY11" i="7"/>
  <c r="PQZ11" i="7"/>
  <c r="PRA11" i="7"/>
  <c r="PRB11" i="7"/>
  <c r="PRC11" i="7"/>
  <c r="PRD11" i="7"/>
  <c r="PRE11" i="7"/>
  <c r="PRF11" i="7"/>
  <c r="PRG11" i="7"/>
  <c r="PRH11" i="7"/>
  <c r="PRI11" i="7"/>
  <c r="PRJ11" i="7"/>
  <c r="PRK11" i="7"/>
  <c r="PRL11" i="7"/>
  <c r="PRM11" i="7"/>
  <c r="PRN11" i="7"/>
  <c r="PRO11" i="7"/>
  <c r="PRP11" i="7"/>
  <c r="PRQ11" i="7"/>
  <c r="PRR11" i="7"/>
  <c r="PRS11" i="7"/>
  <c r="PRT11" i="7"/>
  <c r="PRU11" i="7"/>
  <c r="PRV11" i="7"/>
  <c r="PRW11" i="7"/>
  <c r="PRX11" i="7"/>
  <c r="PRY11" i="7"/>
  <c r="PRZ11" i="7"/>
  <c r="PSA11" i="7"/>
  <c r="PSB11" i="7"/>
  <c r="PSC11" i="7"/>
  <c r="PSD11" i="7"/>
  <c r="PSE11" i="7"/>
  <c r="PSF11" i="7"/>
  <c r="PSG11" i="7"/>
  <c r="PSH11" i="7"/>
  <c r="PSI11" i="7"/>
  <c r="PSJ11" i="7"/>
  <c r="PSK11" i="7"/>
  <c r="PSL11" i="7"/>
  <c r="PSM11" i="7"/>
  <c r="PSN11" i="7"/>
  <c r="PSO11" i="7"/>
  <c r="PSP11" i="7"/>
  <c r="PSQ11" i="7"/>
  <c r="PSR11" i="7"/>
  <c r="PSS11" i="7"/>
  <c r="PST11" i="7"/>
  <c r="PSU11" i="7"/>
  <c r="PSV11" i="7"/>
  <c r="PSW11" i="7"/>
  <c r="PSX11" i="7"/>
  <c r="PSY11" i="7"/>
  <c r="PSZ11" i="7"/>
  <c r="PTA11" i="7"/>
  <c r="PTB11" i="7"/>
  <c r="PTC11" i="7"/>
  <c r="PTD11" i="7"/>
  <c r="PTE11" i="7"/>
  <c r="PTF11" i="7"/>
  <c r="PTG11" i="7"/>
  <c r="PTH11" i="7"/>
  <c r="PTI11" i="7"/>
  <c r="PTJ11" i="7"/>
  <c r="PTK11" i="7"/>
  <c r="PTL11" i="7"/>
  <c r="PTM11" i="7"/>
  <c r="PTN11" i="7"/>
  <c r="PTO11" i="7"/>
  <c r="PTP11" i="7"/>
  <c r="PTQ11" i="7"/>
  <c r="PTR11" i="7"/>
  <c r="PTS11" i="7"/>
  <c r="PTT11" i="7"/>
  <c r="PTU11" i="7"/>
  <c r="PTV11" i="7"/>
  <c r="PTW11" i="7"/>
  <c r="PTX11" i="7"/>
  <c r="PTY11" i="7"/>
  <c r="PTZ11" i="7"/>
  <c r="PUA11" i="7"/>
  <c r="PUB11" i="7"/>
  <c r="PUC11" i="7"/>
  <c r="PUD11" i="7"/>
  <c r="PUE11" i="7"/>
  <c r="PUF11" i="7"/>
  <c r="PUG11" i="7"/>
  <c r="PUH11" i="7"/>
  <c r="PUI11" i="7"/>
  <c r="PUJ11" i="7"/>
  <c r="PUK11" i="7"/>
  <c r="PUL11" i="7"/>
  <c r="PUM11" i="7"/>
  <c r="PUN11" i="7"/>
  <c r="PUO11" i="7"/>
  <c r="PUP11" i="7"/>
  <c r="PUQ11" i="7"/>
  <c r="PUR11" i="7"/>
  <c r="PUS11" i="7"/>
  <c r="PUT11" i="7"/>
  <c r="PUU11" i="7"/>
  <c r="PUV11" i="7"/>
  <c r="PUW11" i="7"/>
  <c r="PUX11" i="7"/>
  <c r="PUY11" i="7"/>
  <c r="PUZ11" i="7"/>
  <c r="PVA11" i="7"/>
  <c r="PVB11" i="7"/>
  <c r="PVC11" i="7"/>
  <c r="PVD11" i="7"/>
  <c r="PVE11" i="7"/>
  <c r="PVF11" i="7"/>
  <c r="PVG11" i="7"/>
  <c r="PVH11" i="7"/>
  <c r="PVI11" i="7"/>
  <c r="PVJ11" i="7"/>
  <c r="PVK11" i="7"/>
  <c r="PVL11" i="7"/>
  <c r="PVM11" i="7"/>
  <c r="PVN11" i="7"/>
  <c r="PVO11" i="7"/>
  <c r="PVP11" i="7"/>
  <c r="PVQ11" i="7"/>
  <c r="PVR11" i="7"/>
  <c r="PVS11" i="7"/>
  <c r="PVT11" i="7"/>
  <c r="PVU11" i="7"/>
  <c r="PVV11" i="7"/>
  <c r="PVW11" i="7"/>
  <c r="PVX11" i="7"/>
  <c r="PVY11" i="7"/>
  <c r="PVZ11" i="7"/>
  <c r="PWA11" i="7"/>
  <c r="PWB11" i="7"/>
  <c r="PWC11" i="7"/>
  <c r="PWD11" i="7"/>
  <c r="PWE11" i="7"/>
  <c r="PWF11" i="7"/>
  <c r="PWG11" i="7"/>
  <c r="PWH11" i="7"/>
  <c r="PWI11" i="7"/>
  <c r="PWJ11" i="7"/>
  <c r="PWK11" i="7"/>
  <c r="PWL11" i="7"/>
  <c r="PWM11" i="7"/>
  <c r="PWN11" i="7"/>
  <c r="PWO11" i="7"/>
  <c r="PWP11" i="7"/>
  <c r="PWQ11" i="7"/>
  <c r="PWR11" i="7"/>
  <c r="PWS11" i="7"/>
  <c r="PWT11" i="7"/>
  <c r="PWU11" i="7"/>
  <c r="PWV11" i="7"/>
  <c r="PWW11" i="7"/>
  <c r="PWX11" i="7"/>
  <c r="PWY11" i="7"/>
  <c r="PWZ11" i="7"/>
  <c r="PXA11" i="7"/>
  <c r="PXB11" i="7"/>
  <c r="PXC11" i="7"/>
  <c r="PXD11" i="7"/>
  <c r="PXE11" i="7"/>
  <c r="PXF11" i="7"/>
  <c r="PXG11" i="7"/>
  <c r="PXH11" i="7"/>
  <c r="PXI11" i="7"/>
  <c r="PXJ11" i="7"/>
  <c r="PXK11" i="7"/>
  <c r="PXL11" i="7"/>
  <c r="PXM11" i="7"/>
  <c r="PXN11" i="7"/>
  <c r="PXO11" i="7"/>
  <c r="PXP11" i="7"/>
  <c r="PXQ11" i="7"/>
  <c r="PXR11" i="7"/>
  <c r="PXS11" i="7"/>
  <c r="PXT11" i="7"/>
  <c r="PXU11" i="7"/>
  <c r="PXV11" i="7"/>
  <c r="PXW11" i="7"/>
  <c r="PXX11" i="7"/>
  <c r="PXY11" i="7"/>
  <c r="PXZ11" i="7"/>
  <c r="PYA11" i="7"/>
  <c r="PYB11" i="7"/>
  <c r="PYC11" i="7"/>
  <c r="PYD11" i="7"/>
  <c r="PYE11" i="7"/>
  <c r="PYF11" i="7"/>
  <c r="PYG11" i="7"/>
  <c r="PYH11" i="7"/>
  <c r="PYI11" i="7"/>
  <c r="PYJ11" i="7"/>
  <c r="PYK11" i="7"/>
  <c r="PYL11" i="7"/>
  <c r="PYM11" i="7"/>
  <c r="PYN11" i="7"/>
  <c r="PYO11" i="7"/>
  <c r="PYP11" i="7"/>
  <c r="PYQ11" i="7"/>
  <c r="PYR11" i="7"/>
  <c r="PYS11" i="7"/>
  <c r="PYT11" i="7"/>
  <c r="PYU11" i="7"/>
  <c r="PYV11" i="7"/>
  <c r="PYW11" i="7"/>
  <c r="PYX11" i="7"/>
  <c r="PYY11" i="7"/>
  <c r="PYZ11" i="7"/>
  <c r="PZA11" i="7"/>
  <c r="PZB11" i="7"/>
  <c r="PZC11" i="7"/>
  <c r="PZD11" i="7"/>
  <c r="PZE11" i="7"/>
  <c r="PZF11" i="7"/>
  <c r="PZG11" i="7"/>
  <c r="PZH11" i="7"/>
  <c r="PZI11" i="7"/>
  <c r="PZJ11" i="7"/>
  <c r="PZK11" i="7"/>
  <c r="PZL11" i="7"/>
  <c r="PZM11" i="7"/>
  <c r="PZN11" i="7"/>
  <c r="PZO11" i="7"/>
  <c r="PZP11" i="7"/>
  <c r="PZQ11" i="7"/>
  <c r="PZR11" i="7"/>
  <c r="PZS11" i="7"/>
  <c r="PZT11" i="7"/>
  <c r="PZU11" i="7"/>
  <c r="PZV11" i="7"/>
  <c r="PZW11" i="7"/>
  <c r="PZX11" i="7"/>
  <c r="PZY11" i="7"/>
  <c r="PZZ11" i="7"/>
  <c r="QAA11" i="7"/>
  <c r="QAB11" i="7"/>
  <c r="QAC11" i="7"/>
  <c r="QAD11" i="7"/>
  <c r="QAE11" i="7"/>
  <c r="QAF11" i="7"/>
  <c r="QAG11" i="7"/>
  <c r="QAH11" i="7"/>
  <c r="QAI11" i="7"/>
  <c r="QAJ11" i="7"/>
  <c r="QAK11" i="7"/>
  <c r="QAL11" i="7"/>
  <c r="QAM11" i="7"/>
  <c r="QAN11" i="7"/>
  <c r="QAO11" i="7"/>
  <c r="QAP11" i="7"/>
  <c r="QAQ11" i="7"/>
  <c r="QAR11" i="7"/>
  <c r="QAS11" i="7"/>
  <c r="QAT11" i="7"/>
  <c r="QAU11" i="7"/>
  <c r="QAV11" i="7"/>
  <c r="QAW11" i="7"/>
  <c r="QAX11" i="7"/>
  <c r="QAY11" i="7"/>
  <c r="QAZ11" i="7"/>
  <c r="QBA11" i="7"/>
  <c r="QBB11" i="7"/>
  <c r="QBC11" i="7"/>
  <c r="QBD11" i="7"/>
  <c r="QBE11" i="7"/>
  <c r="QBF11" i="7"/>
  <c r="QBG11" i="7"/>
  <c r="QBH11" i="7"/>
  <c r="QBI11" i="7"/>
  <c r="QBJ11" i="7"/>
  <c r="QBK11" i="7"/>
  <c r="QBL11" i="7"/>
  <c r="QBM11" i="7"/>
  <c r="QBN11" i="7"/>
  <c r="QBO11" i="7"/>
  <c r="QBP11" i="7"/>
  <c r="QBQ11" i="7"/>
  <c r="QBR11" i="7"/>
  <c r="QBS11" i="7"/>
  <c r="QBT11" i="7"/>
  <c r="QBU11" i="7"/>
  <c r="QBV11" i="7"/>
  <c r="QBW11" i="7"/>
  <c r="QBX11" i="7"/>
  <c r="QBY11" i="7"/>
  <c r="QBZ11" i="7"/>
  <c r="QCA11" i="7"/>
  <c r="QCB11" i="7"/>
  <c r="QCC11" i="7"/>
  <c r="QCD11" i="7"/>
  <c r="QCE11" i="7"/>
  <c r="QCF11" i="7"/>
  <c r="QCG11" i="7"/>
  <c r="QCH11" i="7"/>
  <c r="QCI11" i="7"/>
  <c r="QCJ11" i="7"/>
  <c r="QCK11" i="7"/>
  <c r="QCL11" i="7"/>
  <c r="QCM11" i="7"/>
  <c r="QCN11" i="7"/>
  <c r="QCO11" i="7"/>
  <c r="QCP11" i="7"/>
  <c r="QCQ11" i="7"/>
  <c r="QCR11" i="7"/>
  <c r="QCS11" i="7"/>
  <c r="QCT11" i="7"/>
  <c r="QCU11" i="7"/>
  <c r="QCV11" i="7"/>
  <c r="QCW11" i="7"/>
  <c r="QCX11" i="7"/>
  <c r="QCY11" i="7"/>
  <c r="QCZ11" i="7"/>
  <c r="QDA11" i="7"/>
  <c r="QDB11" i="7"/>
  <c r="QDC11" i="7"/>
  <c r="QDD11" i="7"/>
  <c r="QDE11" i="7"/>
  <c r="QDF11" i="7"/>
  <c r="QDG11" i="7"/>
  <c r="QDH11" i="7"/>
  <c r="QDI11" i="7"/>
  <c r="QDJ11" i="7"/>
  <c r="QDK11" i="7"/>
  <c r="QDL11" i="7"/>
  <c r="QDM11" i="7"/>
  <c r="QDN11" i="7"/>
  <c r="QDO11" i="7"/>
  <c r="QDP11" i="7"/>
  <c r="QDQ11" i="7"/>
  <c r="QDR11" i="7"/>
  <c r="QDS11" i="7"/>
  <c r="QDT11" i="7"/>
  <c r="QDU11" i="7"/>
  <c r="QDV11" i="7"/>
  <c r="QDW11" i="7"/>
  <c r="QDX11" i="7"/>
  <c r="QDY11" i="7"/>
  <c r="QDZ11" i="7"/>
  <c r="QEA11" i="7"/>
  <c r="QEB11" i="7"/>
  <c r="QEC11" i="7"/>
  <c r="QED11" i="7"/>
  <c r="QEE11" i="7"/>
  <c r="QEF11" i="7"/>
  <c r="QEG11" i="7"/>
  <c r="QEH11" i="7"/>
  <c r="QEI11" i="7"/>
  <c r="QEJ11" i="7"/>
  <c r="QEK11" i="7"/>
  <c r="QEL11" i="7"/>
  <c r="QEM11" i="7"/>
  <c r="QEN11" i="7"/>
  <c r="QEO11" i="7"/>
  <c r="QEP11" i="7"/>
  <c r="QEQ11" i="7"/>
  <c r="QER11" i="7"/>
  <c r="QES11" i="7"/>
  <c r="QET11" i="7"/>
  <c r="QEU11" i="7"/>
  <c r="QEV11" i="7"/>
  <c r="QEW11" i="7"/>
  <c r="QEX11" i="7"/>
  <c r="QEY11" i="7"/>
  <c r="QEZ11" i="7"/>
  <c r="QFA11" i="7"/>
  <c r="QFB11" i="7"/>
  <c r="QFC11" i="7"/>
  <c r="QFD11" i="7"/>
  <c r="QFE11" i="7"/>
  <c r="QFF11" i="7"/>
  <c r="QFG11" i="7"/>
  <c r="QFH11" i="7"/>
  <c r="QFI11" i="7"/>
  <c r="QFJ11" i="7"/>
  <c r="QFK11" i="7"/>
  <c r="QFL11" i="7"/>
  <c r="QFM11" i="7"/>
  <c r="QFN11" i="7"/>
  <c r="QFO11" i="7"/>
  <c r="QFP11" i="7"/>
  <c r="QFQ11" i="7"/>
  <c r="QFR11" i="7"/>
  <c r="QFS11" i="7"/>
  <c r="QFT11" i="7"/>
  <c r="QFU11" i="7"/>
  <c r="QFV11" i="7"/>
  <c r="QFW11" i="7"/>
  <c r="QFX11" i="7"/>
  <c r="QFY11" i="7"/>
  <c r="QFZ11" i="7"/>
  <c r="QGA11" i="7"/>
  <c r="QGB11" i="7"/>
  <c r="QGC11" i="7"/>
  <c r="QGD11" i="7"/>
  <c r="QGE11" i="7"/>
  <c r="QGF11" i="7"/>
  <c r="QGG11" i="7"/>
  <c r="QGH11" i="7"/>
  <c r="QGI11" i="7"/>
  <c r="QGJ11" i="7"/>
  <c r="QGK11" i="7"/>
  <c r="QGL11" i="7"/>
  <c r="QGM11" i="7"/>
  <c r="QGN11" i="7"/>
  <c r="QGO11" i="7"/>
  <c r="QGP11" i="7"/>
  <c r="QGQ11" i="7"/>
  <c r="QGR11" i="7"/>
  <c r="QGS11" i="7"/>
  <c r="QGT11" i="7"/>
  <c r="QGU11" i="7"/>
  <c r="QGV11" i="7"/>
  <c r="QGW11" i="7"/>
  <c r="QGX11" i="7"/>
  <c r="QGY11" i="7"/>
  <c r="QGZ11" i="7"/>
  <c r="QHA11" i="7"/>
  <c r="QHB11" i="7"/>
  <c r="QHC11" i="7"/>
  <c r="QHD11" i="7"/>
  <c r="QHE11" i="7"/>
  <c r="QHF11" i="7"/>
  <c r="QHG11" i="7"/>
  <c r="QHH11" i="7"/>
  <c r="QHI11" i="7"/>
  <c r="QHJ11" i="7"/>
  <c r="QHK11" i="7"/>
  <c r="QHL11" i="7"/>
  <c r="QHM11" i="7"/>
  <c r="QHN11" i="7"/>
  <c r="QHO11" i="7"/>
  <c r="QHP11" i="7"/>
  <c r="QHQ11" i="7"/>
  <c r="QHR11" i="7"/>
  <c r="QHS11" i="7"/>
  <c r="QHT11" i="7"/>
  <c r="QHU11" i="7"/>
  <c r="QHV11" i="7"/>
  <c r="QHW11" i="7"/>
  <c r="QHX11" i="7"/>
  <c r="QHY11" i="7"/>
  <c r="QHZ11" i="7"/>
  <c r="QIA11" i="7"/>
  <c r="QIB11" i="7"/>
  <c r="QIC11" i="7"/>
  <c r="QID11" i="7"/>
  <c r="QIE11" i="7"/>
  <c r="QIF11" i="7"/>
  <c r="QIG11" i="7"/>
  <c r="QIH11" i="7"/>
  <c r="QII11" i="7"/>
  <c r="QIJ11" i="7"/>
  <c r="QIK11" i="7"/>
  <c r="QIL11" i="7"/>
  <c r="QIM11" i="7"/>
  <c r="QIN11" i="7"/>
  <c r="QIO11" i="7"/>
  <c r="QIP11" i="7"/>
  <c r="QIQ11" i="7"/>
  <c r="QIR11" i="7"/>
  <c r="QIS11" i="7"/>
  <c r="QIT11" i="7"/>
  <c r="QIU11" i="7"/>
  <c r="QIV11" i="7"/>
  <c r="QIW11" i="7"/>
  <c r="QIX11" i="7"/>
  <c r="QIY11" i="7"/>
  <c r="QIZ11" i="7"/>
  <c r="QJA11" i="7"/>
  <c r="QJB11" i="7"/>
  <c r="QJC11" i="7"/>
  <c r="QJD11" i="7"/>
  <c r="QJE11" i="7"/>
  <c r="QJF11" i="7"/>
  <c r="QJG11" i="7"/>
  <c r="QJH11" i="7"/>
  <c r="QJI11" i="7"/>
  <c r="QJJ11" i="7"/>
  <c r="QJK11" i="7"/>
  <c r="QJL11" i="7"/>
  <c r="QJM11" i="7"/>
  <c r="QJN11" i="7"/>
  <c r="QJO11" i="7"/>
  <c r="QJP11" i="7"/>
  <c r="QJQ11" i="7"/>
  <c r="QJR11" i="7"/>
  <c r="QJS11" i="7"/>
  <c r="QJT11" i="7"/>
  <c r="QJU11" i="7"/>
  <c r="QJV11" i="7"/>
  <c r="QJW11" i="7"/>
  <c r="QJX11" i="7"/>
  <c r="QJY11" i="7"/>
  <c r="QJZ11" i="7"/>
  <c r="QKA11" i="7"/>
  <c r="QKB11" i="7"/>
  <c r="QKC11" i="7"/>
  <c r="QKD11" i="7"/>
  <c r="QKE11" i="7"/>
  <c r="QKF11" i="7"/>
  <c r="QKG11" i="7"/>
  <c r="QKH11" i="7"/>
  <c r="QKI11" i="7"/>
  <c r="QKJ11" i="7"/>
  <c r="QKK11" i="7"/>
  <c r="QKL11" i="7"/>
  <c r="QKM11" i="7"/>
  <c r="QKN11" i="7"/>
  <c r="QKO11" i="7"/>
  <c r="QKP11" i="7"/>
  <c r="QKQ11" i="7"/>
  <c r="QKR11" i="7"/>
  <c r="QKS11" i="7"/>
  <c r="QKT11" i="7"/>
  <c r="QKU11" i="7"/>
  <c r="QKV11" i="7"/>
  <c r="QKW11" i="7"/>
  <c r="QKX11" i="7"/>
  <c r="QKY11" i="7"/>
  <c r="QKZ11" i="7"/>
  <c r="QLA11" i="7"/>
  <c r="QLB11" i="7"/>
  <c r="QLC11" i="7"/>
  <c r="QLD11" i="7"/>
  <c r="QLE11" i="7"/>
  <c r="QLF11" i="7"/>
  <c r="QLG11" i="7"/>
  <c r="QLH11" i="7"/>
  <c r="QLI11" i="7"/>
  <c r="QLJ11" i="7"/>
  <c r="QLK11" i="7"/>
  <c r="QLL11" i="7"/>
  <c r="QLM11" i="7"/>
  <c r="QLN11" i="7"/>
  <c r="QLO11" i="7"/>
  <c r="QLP11" i="7"/>
  <c r="QLQ11" i="7"/>
  <c r="QLR11" i="7"/>
  <c r="QLS11" i="7"/>
  <c r="QLT11" i="7"/>
  <c r="QLU11" i="7"/>
  <c r="QLV11" i="7"/>
  <c r="QLW11" i="7"/>
  <c r="QLX11" i="7"/>
  <c r="QLY11" i="7"/>
  <c r="QLZ11" i="7"/>
  <c r="QMA11" i="7"/>
  <c r="QMB11" i="7"/>
  <c r="QMC11" i="7"/>
  <c r="QMD11" i="7"/>
  <c r="QME11" i="7"/>
  <c r="QMF11" i="7"/>
  <c r="QMG11" i="7"/>
  <c r="QMH11" i="7"/>
  <c r="QMI11" i="7"/>
  <c r="QMJ11" i="7"/>
  <c r="QMK11" i="7"/>
  <c r="QML11" i="7"/>
  <c r="QMM11" i="7"/>
  <c r="QMN11" i="7"/>
  <c r="QMO11" i="7"/>
  <c r="QMP11" i="7"/>
  <c r="QMQ11" i="7"/>
  <c r="QMR11" i="7"/>
  <c r="QMS11" i="7"/>
  <c r="QMT11" i="7"/>
  <c r="QMU11" i="7"/>
  <c r="QMV11" i="7"/>
  <c r="QMW11" i="7"/>
  <c r="QMX11" i="7"/>
  <c r="QMY11" i="7"/>
  <c r="QMZ11" i="7"/>
  <c r="QNA11" i="7"/>
  <c r="QNB11" i="7"/>
  <c r="QNC11" i="7"/>
  <c r="QND11" i="7"/>
  <c r="QNE11" i="7"/>
  <c r="QNF11" i="7"/>
  <c r="QNG11" i="7"/>
  <c r="QNH11" i="7"/>
  <c r="QNI11" i="7"/>
  <c r="QNJ11" i="7"/>
  <c r="QNK11" i="7"/>
  <c r="QNL11" i="7"/>
  <c r="QNM11" i="7"/>
  <c r="QNN11" i="7"/>
  <c r="QNO11" i="7"/>
  <c r="QNP11" i="7"/>
  <c r="QNQ11" i="7"/>
  <c r="QNR11" i="7"/>
  <c r="QNS11" i="7"/>
  <c r="QNT11" i="7"/>
  <c r="QNU11" i="7"/>
  <c r="QNV11" i="7"/>
  <c r="QNW11" i="7"/>
  <c r="QNX11" i="7"/>
  <c r="QNY11" i="7"/>
  <c r="QNZ11" i="7"/>
  <c r="QOA11" i="7"/>
  <c r="QOB11" i="7"/>
  <c r="QOC11" i="7"/>
  <c r="QOD11" i="7"/>
  <c r="QOE11" i="7"/>
  <c r="QOF11" i="7"/>
  <c r="QOG11" i="7"/>
  <c r="QOH11" i="7"/>
  <c r="QOI11" i="7"/>
  <c r="QOJ11" i="7"/>
  <c r="QOK11" i="7"/>
  <c r="QOL11" i="7"/>
  <c r="QOM11" i="7"/>
  <c r="QON11" i="7"/>
  <c r="QOO11" i="7"/>
  <c r="QOP11" i="7"/>
  <c r="QOQ11" i="7"/>
  <c r="QOR11" i="7"/>
  <c r="QOS11" i="7"/>
  <c r="QOT11" i="7"/>
  <c r="QOU11" i="7"/>
  <c r="QOV11" i="7"/>
  <c r="QOW11" i="7"/>
  <c r="QOX11" i="7"/>
  <c r="QOY11" i="7"/>
  <c r="QOZ11" i="7"/>
  <c r="QPA11" i="7"/>
  <c r="QPB11" i="7"/>
  <c r="QPC11" i="7"/>
  <c r="QPD11" i="7"/>
  <c r="QPE11" i="7"/>
  <c r="QPF11" i="7"/>
  <c r="QPG11" i="7"/>
  <c r="QPH11" i="7"/>
  <c r="QPI11" i="7"/>
  <c r="QPJ11" i="7"/>
  <c r="QPK11" i="7"/>
  <c r="QPL11" i="7"/>
  <c r="QPM11" i="7"/>
  <c r="QPN11" i="7"/>
  <c r="QPO11" i="7"/>
  <c r="QPP11" i="7"/>
  <c r="QPQ11" i="7"/>
  <c r="QPR11" i="7"/>
  <c r="QPS11" i="7"/>
  <c r="QPT11" i="7"/>
  <c r="QPU11" i="7"/>
  <c r="QPV11" i="7"/>
  <c r="QPW11" i="7"/>
  <c r="QPX11" i="7"/>
  <c r="QPY11" i="7"/>
  <c r="QPZ11" i="7"/>
  <c r="QQA11" i="7"/>
  <c r="QQB11" i="7"/>
  <c r="QQC11" i="7"/>
  <c r="QQD11" i="7"/>
  <c r="QQE11" i="7"/>
  <c r="QQF11" i="7"/>
  <c r="QQG11" i="7"/>
  <c r="QQH11" i="7"/>
  <c r="QQI11" i="7"/>
  <c r="QQJ11" i="7"/>
  <c r="QQK11" i="7"/>
  <c r="QQL11" i="7"/>
  <c r="QQM11" i="7"/>
  <c r="QQN11" i="7"/>
  <c r="QQO11" i="7"/>
  <c r="QQP11" i="7"/>
  <c r="QQQ11" i="7"/>
  <c r="QQR11" i="7"/>
  <c r="QQS11" i="7"/>
  <c r="QQT11" i="7"/>
  <c r="QQU11" i="7"/>
  <c r="QQV11" i="7"/>
  <c r="QQW11" i="7"/>
  <c r="QQX11" i="7"/>
  <c r="QQY11" i="7"/>
  <c r="QQZ11" i="7"/>
  <c r="QRA11" i="7"/>
  <c r="QRB11" i="7"/>
  <c r="QRC11" i="7"/>
  <c r="QRD11" i="7"/>
  <c r="QRE11" i="7"/>
  <c r="QRF11" i="7"/>
  <c r="QRG11" i="7"/>
  <c r="QRH11" i="7"/>
  <c r="QRI11" i="7"/>
  <c r="QRJ11" i="7"/>
  <c r="QRK11" i="7"/>
  <c r="QRL11" i="7"/>
  <c r="QRM11" i="7"/>
  <c r="QRN11" i="7"/>
  <c r="QRO11" i="7"/>
  <c r="QRP11" i="7"/>
  <c r="QRQ11" i="7"/>
  <c r="QRR11" i="7"/>
  <c r="QRS11" i="7"/>
  <c r="QRT11" i="7"/>
  <c r="QRU11" i="7"/>
  <c r="QRV11" i="7"/>
  <c r="QRW11" i="7"/>
  <c r="QRX11" i="7"/>
  <c r="QRY11" i="7"/>
  <c r="QRZ11" i="7"/>
  <c r="QSA11" i="7"/>
  <c r="QSB11" i="7"/>
  <c r="QSC11" i="7"/>
  <c r="QSD11" i="7"/>
  <c r="QSE11" i="7"/>
  <c r="QSF11" i="7"/>
  <c r="QSG11" i="7"/>
  <c r="QSH11" i="7"/>
  <c r="QSI11" i="7"/>
  <c r="QSJ11" i="7"/>
  <c r="QSK11" i="7"/>
  <c r="QSL11" i="7"/>
  <c r="QSM11" i="7"/>
  <c r="QSN11" i="7"/>
  <c r="QSO11" i="7"/>
  <c r="QSP11" i="7"/>
  <c r="QSQ11" i="7"/>
  <c r="QSR11" i="7"/>
  <c r="QSS11" i="7"/>
  <c r="QST11" i="7"/>
  <c r="QSU11" i="7"/>
  <c r="QSV11" i="7"/>
  <c r="QSW11" i="7"/>
  <c r="QSX11" i="7"/>
  <c r="QSY11" i="7"/>
  <c r="QSZ11" i="7"/>
  <c r="QTA11" i="7"/>
  <c r="QTB11" i="7"/>
  <c r="QTC11" i="7"/>
  <c r="QTD11" i="7"/>
  <c r="QTE11" i="7"/>
  <c r="QTF11" i="7"/>
  <c r="QTG11" i="7"/>
  <c r="QTH11" i="7"/>
  <c r="QTI11" i="7"/>
  <c r="QTJ11" i="7"/>
  <c r="QTK11" i="7"/>
  <c r="QTL11" i="7"/>
  <c r="QTM11" i="7"/>
  <c r="QTN11" i="7"/>
  <c r="QTO11" i="7"/>
  <c r="QTP11" i="7"/>
  <c r="QTQ11" i="7"/>
  <c r="QTR11" i="7"/>
  <c r="QTS11" i="7"/>
  <c r="QTT11" i="7"/>
  <c r="QTU11" i="7"/>
  <c r="QTV11" i="7"/>
  <c r="QTW11" i="7"/>
  <c r="QTX11" i="7"/>
  <c r="QTY11" i="7"/>
  <c r="QTZ11" i="7"/>
  <c r="QUA11" i="7"/>
  <c r="QUB11" i="7"/>
  <c r="QUC11" i="7"/>
  <c r="QUD11" i="7"/>
  <c r="QUE11" i="7"/>
  <c r="QUF11" i="7"/>
  <c r="QUG11" i="7"/>
  <c r="QUH11" i="7"/>
  <c r="QUI11" i="7"/>
  <c r="QUJ11" i="7"/>
  <c r="QUK11" i="7"/>
  <c r="QUL11" i="7"/>
  <c r="QUM11" i="7"/>
  <c r="QUN11" i="7"/>
  <c r="QUO11" i="7"/>
  <c r="QUP11" i="7"/>
  <c r="QUQ11" i="7"/>
  <c r="QUR11" i="7"/>
  <c r="QUS11" i="7"/>
  <c r="QUT11" i="7"/>
  <c r="QUU11" i="7"/>
  <c r="QUV11" i="7"/>
  <c r="QUW11" i="7"/>
  <c r="QUX11" i="7"/>
  <c r="QUY11" i="7"/>
  <c r="QUZ11" i="7"/>
  <c r="QVA11" i="7"/>
  <c r="QVB11" i="7"/>
  <c r="QVC11" i="7"/>
  <c r="QVD11" i="7"/>
  <c r="QVE11" i="7"/>
  <c r="QVF11" i="7"/>
  <c r="QVG11" i="7"/>
  <c r="QVH11" i="7"/>
  <c r="QVI11" i="7"/>
  <c r="QVJ11" i="7"/>
  <c r="QVK11" i="7"/>
  <c r="QVL11" i="7"/>
  <c r="QVM11" i="7"/>
  <c r="QVN11" i="7"/>
  <c r="QVO11" i="7"/>
  <c r="QVP11" i="7"/>
  <c r="QVQ11" i="7"/>
  <c r="QVR11" i="7"/>
  <c r="QVS11" i="7"/>
  <c r="QVT11" i="7"/>
  <c r="QVU11" i="7"/>
  <c r="QVV11" i="7"/>
  <c r="QVW11" i="7"/>
  <c r="QVX11" i="7"/>
  <c r="QVY11" i="7"/>
  <c r="QVZ11" i="7"/>
  <c r="QWA11" i="7"/>
  <c r="QWB11" i="7"/>
  <c r="QWC11" i="7"/>
  <c r="QWD11" i="7"/>
  <c r="QWE11" i="7"/>
  <c r="QWF11" i="7"/>
  <c r="QWG11" i="7"/>
  <c r="QWH11" i="7"/>
  <c r="QWI11" i="7"/>
  <c r="QWJ11" i="7"/>
  <c r="QWK11" i="7"/>
  <c r="QWL11" i="7"/>
  <c r="QWM11" i="7"/>
  <c r="QWN11" i="7"/>
  <c r="QWO11" i="7"/>
  <c r="QWP11" i="7"/>
  <c r="QWQ11" i="7"/>
  <c r="QWR11" i="7"/>
  <c r="QWS11" i="7"/>
  <c r="QWT11" i="7"/>
  <c r="QWU11" i="7"/>
  <c r="QWV11" i="7"/>
  <c r="QWW11" i="7"/>
  <c r="QWX11" i="7"/>
  <c r="QWY11" i="7"/>
  <c r="QWZ11" i="7"/>
  <c r="QXA11" i="7"/>
  <c r="QXB11" i="7"/>
  <c r="QXC11" i="7"/>
  <c r="QXD11" i="7"/>
  <c r="QXE11" i="7"/>
  <c r="QXF11" i="7"/>
  <c r="QXG11" i="7"/>
  <c r="QXH11" i="7"/>
  <c r="QXI11" i="7"/>
  <c r="QXJ11" i="7"/>
  <c r="QXK11" i="7"/>
  <c r="QXL11" i="7"/>
  <c r="QXM11" i="7"/>
  <c r="QXN11" i="7"/>
  <c r="QXO11" i="7"/>
  <c r="QXP11" i="7"/>
  <c r="QXQ11" i="7"/>
  <c r="QXR11" i="7"/>
  <c r="QXS11" i="7"/>
  <c r="QXT11" i="7"/>
  <c r="QXU11" i="7"/>
  <c r="QXV11" i="7"/>
  <c r="QXW11" i="7"/>
  <c r="QXX11" i="7"/>
  <c r="QXY11" i="7"/>
  <c r="QXZ11" i="7"/>
  <c r="QYA11" i="7"/>
  <c r="QYB11" i="7"/>
  <c r="QYC11" i="7"/>
  <c r="QYD11" i="7"/>
  <c r="QYE11" i="7"/>
  <c r="QYF11" i="7"/>
  <c r="QYG11" i="7"/>
  <c r="QYH11" i="7"/>
  <c r="QYI11" i="7"/>
  <c r="QYJ11" i="7"/>
  <c r="QYK11" i="7"/>
  <c r="QYL11" i="7"/>
  <c r="QYM11" i="7"/>
  <c r="QYN11" i="7"/>
  <c r="QYO11" i="7"/>
  <c r="QYP11" i="7"/>
  <c r="QYQ11" i="7"/>
  <c r="QYR11" i="7"/>
  <c r="QYS11" i="7"/>
  <c r="QYT11" i="7"/>
  <c r="QYU11" i="7"/>
  <c r="QYV11" i="7"/>
  <c r="QYW11" i="7"/>
  <c r="QYX11" i="7"/>
  <c r="QYY11" i="7"/>
  <c r="QYZ11" i="7"/>
  <c r="QZA11" i="7"/>
  <c r="QZB11" i="7"/>
  <c r="QZC11" i="7"/>
  <c r="QZD11" i="7"/>
  <c r="QZE11" i="7"/>
  <c r="QZF11" i="7"/>
  <c r="QZG11" i="7"/>
  <c r="QZH11" i="7"/>
  <c r="QZI11" i="7"/>
  <c r="QZJ11" i="7"/>
  <c r="QZK11" i="7"/>
  <c r="QZL11" i="7"/>
  <c r="QZM11" i="7"/>
  <c r="QZN11" i="7"/>
  <c r="QZO11" i="7"/>
  <c r="QZP11" i="7"/>
  <c r="QZQ11" i="7"/>
  <c r="QZR11" i="7"/>
  <c r="QZS11" i="7"/>
  <c r="QZT11" i="7"/>
  <c r="QZU11" i="7"/>
  <c r="QZV11" i="7"/>
  <c r="QZW11" i="7"/>
  <c r="QZX11" i="7"/>
  <c r="QZY11" i="7"/>
  <c r="QZZ11" i="7"/>
  <c r="RAA11" i="7"/>
  <c r="RAB11" i="7"/>
  <c r="RAC11" i="7"/>
  <c r="RAD11" i="7"/>
  <c r="RAE11" i="7"/>
  <c r="RAF11" i="7"/>
  <c r="RAG11" i="7"/>
  <c r="RAH11" i="7"/>
  <c r="RAI11" i="7"/>
  <c r="RAJ11" i="7"/>
  <c r="RAK11" i="7"/>
  <c r="RAL11" i="7"/>
  <c r="RAM11" i="7"/>
  <c r="RAN11" i="7"/>
  <c r="RAO11" i="7"/>
  <c r="RAP11" i="7"/>
  <c r="RAQ11" i="7"/>
  <c r="RAR11" i="7"/>
  <c r="RAS11" i="7"/>
  <c r="RAT11" i="7"/>
  <c r="RAU11" i="7"/>
  <c r="RAV11" i="7"/>
  <c r="RAW11" i="7"/>
  <c r="RAX11" i="7"/>
  <c r="RAY11" i="7"/>
  <c r="RAZ11" i="7"/>
  <c r="RBA11" i="7"/>
  <c r="RBB11" i="7"/>
  <c r="RBC11" i="7"/>
  <c r="RBD11" i="7"/>
  <c r="RBE11" i="7"/>
  <c r="RBF11" i="7"/>
  <c r="RBG11" i="7"/>
  <c r="RBH11" i="7"/>
  <c r="RBI11" i="7"/>
  <c r="RBJ11" i="7"/>
  <c r="RBK11" i="7"/>
  <c r="RBL11" i="7"/>
  <c r="RBM11" i="7"/>
  <c r="RBN11" i="7"/>
  <c r="RBO11" i="7"/>
  <c r="RBP11" i="7"/>
  <c r="RBQ11" i="7"/>
  <c r="RBR11" i="7"/>
  <c r="RBS11" i="7"/>
  <c r="RBT11" i="7"/>
  <c r="RBU11" i="7"/>
  <c r="RBV11" i="7"/>
  <c r="RBW11" i="7"/>
  <c r="RBX11" i="7"/>
  <c r="RBY11" i="7"/>
  <c r="RBZ11" i="7"/>
  <c r="RCA11" i="7"/>
  <c r="RCB11" i="7"/>
  <c r="RCC11" i="7"/>
  <c r="RCD11" i="7"/>
  <c r="RCE11" i="7"/>
  <c r="RCF11" i="7"/>
  <c r="RCG11" i="7"/>
  <c r="RCH11" i="7"/>
  <c r="RCI11" i="7"/>
  <c r="RCJ11" i="7"/>
  <c r="RCK11" i="7"/>
  <c r="RCL11" i="7"/>
  <c r="RCM11" i="7"/>
  <c r="RCN11" i="7"/>
  <c r="RCO11" i="7"/>
  <c r="RCP11" i="7"/>
  <c r="RCQ11" i="7"/>
  <c r="RCR11" i="7"/>
  <c r="RCS11" i="7"/>
  <c r="RCT11" i="7"/>
  <c r="RCU11" i="7"/>
  <c r="RCV11" i="7"/>
  <c r="RCW11" i="7"/>
  <c r="RCX11" i="7"/>
  <c r="RCY11" i="7"/>
  <c r="RCZ11" i="7"/>
  <c r="RDA11" i="7"/>
  <c r="RDB11" i="7"/>
  <c r="RDC11" i="7"/>
  <c r="RDD11" i="7"/>
  <c r="RDE11" i="7"/>
  <c r="RDF11" i="7"/>
  <c r="RDG11" i="7"/>
  <c r="RDH11" i="7"/>
  <c r="RDI11" i="7"/>
  <c r="RDJ11" i="7"/>
  <c r="RDK11" i="7"/>
  <c r="RDL11" i="7"/>
  <c r="RDM11" i="7"/>
  <c r="RDN11" i="7"/>
  <c r="RDO11" i="7"/>
  <c r="RDP11" i="7"/>
  <c r="RDQ11" i="7"/>
  <c r="RDR11" i="7"/>
  <c r="RDS11" i="7"/>
  <c r="RDT11" i="7"/>
  <c r="RDU11" i="7"/>
  <c r="RDV11" i="7"/>
  <c r="RDW11" i="7"/>
  <c r="RDX11" i="7"/>
  <c r="RDY11" i="7"/>
  <c r="RDZ11" i="7"/>
  <c r="REA11" i="7"/>
  <c r="REB11" i="7"/>
  <c r="REC11" i="7"/>
  <c r="RED11" i="7"/>
  <c r="REE11" i="7"/>
  <c r="REF11" i="7"/>
  <c r="REG11" i="7"/>
  <c r="REH11" i="7"/>
  <c r="REI11" i="7"/>
  <c r="REJ11" i="7"/>
  <c r="REK11" i="7"/>
  <c r="REL11" i="7"/>
  <c r="REM11" i="7"/>
  <c r="REN11" i="7"/>
  <c r="REO11" i="7"/>
  <c r="REP11" i="7"/>
  <c r="REQ11" i="7"/>
  <c r="RER11" i="7"/>
  <c r="RES11" i="7"/>
  <c r="RET11" i="7"/>
  <c r="REU11" i="7"/>
  <c r="REV11" i="7"/>
  <c r="REW11" i="7"/>
  <c r="REX11" i="7"/>
  <c r="REY11" i="7"/>
  <c r="REZ11" i="7"/>
  <c r="RFA11" i="7"/>
  <c r="RFB11" i="7"/>
  <c r="RFC11" i="7"/>
  <c r="RFD11" i="7"/>
  <c r="RFE11" i="7"/>
  <c r="RFF11" i="7"/>
  <c r="RFG11" i="7"/>
  <c r="RFH11" i="7"/>
  <c r="RFI11" i="7"/>
  <c r="RFJ11" i="7"/>
  <c r="RFK11" i="7"/>
  <c r="RFL11" i="7"/>
  <c r="RFM11" i="7"/>
  <c r="RFN11" i="7"/>
  <c r="RFO11" i="7"/>
  <c r="RFP11" i="7"/>
  <c r="RFQ11" i="7"/>
  <c r="RFR11" i="7"/>
  <c r="RFS11" i="7"/>
  <c r="RFT11" i="7"/>
  <c r="RFU11" i="7"/>
  <c r="RFV11" i="7"/>
  <c r="RFW11" i="7"/>
  <c r="RFX11" i="7"/>
  <c r="RFY11" i="7"/>
  <c r="RFZ11" i="7"/>
  <c r="RGA11" i="7"/>
  <c r="RGB11" i="7"/>
  <c r="RGC11" i="7"/>
  <c r="RGD11" i="7"/>
  <c r="RGE11" i="7"/>
  <c r="RGF11" i="7"/>
  <c r="RGG11" i="7"/>
  <c r="RGH11" i="7"/>
  <c r="RGI11" i="7"/>
  <c r="RGJ11" i="7"/>
  <c r="RGK11" i="7"/>
  <c r="RGL11" i="7"/>
  <c r="RGM11" i="7"/>
  <c r="RGN11" i="7"/>
  <c r="RGO11" i="7"/>
  <c r="RGP11" i="7"/>
  <c r="RGQ11" i="7"/>
  <c r="RGR11" i="7"/>
  <c r="RGS11" i="7"/>
  <c r="RGT11" i="7"/>
  <c r="RGU11" i="7"/>
  <c r="RGV11" i="7"/>
  <c r="RGW11" i="7"/>
  <c r="RGX11" i="7"/>
  <c r="RGY11" i="7"/>
  <c r="RGZ11" i="7"/>
  <c r="RHA11" i="7"/>
  <c r="RHB11" i="7"/>
  <c r="RHC11" i="7"/>
  <c r="RHD11" i="7"/>
  <c r="RHE11" i="7"/>
  <c r="RHF11" i="7"/>
  <c r="RHG11" i="7"/>
  <c r="RHH11" i="7"/>
  <c r="RHI11" i="7"/>
  <c r="RHJ11" i="7"/>
  <c r="RHK11" i="7"/>
  <c r="RHL11" i="7"/>
  <c r="RHM11" i="7"/>
  <c r="RHN11" i="7"/>
  <c r="RHO11" i="7"/>
  <c r="RHP11" i="7"/>
  <c r="RHQ11" i="7"/>
  <c r="RHR11" i="7"/>
  <c r="RHS11" i="7"/>
  <c r="RHT11" i="7"/>
  <c r="RHU11" i="7"/>
  <c r="RHV11" i="7"/>
  <c r="RHW11" i="7"/>
  <c r="RHX11" i="7"/>
  <c r="RHY11" i="7"/>
  <c r="RHZ11" i="7"/>
  <c r="RIA11" i="7"/>
  <c r="RIB11" i="7"/>
  <c r="RIC11" i="7"/>
  <c r="RID11" i="7"/>
  <c r="RIE11" i="7"/>
  <c r="RIF11" i="7"/>
  <c r="RIG11" i="7"/>
  <c r="RIH11" i="7"/>
  <c r="RII11" i="7"/>
  <c r="RIJ11" i="7"/>
  <c r="RIK11" i="7"/>
  <c r="RIL11" i="7"/>
  <c r="RIM11" i="7"/>
  <c r="RIN11" i="7"/>
  <c r="RIO11" i="7"/>
  <c r="RIP11" i="7"/>
  <c r="RIQ11" i="7"/>
  <c r="RIR11" i="7"/>
  <c r="RIS11" i="7"/>
  <c r="RIT11" i="7"/>
  <c r="RIU11" i="7"/>
  <c r="RIV11" i="7"/>
  <c r="RIW11" i="7"/>
  <c r="RIX11" i="7"/>
  <c r="RIY11" i="7"/>
  <c r="RIZ11" i="7"/>
  <c r="RJA11" i="7"/>
  <c r="RJB11" i="7"/>
  <c r="RJC11" i="7"/>
  <c r="RJD11" i="7"/>
  <c r="RJE11" i="7"/>
  <c r="RJF11" i="7"/>
  <c r="RJG11" i="7"/>
  <c r="RJH11" i="7"/>
  <c r="RJI11" i="7"/>
  <c r="RJJ11" i="7"/>
  <c r="RJK11" i="7"/>
  <c r="RJL11" i="7"/>
  <c r="RJM11" i="7"/>
  <c r="RJN11" i="7"/>
  <c r="RJO11" i="7"/>
  <c r="RJP11" i="7"/>
  <c r="RJQ11" i="7"/>
  <c r="RJR11" i="7"/>
  <c r="RJS11" i="7"/>
  <c r="RJT11" i="7"/>
  <c r="RJU11" i="7"/>
  <c r="RJV11" i="7"/>
  <c r="RJW11" i="7"/>
  <c r="RJX11" i="7"/>
  <c r="RJY11" i="7"/>
  <c r="RJZ11" i="7"/>
  <c r="RKA11" i="7"/>
  <c r="RKB11" i="7"/>
  <c r="RKC11" i="7"/>
  <c r="RKD11" i="7"/>
  <c r="RKE11" i="7"/>
  <c r="RKF11" i="7"/>
  <c r="RKG11" i="7"/>
  <c r="RKH11" i="7"/>
  <c r="RKI11" i="7"/>
  <c r="RKJ11" i="7"/>
  <c r="RKK11" i="7"/>
  <c r="RKL11" i="7"/>
  <c r="RKM11" i="7"/>
  <c r="RKN11" i="7"/>
  <c r="RKO11" i="7"/>
  <c r="RKP11" i="7"/>
  <c r="RKQ11" i="7"/>
  <c r="RKR11" i="7"/>
  <c r="RKS11" i="7"/>
  <c r="RKT11" i="7"/>
  <c r="RKU11" i="7"/>
  <c r="RKV11" i="7"/>
  <c r="RKW11" i="7"/>
  <c r="RKX11" i="7"/>
  <c r="RKY11" i="7"/>
  <c r="RKZ11" i="7"/>
  <c r="RLA11" i="7"/>
  <c r="RLB11" i="7"/>
  <c r="RLC11" i="7"/>
  <c r="RLD11" i="7"/>
  <c r="RLE11" i="7"/>
  <c r="RLF11" i="7"/>
  <c r="RLG11" i="7"/>
  <c r="RLH11" i="7"/>
  <c r="RLI11" i="7"/>
  <c r="RLJ11" i="7"/>
  <c r="RLK11" i="7"/>
  <c r="RLL11" i="7"/>
  <c r="RLM11" i="7"/>
  <c r="RLN11" i="7"/>
  <c r="RLO11" i="7"/>
  <c r="RLP11" i="7"/>
  <c r="RLQ11" i="7"/>
  <c r="RLR11" i="7"/>
  <c r="RLS11" i="7"/>
  <c r="RLT11" i="7"/>
  <c r="RLU11" i="7"/>
  <c r="RLV11" i="7"/>
  <c r="RLW11" i="7"/>
  <c r="RLX11" i="7"/>
  <c r="RLY11" i="7"/>
  <c r="RLZ11" i="7"/>
  <c r="RMA11" i="7"/>
  <c r="RMB11" i="7"/>
  <c r="RMC11" i="7"/>
  <c r="RMD11" i="7"/>
  <c r="RME11" i="7"/>
  <c r="RMF11" i="7"/>
  <c r="RMG11" i="7"/>
  <c r="RMH11" i="7"/>
  <c r="RMI11" i="7"/>
  <c r="RMJ11" i="7"/>
  <c r="RMK11" i="7"/>
  <c r="RML11" i="7"/>
  <c r="RMM11" i="7"/>
  <c r="RMN11" i="7"/>
  <c r="RMO11" i="7"/>
  <c r="RMP11" i="7"/>
  <c r="RMQ11" i="7"/>
  <c r="RMR11" i="7"/>
  <c r="RMS11" i="7"/>
  <c r="RMT11" i="7"/>
  <c r="RMU11" i="7"/>
  <c r="RMV11" i="7"/>
  <c r="RMW11" i="7"/>
  <c r="RMX11" i="7"/>
  <c r="RMY11" i="7"/>
  <c r="RMZ11" i="7"/>
  <c r="RNA11" i="7"/>
  <c r="RNB11" i="7"/>
  <c r="RNC11" i="7"/>
  <c r="RND11" i="7"/>
  <c r="RNE11" i="7"/>
  <c r="RNF11" i="7"/>
  <c r="RNG11" i="7"/>
  <c r="RNH11" i="7"/>
  <c r="RNI11" i="7"/>
  <c r="RNJ11" i="7"/>
  <c r="RNK11" i="7"/>
  <c r="RNL11" i="7"/>
  <c r="RNM11" i="7"/>
  <c r="RNN11" i="7"/>
  <c r="RNO11" i="7"/>
  <c r="RNP11" i="7"/>
  <c r="RNQ11" i="7"/>
  <c r="RNR11" i="7"/>
  <c r="RNS11" i="7"/>
  <c r="RNT11" i="7"/>
  <c r="RNU11" i="7"/>
  <c r="RNV11" i="7"/>
  <c r="RNW11" i="7"/>
  <c r="RNX11" i="7"/>
  <c r="RNY11" i="7"/>
  <c r="RNZ11" i="7"/>
  <c r="ROA11" i="7"/>
  <c r="ROB11" i="7"/>
  <c r="ROC11" i="7"/>
  <c r="ROD11" i="7"/>
  <c r="ROE11" i="7"/>
  <c r="ROF11" i="7"/>
  <c r="ROG11" i="7"/>
  <c r="ROH11" i="7"/>
  <c r="ROI11" i="7"/>
  <c r="ROJ11" i="7"/>
  <c r="ROK11" i="7"/>
  <c r="ROL11" i="7"/>
  <c r="ROM11" i="7"/>
  <c r="RON11" i="7"/>
  <c r="ROO11" i="7"/>
  <c r="ROP11" i="7"/>
  <c r="ROQ11" i="7"/>
  <c r="ROR11" i="7"/>
  <c r="ROS11" i="7"/>
  <c r="ROT11" i="7"/>
  <c r="ROU11" i="7"/>
  <c r="ROV11" i="7"/>
  <c r="ROW11" i="7"/>
  <c r="ROX11" i="7"/>
  <c r="ROY11" i="7"/>
  <c r="ROZ11" i="7"/>
  <c r="RPA11" i="7"/>
  <c r="RPB11" i="7"/>
  <c r="RPC11" i="7"/>
  <c r="RPD11" i="7"/>
  <c r="RPE11" i="7"/>
  <c r="RPF11" i="7"/>
  <c r="RPG11" i="7"/>
  <c r="RPH11" i="7"/>
  <c r="RPI11" i="7"/>
  <c r="RPJ11" i="7"/>
  <c r="RPK11" i="7"/>
  <c r="RPL11" i="7"/>
  <c r="RPM11" i="7"/>
  <c r="RPN11" i="7"/>
  <c r="RPO11" i="7"/>
  <c r="RPP11" i="7"/>
  <c r="RPQ11" i="7"/>
  <c r="RPR11" i="7"/>
  <c r="RPS11" i="7"/>
  <c r="RPT11" i="7"/>
  <c r="RPU11" i="7"/>
  <c r="RPV11" i="7"/>
  <c r="RPW11" i="7"/>
  <c r="RPX11" i="7"/>
  <c r="RPY11" i="7"/>
  <c r="RPZ11" i="7"/>
  <c r="RQA11" i="7"/>
  <c r="RQB11" i="7"/>
  <c r="RQC11" i="7"/>
  <c r="RQD11" i="7"/>
  <c r="RQE11" i="7"/>
  <c r="RQF11" i="7"/>
  <c r="RQG11" i="7"/>
  <c r="RQH11" i="7"/>
  <c r="RQI11" i="7"/>
  <c r="RQJ11" i="7"/>
  <c r="RQK11" i="7"/>
  <c r="RQL11" i="7"/>
  <c r="RQM11" i="7"/>
  <c r="RQN11" i="7"/>
  <c r="RQO11" i="7"/>
  <c r="RQP11" i="7"/>
  <c r="RQQ11" i="7"/>
  <c r="RQR11" i="7"/>
  <c r="RQS11" i="7"/>
  <c r="RQT11" i="7"/>
  <c r="RQU11" i="7"/>
  <c r="RQV11" i="7"/>
  <c r="RQW11" i="7"/>
  <c r="RQX11" i="7"/>
  <c r="RQY11" i="7"/>
  <c r="RQZ11" i="7"/>
  <c r="RRA11" i="7"/>
  <c r="RRB11" i="7"/>
  <c r="RRC11" i="7"/>
  <c r="RRD11" i="7"/>
  <c r="RRE11" i="7"/>
  <c r="RRF11" i="7"/>
  <c r="RRG11" i="7"/>
  <c r="RRH11" i="7"/>
  <c r="RRI11" i="7"/>
  <c r="RRJ11" i="7"/>
  <c r="RRK11" i="7"/>
  <c r="RRL11" i="7"/>
  <c r="RRM11" i="7"/>
  <c r="RRN11" i="7"/>
  <c r="RRO11" i="7"/>
  <c r="RRP11" i="7"/>
  <c r="RRQ11" i="7"/>
  <c r="RRR11" i="7"/>
  <c r="RRS11" i="7"/>
  <c r="RRT11" i="7"/>
  <c r="RRU11" i="7"/>
  <c r="RRV11" i="7"/>
  <c r="RRW11" i="7"/>
  <c r="RRX11" i="7"/>
  <c r="RRY11" i="7"/>
  <c r="RRZ11" i="7"/>
  <c r="RSA11" i="7"/>
  <c r="RSB11" i="7"/>
  <c r="RSC11" i="7"/>
  <c r="RSD11" i="7"/>
  <c r="RSE11" i="7"/>
  <c r="RSF11" i="7"/>
  <c r="RSG11" i="7"/>
  <c r="RSH11" i="7"/>
  <c r="RSI11" i="7"/>
  <c r="RSJ11" i="7"/>
  <c r="RSK11" i="7"/>
  <c r="RSL11" i="7"/>
  <c r="RSM11" i="7"/>
  <c r="RSN11" i="7"/>
  <c r="RSO11" i="7"/>
  <c r="RSP11" i="7"/>
  <c r="RSQ11" i="7"/>
  <c r="RSR11" i="7"/>
  <c r="RSS11" i="7"/>
  <c r="RST11" i="7"/>
  <c r="RSU11" i="7"/>
  <c r="RSV11" i="7"/>
  <c r="RSW11" i="7"/>
  <c r="RSX11" i="7"/>
  <c r="RSY11" i="7"/>
  <c r="RSZ11" i="7"/>
  <c r="RTA11" i="7"/>
  <c r="RTB11" i="7"/>
  <c r="RTC11" i="7"/>
  <c r="RTD11" i="7"/>
  <c r="RTE11" i="7"/>
  <c r="RTF11" i="7"/>
  <c r="RTG11" i="7"/>
  <c r="RTH11" i="7"/>
  <c r="RTI11" i="7"/>
  <c r="RTJ11" i="7"/>
  <c r="RTK11" i="7"/>
  <c r="RTL11" i="7"/>
  <c r="RTM11" i="7"/>
  <c r="RTN11" i="7"/>
  <c r="RTO11" i="7"/>
  <c r="RTP11" i="7"/>
  <c r="RTQ11" i="7"/>
  <c r="RTR11" i="7"/>
  <c r="RTS11" i="7"/>
  <c r="RTT11" i="7"/>
  <c r="RTU11" i="7"/>
  <c r="RTV11" i="7"/>
  <c r="RTW11" i="7"/>
  <c r="RTX11" i="7"/>
  <c r="RTY11" i="7"/>
  <c r="RTZ11" i="7"/>
  <c r="RUA11" i="7"/>
  <c r="RUB11" i="7"/>
  <c r="RUC11" i="7"/>
  <c r="RUD11" i="7"/>
  <c r="RUE11" i="7"/>
  <c r="RUF11" i="7"/>
  <c r="RUG11" i="7"/>
  <c r="RUH11" i="7"/>
  <c r="RUI11" i="7"/>
  <c r="RUJ11" i="7"/>
  <c r="RUK11" i="7"/>
  <c r="RUL11" i="7"/>
  <c r="RUM11" i="7"/>
  <c r="RUN11" i="7"/>
  <c r="RUO11" i="7"/>
  <c r="RUP11" i="7"/>
  <c r="RUQ11" i="7"/>
  <c r="RUR11" i="7"/>
  <c r="RUS11" i="7"/>
  <c r="RUT11" i="7"/>
  <c r="RUU11" i="7"/>
  <c r="RUV11" i="7"/>
  <c r="RUW11" i="7"/>
  <c r="RUX11" i="7"/>
  <c r="RUY11" i="7"/>
  <c r="RUZ11" i="7"/>
  <c r="RVA11" i="7"/>
  <c r="RVB11" i="7"/>
  <c r="RVC11" i="7"/>
  <c r="RVD11" i="7"/>
  <c r="RVE11" i="7"/>
  <c r="RVF11" i="7"/>
  <c r="RVG11" i="7"/>
  <c r="RVH11" i="7"/>
  <c r="RVI11" i="7"/>
  <c r="RVJ11" i="7"/>
  <c r="RVK11" i="7"/>
  <c r="RVL11" i="7"/>
  <c r="RVM11" i="7"/>
  <c r="RVN11" i="7"/>
  <c r="RVO11" i="7"/>
  <c r="RVP11" i="7"/>
  <c r="RVQ11" i="7"/>
  <c r="RVR11" i="7"/>
  <c r="RVS11" i="7"/>
  <c r="RVT11" i="7"/>
  <c r="RVU11" i="7"/>
  <c r="RVV11" i="7"/>
  <c r="RVW11" i="7"/>
  <c r="RVX11" i="7"/>
  <c r="RVY11" i="7"/>
  <c r="RVZ11" i="7"/>
  <c r="RWA11" i="7"/>
  <c r="RWB11" i="7"/>
  <c r="RWC11" i="7"/>
  <c r="RWD11" i="7"/>
  <c r="RWE11" i="7"/>
  <c r="RWF11" i="7"/>
  <c r="RWG11" i="7"/>
  <c r="RWH11" i="7"/>
  <c r="RWI11" i="7"/>
  <c r="RWJ11" i="7"/>
  <c r="RWK11" i="7"/>
  <c r="RWL11" i="7"/>
  <c r="RWM11" i="7"/>
  <c r="RWN11" i="7"/>
  <c r="RWO11" i="7"/>
  <c r="RWP11" i="7"/>
  <c r="RWQ11" i="7"/>
  <c r="RWR11" i="7"/>
  <c r="RWS11" i="7"/>
  <c r="RWT11" i="7"/>
  <c r="RWU11" i="7"/>
  <c r="RWV11" i="7"/>
  <c r="RWW11" i="7"/>
  <c r="RWX11" i="7"/>
  <c r="RWY11" i="7"/>
  <c r="RWZ11" i="7"/>
  <c r="RXA11" i="7"/>
  <c r="RXB11" i="7"/>
  <c r="RXC11" i="7"/>
  <c r="RXD11" i="7"/>
  <c r="RXE11" i="7"/>
  <c r="RXF11" i="7"/>
  <c r="RXG11" i="7"/>
  <c r="RXH11" i="7"/>
  <c r="RXI11" i="7"/>
  <c r="RXJ11" i="7"/>
  <c r="RXK11" i="7"/>
  <c r="RXL11" i="7"/>
  <c r="RXM11" i="7"/>
  <c r="RXN11" i="7"/>
  <c r="RXO11" i="7"/>
  <c r="RXP11" i="7"/>
  <c r="RXQ11" i="7"/>
  <c r="RXR11" i="7"/>
  <c r="RXS11" i="7"/>
  <c r="RXT11" i="7"/>
  <c r="RXU11" i="7"/>
  <c r="RXV11" i="7"/>
  <c r="RXW11" i="7"/>
  <c r="RXX11" i="7"/>
  <c r="RXY11" i="7"/>
  <c r="RXZ11" i="7"/>
  <c r="RYA11" i="7"/>
  <c r="RYB11" i="7"/>
  <c r="RYC11" i="7"/>
  <c r="RYD11" i="7"/>
  <c r="RYE11" i="7"/>
  <c r="RYF11" i="7"/>
  <c r="RYG11" i="7"/>
  <c r="RYH11" i="7"/>
  <c r="RYI11" i="7"/>
  <c r="RYJ11" i="7"/>
  <c r="RYK11" i="7"/>
  <c r="RYL11" i="7"/>
  <c r="RYM11" i="7"/>
  <c r="RYN11" i="7"/>
  <c r="RYO11" i="7"/>
  <c r="RYP11" i="7"/>
  <c r="RYQ11" i="7"/>
  <c r="RYR11" i="7"/>
  <c r="RYS11" i="7"/>
  <c r="RYT11" i="7"/>
  <c r="RYU11" i="7"/>
  <c r="RYV11" i="7"/>
  <c r="RYW11" i="7"/>
  <c r="RYX11" i="7"/>
  <c r="RYY11" i="7"/>
  <c r="RYZ11" i="7"/>
  <c r="RZA11" i="7"/>
  <c r="RZB11" i="7"/>
  <c r="RZC11" i="7"/>
  <c r="RZD11" i="7"/>
  <c r="RZE11" i="7"/>
  <c r="RZF11" i="7"/>
  <c r="RZG11" i="7"/>
  <c r="RZH11" i="7"/>
  <c r="RZI11" i="7"/>
  <c r="RZJ11" i="7"/>
  <c r="RZK11" i="7"/>
  <c r="RZL11" i="7"/>
  <c r="RZM11" i="7"/>
  <c r="RZN11" i="7"/>
  <c r="RZO11" i="7"/>
  <c r="RZP11" i="7"/>
  <c r="RZQ11" i="7"/>
  <c r="RZR11" i="7"/>
  <c r="RZS11" i="7"/>
  <c r="RZT11" i="7"/>
  <c r="RZU11" i="7"/>
  <c r="RZV11" i="7"/>
  <c r="RZW11" i="7"/>
  <c r="RZX11" i="7"/>
  <c r="RZY11" i="7"/>
  <c r="RZZ11" i="7"/>
  <c r="SAA11" i="7"/>
  <c r="SAB11" i="7"/>
  <c r="SAC11" i="7"/>
  <c r="SAD11" i="7"/>
  <c r="SAE11" i="7"/>
  <c r="SAF11" i="7"/>
  <c r="SAG11" i="7"/>
  <c r="SAH11" i="7"/>
  <c r="SAI11" i="7"/>
  <c r="SAJ11" i="7"/>
  <c r="SAK11" i="7"/>
  <c r="SAL11" i="7"/>
  <c r="SAM11" i="7"/>
  <c r="SAN11" i="7"/>
  <c r="SAO11" i="7"/>
  <c r="SAP11" i="7"/>
  <c r="SAQ11" i="7"/>
  <c r="SAR11" i="7"/>
  <c r="SAS11" i="7"/>
  <c r="SAT11" i="7"/>
  <c r="SAU11" i="7"/>
  <c r="SAV11" i="7"/>
  <c r="SAW11" i="7"/>
  <c r="SAX11" i="7"/>
  <c r="SAY11" i="7"/>
  <c r="SAZ11" i="7"/>
  <c r="SBA11" i="7"/>
  <c r="SBB11" i="7"/>
  <c r="SBC11" i="7"/>
  <c r="SBD11" i="7"/>
  <c r="SBE11" i="7"/>
  <c r="SBF11" i="7"/>
  <c r="SBG11" i="7"/>
  <c r="SBH11" i="7"/>
  <c r="SBI11" i="7"/>
  <c r="SBJ11" i="7"/>
  <c r="SBK11" i="7"/>
  <c r="SBL11" i="7"/>
  <c r="SBM11" i="7"/>
  <c r="SBN11" i="7"/>
  <c r="SBO11" i="7"/>
  <c r="SBP11" i="7"/>
  <c r="SBQ11" i="7"/>
  <c r="SBR11" i="7"/>
  <c r="SBS11" i="7"/>
  <c r="SBT11" i="7"/>
  <c r="SBU11" i="7"/>
  <c r="SBV11" i="7"/>
  <c r="SBW11" i="7"/>
  <c r="SBX11" i="7"/>
  <c r="SBY11" i="7"/>
  <c r="SBZ11" i="7"/>
  <c r="SCA11" i="7"/>
  <c r="SCB11" i="7"/>
  <c r="SCC11" i="7"/>
  <c r="SCD11" i="7"/>
  <c r="SCE11" i="7"/>
  <c r="SCF11" i="7"/>
  <c r="SCG11" i="7"/>
  <c r="SCH11" i="7"/>
  <c r="SCI11" i="7"/>
  <c r="SCJ11" i="7"/>
  <c r="SCK11" i="7"/>
  <c r="SCL11" i="7"/>
  <c r="SCM11" i="7"/>
  <c r="SCN11" i="7"/>
  <c r="SCO11" i="7"/>
  <c r="SCP11" i="7"/>
  <c r="SCQ11" i="7"/>
  <c r="SCR11" i="7"/>
  <c r="SCS11" i="7"/>
  <c r="SCT11" i="7"/>
  <c r="SCU11" i="7"/>
  <c r="SCV11" i="7"/>
  <c r="SCW11" i="7"/>
  <c r="SCX11" i="7"/>
  <c r="SCY11" i="7"/>
  <c r="SCZ11" i="7"/>
  <c r="SDA11" i="7"/>
  <c r="SDB11" i="7"/>
  <c r="SDC11" i="7"/>
  <c r="SDD11" i="7"/>
  <c r="SDE11" i="7"/>
  <c r="SDF11" i="7"/>
  <c r="SDG11" i="7"/>
  <c r="SDH11" i="7"/>
  <c r="SDI11" i="7"/>
  <c r="SDJ11" i="7"/>
  <c r="SDK11" i="7"/>
  <c r="SDL11" i="7"/>
  <c r="SDM11" i="7"/>
  <c r="SDN11" i="7"/>
  <c r="SDO11" i="7"/>
  <c r="SDP11" i="7"/>
  <c r="SDQ11" i="7"/>
  <c r="SDR11" i="7"/>
  <c r="SDS11" i="7"/>
  <c r="SDT11" i="7"/>
  <c r="SDU11" i="7"/>
  <c r="SDV11" i="7"/>
  <c r="SDW11" i="7"/>
  <c r="SDX11" i="7"/>
  <c r="SDY11" i="7"/>
  <c r="SDZ11" i="7"/>
  <c r="SEA11" i="7"/>
  <c r="SEB11" i="7"/>
  <c r="SEC11" i="7"/>
  <c r="SED11" i="7"/>
  <c r="SEE11" i="7"/>
  <c r="SEF11" i="7"/>
  <c r="SEG11" i="7"/>
  <c r="SEH11" i="7"/>
  <c r="SEI11" i="7"/>
  <c r="SEJ11" i="7"/>
  <c r="SEK11" i="7"/>
  <c r="SEL11" i="7"/>
  <c r="SEM11" i="7"/>
  <c r="SEN11" i="7"/>
  <c r="SEO11" i="7"/>
  <c r="SEP11" i="7"/>
  <c r="SEQ11" i="7"/>
  <c r="SER11" i="7"/>
  <c r="SES11" i="7"/>
  <c r="SET11" i="7"/>
  <c r="SEU11" i="7"/>
  <c r="SEV11" i="7"/>
  <c r="SEW11" i="7"/>
  <c r="SEX11" i="7"/>
  <c r="SEY11" i="7"/>
  <c r="SEZ11" i="7"/>
  <c r="SFA11" i="7"/>
  <c r="SFB11" i="7"/>
  <c r="SFC11" i="7"/>
  <c r="SFD11" i="7"/>
  <c r="SFE11" i="7"/>
  <c r="SFF11" i="7"/>
  <c r="SFG11" i="7"/>
  <c r="SFH11" i="7"/>
  <c r="SFI11" i="7"/>
  <c r="SFJ11" i="7"/>
  <c r="SFK11" i="7"/>
  <c r="SFL11" i="7"/>
  <c r="SFM11" i="7"/>
  <c r="SFN11" i="7"/>
  <c r="SFO11" i="7"/>
  <c r="SFP11" i="7"/>
  <c r="SFQ11" i="7"/>
  <c r="SFR11" i="7"/>
  <c r="SFS11" i="7"/>
  <c r="SFT11" i="7"/>
  <c r="SFU11" i="7"/>
  <c r="SFV11" i="7"/>
  <c r="SFW11" i="7"/>
  <c r="SFX11" i="7"/>
  <c r="SFY11" i="7"/>
  <c r="SFZ11" i="7"/>
  <c r="SGA11" i="7"/>
  <c r="SGB11" i="7"/>
  <c r="SGC11" i="7"/>
  <c r="SGD11" i="7"/>
  <c r="SGE11" i="7"/>
  <c r="SGF11" i="7"/>
  <c r="SGG11" i="7"/>
  <c r="SGH11" i="7"/>
  <c r="SGI11" i="7"/>
  <c r="SGJ11" i="7"/>
  <c r="SGK11" i="7"/>
  <c r="SGL11" i="7"/>
  <c r="SGM11" i="7"/>
  <c r="SGN11" i="7"/>
  <c r="SGO11" i="7"/>
  <c r="SGP11" i="7"/>
  <c r="SGQ11" i="7"/>
  <c r="SGR11" i="7"/>
  <c r="SGS11" i="7"/>
  <c r="SGT11" i="7"/>
  <c r="SGU11" i="7"/>
  <c r="SGV11" i="7"/>
  <c r="SGW11" i="7"/>
  <c r="SGX11" i="7"/>
  <c r="SGY11" i="7"/>
  <c r="SGZ11" i="7"/>
  <c r="SHA11" i="7"/>
  <c r="SHB11" i="7"/>
  <c r="SHC11" i="7"/>
  <c r="SHD11" i="7"/>
  <c r="SHE11" i="7"/>
  <c r="SHF11" i="7"/>
  <c r="SHG11" i="7"/>
  <c r="SHH11" i="7"/>
  <c r="SHI11" i="7"/>
  <c r="SHJ11" i="7"/>
  <c r="SHK11" i="7"/>
  <c r="SHL11" i="7"/>
  <c r="SHM11" i="7"/>
  <c r="SHN11" i="7"/>
  <c r="SHO11" i="7"/>
  <c r="SHP11" i="7"/>
  <c r="SHQ11" i="7"/>
  <c r="SHR11" i="7"/>
  <c r="SHS11" i="7"/>
  <c r="SHT11" i="7"/>
  <c r="SHU11" i="7"/>
  <c r="SHV11" i="7"/>
  <c r="SHW11" i="7"/>
  <c r="SHX11" i="7"/>
  <c r="SHY11" i="7"/>
  <c r="SHZ11" i="7"/>
  <c r="SIA11" i="7"/>
  <c r="SIB11" i="7"/>
  <c r="SIC11" i="7"/>
  <c r="SID11" i="7"/>
  <c r="SIE11" i="7"/>
  <c r="SIF11" i="7"/>
  <c r="SIG11" i="7"/>
  <c r="SIH11" i="7"/>
  <c r="SII11" i="7"/>
  <c r="SIJ11" i="7"/>
  <c r="SIK11" i="7"/>
  <c r="SIL11" i="7"/>
  <c r="SIM11" i="7"/>
  <c r="SIN11" i="7"/>
  <c r="SIO11" i="7"/>
  <c r="SIP11" i="7"/>
  <c r="SIQ11" i="7"/>
  <c r="SIR11" i="7"/>
  <c r="SIS11" i="7"/>
  <c r="SIT11" i="7"/>
  <c r="SIU11" i="7"/>
  <c r="SIV11" i="7"/>
  <c r="SIW11" i="7"/>
  <c r="SIX11" i="7"/>
  <c r="SIY11" i="7"/>
  <c r="SIZ11" i="7"/>
  <c r="SJA11" i="7"/>
  <c r="SJB11" i="7"/>
  <c r="SJC11" i="7"/>
  <c r="SJD11" i="7"/>
  <c r="SJE11" i="7"/>
  <c r="SJF11" i="7"/>
  <c r="SJG11" i="7"/>
  <c r="SJH11" i="7"/>
  <c r="SJI11" i="7"/>
  <c r="SJJ11" i="7"/>
  <c r="SJK11" i="7"/>
  <c r="SJL11" i="7"/>
  <c r="SJM11" i="7"/>
  <c r="SJN11" i="7"/>
  <c r="SJO11" i="7"/>
  <c r="SJP11" i="7"/>
  <c r="SJQ11" i="7"/>
  <c r="SJR11" i="7"/>
  <c r="SJS11" i="7"/>
  <c r="SJT11" i="7"/>
  <c r="SJU11" i="7"/>
  <c r="SJV11" i="7"/>
  <c r="SJW11" i="7"/>
  <c r="SJX11" i="7"/>
  <c r="SJY11" i="7"/>
  <c r="SJZ11" i="7"/>
  <c r="SKA11" i="7"/>
  <c r="SKB11" i="7"/>
  <c r="SKC11" i="7"/>
  <c r="SKD11" i="7"/>
  <c r="SKE11" i="7"/>
  <c r="SKF11" i="7"/>
  <c r="SKG11" i="7"/>
  <c r="SKH11" i="7"/>
  <c r="SKI11" i="7"/>
  <c r="SKJ11" i="7"/>
  <c r="SKK11" i="7"/>
  <c r="SKL11" i="7"/>
  <c r="SKM11" i="7"/>
  <c r="SKN11" i="7"/>
  <c r="SKO11" i="7"/>
  <c r="SKP11" i="7"/>
  <c r="SKQ11" i="7"/>
  <c r="SKR11" i="7"/>
  <c r="SKS11" i="7"/>
  <c r="SKT11" i="7"/>
  <c r="SKU11" i="7"/>
  <c r="SKV11" i="7"/>
  <c r="SKW11" i="7"/>
  <c r="SKX11" i="7"/>
  <c r="SKY11" i="7"/>
  <c r="SKZ11" i="7"/>
  <c r="SLA11" i="7"/>
  <c r="SLB11" i="7"/>
  <c r="SLC11" i="7"/>
  <c r="SLD11" i="7"/>
  <c r="SLE11" i="7"/>
  <c r="SLF11" i="7"/>
  <c r="SLG11" i="7"/>
  <c r="SLH11" i="7"/>
  <c r="SLI11" i="7"/>
  <c r="SLJ11" i="7"/>
  <c r="SLK11" i="7"/>
  <c r="SLL11" i="7"/>
  <c r="SLM11" i="7"/>
  <c r="SLN11" i="7"/>
  <c r="SLO11" i="7"/>
  <c r="SLP11" i="7"/>
  <c r="SLQ11" i="7"/>
  <c r="SLR11" i="7"/>
  <c r="SLS11" i="7"/>
  <c r="SLT11" i="7"/>
  <c r="SLU11" i="7"/>
  <c r="SLV11" i="7"/>
  <c r="SLW11" i="7"/>
  <c r="SLX11" i="7"/>
  <c r="SLY11" i="7"/>
  <c r="SLZ11" i="7"/>
  <c r="SMA11" i="7"/>
  <c r="SMB11" i="7"/>
  <c r="SMC11" i="7"/>
  <c r="SMD11" i="7"/>
  <c r="SME11" i="7"/>
  <c r="SMF11" i="7"/>
  <c r="SMG11" i="7"/>
  <c r="SMH11" i="7"/>
  <c r="SMI11" i="7"/>
  <c r="SMJ11" i="7"/>
  <c r="SMK11" i="7"/>
  <c r="SML11" i="7"/>
  <c r="SMM11" i="7"/>
  <c r="SMN11" i="7"/>
  <c r="SMO11" i="7"/>
  <c r="SMP11" i="7"/>
  <c r="SMQ11" i="7"/>
  <c r="SMR11" i="7"/>
  <c r="SMS11" i="7"/>
  <c r="SMT11" i="7"/>
  <c r="SMU11" i="7"/>
  <c r="SMV11" i="7"/>
  <c r="SMW11" i="7"/>
  <c r="SMX11" i="7"/>
  <c r="SMY11" i="7"/>
  <c r="SMZ11" i="7"/>
  <c r="SNA11" i="7"/>
  <c r="SNB11" i="7"/>
  <c r="SNC11" i="7"/>
  <c r="SND11" i="7"/>
  <c r="SNE11" i="7"/>
  <c r="SNF11" i="7"/>
  <c r="SNG11" i="7"/>
  <c r="SNH11" i="7"/>
  <c r="SNI11" i="7"/>
  <c r="SNJ11" i="7"/>
  <c r="SNK11" i="7"/>
  <c r="SNL11" i="7"/>
  <c r="SNM11" i="7"/>
  <c r="SNN11" i="7"/>
  <c r="SNO11" i="7"/>
  <c r="SNP11" i="7"/>
  <c r="SNQ11" i="7"/>
  <c r="SNR11" i="7"/>
  <c r="SNS11" i="7"/>
  <c r="SNT11" i="7"/>
  <c r="SNU11" i="7"/>
  <c r="SNV11" i="7"/>
  <c r="SNW11" i="7"/>
  <c r="SNX11" i="7"/>
  <c r="SNY11" i="7"/>
  <c r="SNZ11" i="7"/>
  <c r="SOA11" i="7"/>
  <c r="SOB11" i="7"/>
  <c r="SOC11" i="7"/>
  <c r="SOD11" i="7"/>
  <c r="SOE11" i="7"/>
  <c r="SOF11" i="7"/>
  <c r="SOG11" i="7"/>
  <c r="SOH11" i="7"/>
  <c r="SOI11" i="7"/>
  <c r="SOJ11" i="7"/>
  <c r="SOK11" i="7"/>
  <c r="SOL11" i="7"/>
  <c r="SOM11" i="7"/>
  <c r="SON11" i="7"/>
  <c r="SOO11" i="7"/>
  <c r="SOP11" i="7"/>
  <c r="SOQ11" i="7"/>
  <c r="SOR11" i="7"/>
  <c r="SOS11" i="7"/>
  <c r="SOT11" i="7"/>
  <c r="SOU11" i="7"/>
  <c r="SOV11" i="7"/>
  <c r="SOW11" i="7"/>
  <c r="SOX11" i="7"/>
  <c r="SOY11" i="7"/>
  <c r="SOZ11" i="7"/>
  <c r="SPA11" i="7"/>
  <c r="SPB11" i="7"/>
  <c r="SPC11" i="7"/>
  <c r="SPD11" i="7"/>
  <c r="SPE11" i="7"/>
  <c r="SPF11" i="7"/>
  <c r="SPG11" i="7"/>
  <c r="SPH11" i="7"/>
  <c r="SPI11" i="7"/>
  <c r="SPJ11" i="7"/>
  <c r="SPK11" i="7"/>
  <c r="SPL11" i="7"/>
  <c r="SPM11" i="7"/>
  <c r="SPN11" i="7"/>
  <c r="SPO11" i="7"/>
  <c r="SPP11" i="7"/>
  <c r="SPQ11" i="7"/>
  <c r="SPR11" i="7"/>
  <c r="SPS11" i="7"/>
  <c r="SPT11" i="7"/>
  <c r="SPU11" i="7"/>
  <c r="SPV11" i="7"/>
  <c r="SPW11" i="7"/>
  <c r="SPX11" i="7"/>
  <c r="SPY11" i="7"/>
  <c r="SPZ11" i="7"/>
  <c r="SQA11" i="7"/>
  <c r="SQB11" i="7"/>
  <c r="SQC11" i="7"/>
  <c r="SQD11" i="7"/>
  <c r="SQE11" i="7"/>
  <c r="SQF11" i="7"/>
  <c r="SQG11" i="7"/>
  <c r="SQH11" i="7"/>
  <c r="SQI11" i="7"/>
  <c r="SQJ11" i="7"/>
  <c r="SQK11" i="7"/>
  <c r="SQL11" i="7"/>
  <c r="SQM11" i="7"/>
  <c r="SQN11" i="7"/>
  <c r="SQO11" i="7"/>
  <c r="SQP11" i="7"/>
  <c r="SQQ11" i="7"/>
  <c r="SQR11" i="7"/>
  <c r="SQS11" i="7"/>
  <c r="SQT11" i="7"/>
  <c r="SQU11" i="7"/>
  <c r="SQV11" i="7"/>
  <c r="SQW11" i="7"/>
  <c r="SQX11" i="7"/>
  <c r="SQY11" i="7"/>
  <c r="SQZ11" i="7"/>
  <c r="SRA11" i="7"/>
  <c r="SRB11" i="7"/>
  <c r="SRC11" i="7"/>
  <c r="SRD11" i="7"/>
  <c r="SRE11" i="7"/>
  <c r="SRF11" i="7"/>
  <c r="SRG11" i="7"/>
  <c r="SRH11" i="7"/>
  <c r="SRI11" i="7"/>
  <c r="SRJ11" i="7"/>
  <c r="SRK11" i="7"/>
  <c r="SRL11" i="7"/>
  <c r="SRM11" i="7"/>
  <c r="SRN11" i="7"/>
  <c r="SRO11" i="7"/>
  <c r="SRP11" i="7"/>
  <c r="SRQ11" i="7"/>
  <c r="SRR11" i="7"/>
  <c r="SRS11" i="7"/>
  <c r="SRT11" i="7"/>
  <c r="SRU11" i="7"/>
  <c r="SRV11" i="7"/>
  <c r="SRW11" i="7"/>
  <c r="SRX11" i="7"/>
  <c r="SRY11" i="7"/>
  <c r="SRZ11" i="7"/>
  <c r="SSA11" i="7"/>
  <c r="SSB11" i="7"/>
  <c r="SSC11" i="7"/>
  <c r="SSD11" i="7"/>
  <c r="SSE11" i="7"/>
  <c r="SSF11" i="7"/>
  <c r="SSG11" i="7"/>
  <c r="SSH11" i="7"/>
  <c r="SSI11" i="7"/>
  <c r="SSJ11" i="7"/>
  <c r="SSK11" i="7"/>
  <c r="SSL11" i="7"/>
  <c r="SSM11" i="7"/>
  <c r="SSN11" i="7"/>
  <c r="SSO11" i="7"/>
  <c r="SSP11" i="7"/>
  <c r="SSQ11" i="7"/>
  <c r="SSR11" i="7"/>
  <c r="SSS11" i="7"/>
  <c r="SST11" i="7"/>
  <c r="SSU11" i="7"/>
  <c r="SSV11" i="7"/>
  <c r="SSW11" i="7"/>
  <c r="SSX11" i="7"/>
  <c r="SSY11" i="7"/>
  <c r="SSZ11" i="7"/>
  <c r="STA11" i="7"/>
  <c r="STB11" i="7"/>
  <c r="STC11" i="7"/>
  <c r="STD11" i="7"/>
  <c r="STE11" i="7"/>
  <c r="STF11" i="7"/>
  <c r="STG11" i="7"/>
  <c r="STH11" i="7"/>
  <c r="STI11" i="7"/>
  <c r="STJ11" i="7"/>
  <c r="STK11" i="7"/>
  <c r="STL11" i="7"/>
  <c r="STM11" i="7"/>
  <c r="STN11" i="7"/>
  <c r="STO11" i="7"/>
  <c r="STP11" i="7"/>
  <c r="STQ11" i="7"/>
  <c r="STR11" i="7"/>
  <c r="STS11" i="7"/>
  <c r="STT11" i="7"/>
  <c r="STU11" i="7"/>
  <c r="STV11" i="7"/>
  <c r="STW11" i="7"/>
  <c r="STX11" i="7"/>
  <c r="STY11" i="7"/>
  <c r="STZ11" i="7"/>
  <c r="SUA11" i="7"/>
  <c r="SUB11" i="7"/>
  <c r="SUC11" i="7"/>
  <c r="SUD11" i="7"/>
  <c r="SUE11" i="7"/>
  <c r="SUF11" i="7"/>
  <c r="SUG11" i="7"/>
  <c r="SUH11" i="7"/>
  <c r="SUI11" i="7"/>
  <c r="SUJ11" i="7"/>
  <c r="SUK11" i="7"/>
  <c r="SUL11" i="7"/>
  <c r="SUM11" i="7"/>
  <c r="SUN11" i="7"/>
  <c r="SUO11" i="7"/>
  <c r="SUP11" i="7"/>
  <c r="SUQ11" i="7"/>
  <c r="SUR11" i="7"/>
  <c r="SUS11" i="7"/>
  <c r="SUT11" i="7"/>
  <c r="SUU11" i="7"/>
  <c r="SUV11" i="7"/>
  <c r="SUW11" i="7"/>
  <c r="SUX11" i="7"/>
  <c r="SUY11" i="7"/>
  <c r="SUZ11" i="7"/>
  <c r="SVA11" i="7"/>
  <c r="SVB11" i="7"/>
  <c r="SVC11" i="7"/>
  <c r="SVD11" i="7"/>
  <c r="SVE11" i="7"/>
  <c r="SVF11" i="7"/>
  <c r="SVG11" i="7"/>
  <c r="SVH11" i="7"/>
  <c r="SVI11" i="7"/>
  <c r="SVJ11" i="7"/>
  <c r="SVK11" i="7"/>
  <c r="SVL11" i="7"/>
  <c r="SVM11" i="7"/>
  <c r="SVN11" i="7"/>
  <c r="SVO11" i="7"/>
  <c r="SVP11" i="7"/>
  <c r="SVQ11" i="7"/>
  <c r="SVR11" i="7"/>
  <c r="SVS11" i="7"/>
  <c r="SVT11" i="7"/>
  <c r="SVU11" i="7"/>
  <c r="SVV11" i="7"/>
  <c r="SVW11" i="7"/>
  <c r="SVX11" i="7"/>
  <c r="SVY11" i="7"/>
  <c r="SVZ11" i="7"/>
  <c r="SWA11" i="7"/>
  <c r="SWB11" i="7"/>
  <c r="SWC11" i="7"/>
  <c r="SWD11" i="7"/>
  <c r="SWE11" i="7"/>
  <c r="SWF11" i="7"/>
  <c r="SWG11" i="7"/>
  <c r="SWH11" i="7"/>
  <c r="SWI11" i="7"/>
  <c r="SWJ11" i="7"/>
  <c r="SWK11" i="7"/>
  <c r="SWL11" i="7"/>
  <c r="SWM11" i="7"/>
  <c r="SWN11" i="7"/>
  <c r="SWO11" i="7"/>
  <c r="SWP11" i="7"/>
  <c r="SWQ11" i="7"/>
  <c r="SWR11" i="7"/>
  <c r="SWS11" i="7"/>
  <c r="SWT11" i="7"/>
  <c r="SWU11" i="7"/>
  <c r="SWV11" i="7"/>
  <c r="SWW11" i="7"/>
  <c r="SWX11" i="7"/>
  <c r="SWY11" i="7"/>
  <c r="SWZ11" i="7"/>
  <c r="SXA11" i="7"/>
  <c r="SXB11" i="7"/>
  <c r="SXC11" i="7"/>
  <c r="SXD11" i="7"/>
  <c r="SXE11" i="7"/>
  <c r="SXF11" i="7"/>
  <c r="SXG11" i="7"/>
  <c r="SXH11" i="7"/>
  <c r="SXI11" i="7"/>
  <c r="SXJ11" i="7"/>
  <c r="SXK11" i="7"/>
  <c r="SXL11" i="7"/>
  <c r="SXM11" i="7"/>
  <c r="SXN11" i="7"/>
  <c r="SXO11" i="7"/>
  <c r="SXP11" i="7"/>
  <c r="SXQ11" i="7"/>
  <c r="SXR11" i="7"/>
  <c r="SXS11" i="7"/>
  <c r="SXT11" i="7"/>
  <c r="SXU11" i="7"/>
  <c r="SXV11" i="7"/>
  <c r="SXW11" i="7"/>
  <c r="SXX11" i="7"/>
  <c r="SXY11" i="7"/>
  <c r="SXZ11" i="7"/>
  <c r="SYA11" i="7"/>
  <c r="SYB11" i="7"/>
  <c r="SYC11" i="7"/>
  <c r="SYD11" i="7"/>
  <c r="SYE11" i="7"/>
  <c r="SYF11" i="7"/>
  <c r="SYG11" i="7"/>
  <c r="SYH11" i="7"/>
  <c r="SYI11" i="7"/>
  <c r="SYJ11" i="7"/>
  <c r="SYK11" i="7"/>
  <c r="SYL11" i="7"/>
  <c r="SYM11" i="7"/>
  <c r="SYN11" i="7"/>
  <c r="SYO11" i="7"/>
  <c r="SYP11" i="7"/>
  <c r="SYQ11" i="7"/>
  <c r="SYR11" i="7"/>
  <c r="SYS11" i="7"/>
  <c r="SYT11" i="7"/>
  <c r="SYU11" i="7"/>
  <c r="SYV11" i="7"/>
  <c r="SYW11" i="7"/>
  <c r="SYX11" i="7"/>
  <c r="SYY11" i="7"/>
  <c r="SYZ11" i="7"/>
  <c r="SZA11" i="7"/>
  <c r="SZB11" i="7"/>
  <c r="SZC11" i="7"/>
  <c r="SZD11" i="7"/>
  <c r="SZE11" i="7"/>
  <c r="SZF11" i="7"/>
  <c r="SZG11" i="7"/>
  <c r="SZH11" i="7"/>
  <c r="SZI11" i="7"/>
  <c r="SZJ11" i="7"/>
  <c r="SZK11" i="7"/>
  <c r="SZL11" i="7"/>
  <c r="SZM11" i="7"/>
  <c r="SZN11" i="7"/>
  <c r="SZO11" i="7"/>
  <c r="SZP11" i="7"/>
  <c r="SZQ11" i="7"/>
  <c r="SZR11" i="7"/>
  <c r="SZS11" i="7"/>
  <c r="SZT11" i="7"/>
  <c r="SZU11" i="7"/>
  <c r="SZV11" i="7"/>
  <c r="SZW11" i="7"/>
  <c r="SZX11" i="7"/>
  <c r="SZY11" i="7"/>
  <c r="SZZ11" i="7"/>
  <c r="TAA11" i="7"/>
  <c r="TAB11" i="7"/>
  <c r="TAC11" i="7"/>
  <c r="TAD11" i="7"/>
  <c r="TAE11" i="7"/>
  <c r="TAF11" i="7"/>
  <c r="TAG11" i="7"/>
  <c r="TAH11" i="7"/>
  <c r="TAI11" i="7"/>
  <c r="TAJ11" i="7"/>
  <c r="TAK11" i="7"/>
  <c r="TAL11" i="7"/>
  <c r="TAM11" i="7"/>
  <c r="TAN11" i="7"/>
  <c r="TAO11" i="7"/>
  <c r="TAP11" i="7"/>
  <c r="TAQ11" i="7"/>
  <c r="TAR11" i="7"/>
  <c r="TAS11" i="7"/>
  <c r="TAT11" i="7"/>
  <c r="TAU11" i="7"/>
  <c r="TAV11" i="7"/>
  <c r="TAW11" i="7"/>
  <c r="TAX11" i="7"/>
  <c r="TAY11" i="7"/>
  <c r="TAZ11" i="7"/>
  <c r="TBA11" i="7"/>
  <c r="TBB11" i="7"/>
  <c r="TBC11" i="7"/>
  <c r="TBD11" i="7"/>
  <c r="TBE11" i="7"/>
  <c r="TBF11" i="7"/>
  <c r="TBG11" i="7"/>
  <c r="TBH11" i="7"/>
  <c r="TBI11" i="7"/>
  <c r="TBJ11" i="7"/>
  <c r="TBK11" i="7"/>
  <c r="TBL11" i="7"/>
  <c r="TBM11" i="7"/>
  <c r="TBN11" i="7"/>
  <c r="TBO11" i="7"/>
  <c r="TBP11" i="7"/>
  <c r="TBQ11" i="7"/>
  <c r="TBR11" i="7"/>
  <c r="TBS11" i="7"/>
  <c r="TBT11" i="7"/>
  <c r="TBU11" i="7"/>
  <c r="TBV11" i="7"/>
  <c r="TBW11" i="7"/>
  <c r="TBX11" i="7"/>
  <c r="TBY11" i="7"/>
  <c r="TBZ11" i="7"/>
  <c r="TCA11" i="7"/>
  <c r="TCB11" i="7"/>
  <c r="TCC11" i="7"/>
  <c r="TCD11" i="7"/>
  <c r="TCE11" i="7"/>
  <c r="TCF11" i="7"/>
  <c r="TCG11" i="7"/>
  <c r="TCH11" i="7"/>
  <c r="TCI11" i="7"/>
  <c r="TCJ11" i="7"/>
  <c r="TCK11" i="7"/>
  <c r="TCL11" i="7"/>
  <c r="TCM11" i="7"/>
  <c r="TCN11" i="7"/>
  <c r="TCO11" i="7"/>
  <c r="TCP11" i="7"/>
  <c r="TCQ11" i="7"/>
  <c r="TCR11" i="7"/>
  <c r="TCS11" i="7"/>
  <c r="TCT11" i="7"/>
  <c r="TCU11" i="7"/>
  <c r="TCV11" i="7"/>
  <c r="TCW11" i="7"/>
  <c r="TCX11" i="7"/>
  <c r="TCY11" i="7"/>
  <c r="TCZ11" i="7"/>
  <c r="TDA11" i="7"/>
  <c r="TDB11" i="7"/>
  <c r="TDC11" i="7"/>
  <c r="TDD11" i="7"/>
  <c r="TDE11" i="7"/>
  <c r="TDF11" i="7"/>
  <c r="TDG11" i="7"/>
  <c r="TDH11" i="7"/>
  <c r="TDI11" i="7"/>
  <c r="TDJ11" i="7"/>
  <c r="TDK11" i="7"/>
  <c r="TDL11" i="7"/>
  <c r="TDM11" i="7"/>
  <c r="TDN11" i="7"/>
  <c r="TDO11" i="7"/>
  <c r="TDP11" i="7"/>
  <c r="TDQ11" i="7"/>
  <c r="TDR11" i="7"/>
  <c r="TDS11" i="7"/>
  <c r="TDT11" i="7"/>
  <c r="TDU11" i="7"/>
  <c r="TDV11" i="7"/>
  <c r="TDW11" i="7"/>
  <c r="TDX11" i="7"/>
  <c r="TDY11" i="7"/>
  <c r="TDZ11" i="7"/>
  <c r="TEA11" i="7"/>
  <c r="TEB11" i="7"/>
  <c r="TEC11" i="7"/>
  <c r="TED11" i="7"/>
  <c r="TEE11" i="7"/>
  <c r="TEF11" i="7"/>
  <c r="TEG11" i="7"/>
  <c r="TEH11" i="7"/>
  <c r="TEI11" i="7"/>
  <c r="TEJ11" i="7"/>
  <c r="TEK11" i="7"/>
  <c r="TEL11" i="7"/>
  <c r="TEM11" i="7"/>
  <c r="TEN11" i="7"/>
  <c r="TEO11" i="7"/>
  <c r="TEP11" i="7"/>
  <c r="TEQ11" i="7"/>
  <c r="TER11" i="7"/>
  <c r="TES11" i="7"/>
  <c r="TET11" i="7"/>
  <c r="TEU11" i="7"/>
  <c r="TEV11" i="7"/>
  <c r="TEW11" i="7"/>
  <c r="TEX11" i="7"/>
  <c r="TEY11" i="7"/>
  <c r="TEZ11" i="7"/>
  <c r="TFA11" i="7"/>
  <c r="TFB11" i="7"/>
  <c r="TFC11" i="7"/>
  <c r="TFD11" i="7"/>
  <c r="TFE11" i="7"/>
  <c r="TFF11" i="7"/>
  <c r="TFG11" i="7"/>
  <c r="TFH11" i="7"/>
  <c r="TFI11" i="7"/>
  <c r="TFJ11" i="7"/>
  <c r="TFK11" i="7"/>
  <c r="TFL11" i="7"/>
  <c r="TFM11" i="7"/>
  <c r="TFN11" i="7"/>
  <c r="TFO11" i="7"/>
  <c r="TFP11" i="7"/>
  <c r="TFQ11" i="7"/>
  <c r="TFR11" i="7"/>
  <c r="TFS11" i="7"/>
  <c r="TFT11" i="7"/>
  <c r="TFU11" i="7"/>
  <c r="TFV11" i="7"/>
  <c r="TFW11" i="7"/>
  <c r="TFX11" i="7"/>
  <c r="TFY11" i="7"/>
  <c r="TFZ11" i="7"/>
  <c r="TGA11" i="7"/>
  <c r="TGB11" i="7"/>
  <c r="TGC11" i="7"/>
  <c r="TGD11" i="7"/>
  <c r="TGE11" i="7"/>
  <c r="TGF11" i="7"/>
  <c r="TGG11" i="7"/>
  <c r="TGH11" i="7"/>
  <c r="TGI11" i="7"/>
  <c r="TGJ11" i="7"/>
  <c r="TGK11" i="7"/>
  <c r="TGL11" i="7"/>
  <c r="TGM11" i="7"/>
  <c r="TGN11" i="7"/>
  <c r="TGO11" i="7"/>
  <c r="TGP11" i="7"/>
  <c r="TGQ11" i="7"/>
  <c r="TGR11" i="7"/>
  <c r="TGS11" i="7"/>
  <c r="TGT11" i="7"/>
  <c r="TGU11" i="7"/>
  <c r="TGV11" i="7"/>
  <c r="TGW11" i="7"/>
  <c r="TGX11" i="7"/>
  <c r="TGY11" i="7"/>
  <c r="TGZ11" i="7"/>
  <c r="THA11" i="7"/>
  <c r="THB11" i="7"/>
  <c r="THC11" i="7"/>
  <c r="THD11" i="7"/>
  <c r="THE11" i="7"/>
  <c r="THF11" i="7"/>
  <c r="THG11" i="7"/>
  <c r="THH11" i="7"/>
  <c r="THI11" i="7"/>
  <c r="THJ11" i="7"/>
  <c r="THK11" i="7"/>
  <c r="THL11" i="7"/>
  <c r="THM11" i="7"/>
  <c r="THN11" i="7"/>
  <c r="THO11" i="7"/>
  <c r="THP11" i="7"/>
  <c r="THQ11" i="7"/>
  <c r="THR11" i="7"/>
  <c r="THS11" i="7"/>
  <c r="THT11" i="7"/>
  <c r="THU11" i="7"/>
  <c r="THV11" i="7"/>
  <c r="THW11" i="7"/>
  <c r="THX11" i="7"/>
  <c r="THY11" i="7"/>
  <c r="THZ11" i="7"/>
  <c r="TIA11" i="7"/>
  <c r="TIB11" i="7"/>
  <c r="TIC11" i="7"/>
  <c r="TID11" i="7"/>
  <c r="TIE11" i="7"/>
  <c r="TIF11" i="7"/>
  <c r="TIG11" i="7"/>
  <c r="TIH11" i="7"/>
  <c r="TII11" i="7"/>
  <c r="TIJ11" i="7"/>
  <c r="TIK11" i="7"/>
  <c r="TIL11" i="7"/>
  <c r="TIM11" i="7"/>
  <c r="TIN11" i="7"/>
  <c r="TIO11" i="7"/>
  <c r="TIP11" i="7"/>
  <c r="TIQ11" i="7"/>
  <c r="TIR11" i="7"/>
  <c r="TIS11" i="7"/>
  <c r="TIT11" i="7"/>
  <c r="TIU11" i="7"/>
  <c r="TIV11" i="7"/>
  <c r="TIW11" i="7"/>
  <c r="TIX11" i="7"/>
  <c r="TIY11" i="7"/>
  <c r="TIZ11" i="7"/>
  <c r="TJA11" i="7"/>
  <c r="TJB11" i="7"/>
  <c r="TJC11" i="7"/>
  <c r="TJD11" i="7"/>
  <c r="TJE11" i="7"/>
  <c r="TJF11" i="7"/>
  <c r="TJG11" i="7"/>
  <c r="TJH11" i="7"/>
  <c r="TJI11" i="7"/>
  <c r="TJJ11" i="7"/>
  <c r="TJK11" i="7"/>
  <c r="TJL11" i="7"/>
  <c r="TJM11" i="7"/>
  <c r="TJN11" i="7"/>
  <c r="TJO11" i="7"/>
  <c r="TJP11" i="7"/>
  <c r="TJQ11" i="7"/>
  <c r="TJR11" i="7"/>
  <c r="TJS11" i="7"/>
  <c r="TJT11" i="7"/>
  <c r="TJU11" i="7"/>
  <c r="TJV11" i="7"/>
  <c r="TJW11" i="7"/>
  <c r="TJX11" i="7"/>
  <c r="TJY11" i="7"/>
  <c r="TJZ11" i="7"/>
  <c r="TKA11" i="7"/>
  <c r="TKB11" i="7"/>
  <c r="TKC11" i="7"/>
  <c r="TKD11" i="7"/>
  <c r="TKE11" i="7"/>
  <c r="TKF11" i="7"/>
  <c r="TKG11" i="7"/>
  <c r="TKH11" i="7"/>
  <c r="TKI11" i="7"/>
  <c r="TKJ11" i="7"/>
  <c r="TKK11" i="7"/>
  <c r="TKL11" i="7"/>
  <c r="TKM11" i="7"/>
  <c r="TKN11" i="7"/>
  <c r="TKO11" i="7"/>
  <c r="TKP11" i="7"/>
  <c r="TKQ11" i="7"/>
  <c r="TKR11" i="7"/>
  <c r="TKS11" i="7"/>
  <c r="TKT11" i="7"/>
  <c r="TKU11" i="7"/>
  <c r="TKV11" i="7"/>
  <c r="TKW11" i="7"/>
  <c r="TKX11" i="7"/>
  <c r="TKY11" i="7"/>
  <c r="TKZ11" i="7"/>
  <c r="TLA11" i="7"/>
  <c r="TLB11" i="7"/>
  <c r="TLC11" i="7"/>
  <c r="TLD11" i="7"/>
  <c r="TLE11" i="7"/>
  <c r="TLF11" i="7"/>
  <c r="TLG11" i="7"/>
  <c r="TLH11" i="7"/>
  <c r="TLI11" i="7"/>
  <c r="TLJ11" i="7"/>
  <c r="TLK11" i="7"/>
  <c r="TLL11" i="7"/>
  <c r="TLM11" i="7"/>
  <c r="TLN11" i="7"/>
  <c r="TLO11" i="7"/>
  <c r="TLP11" i="7"/>
  <c r="TLQ11" i="7"/>
  <c r="TLR11" i="7"/>
  <c r="TLS11" i="7"/>
  <c r="TLT11" i="7"/>
  <c r="TLU11" i="7"/>
  <c r="TLV11" i="7"/>
  <c r="TLW11" i="7"/>
  <c r="TLX11" i="7"/>
  <c r="TLY11" i="7"/>
  <c r="TLZ11" i="7"/>
  <c r="TMA11" i="7"/>
  <c r="TMB11" i="7"/>
  <c r="TMC11" i="7"/>
  <c r="TMD11" i="7"/>
  <c r="TME11" i="7"/>
  <c r="TMF11" i="7"/>
  <c r="TMG11" i="7"/>
  <c r="TMH11" i="7"/>
  <c r="TMI11" i="7"/>
  <c r="TMJ11" i="7"/>
  <c r="TMK11" i="7"/>
  <c r="TML11" i="7"/>
  <c r="TMM11" i="7"/>
  <c r="TMN11" i="7"/>
  <c r="TMO11" i="7"/>
  <c r="TMP11" i="7"/>
  <c r="TMQ11" i="7"/>
  <c r="TMR11" i="7"/>
  <c r="TMS11" i="7"/>
  <c r="TMT11" i="7"/>
  <c r="TMU11" i="7"/>
  <c r="TMV11" i="7"/>
  <c r="TMW11" i="7"/>
  <c r="TMX11" i="7"/>
  <c r="TMY11" i="7"/>
  <c r="TMZ11" i="7"/>
  <c r="TNA11" i="7"/>
  <c r="TNB11" i="7"/>
  <c r="TNC11" i="7"/>
  <c r="TND11" i="7"/>
  <c r="TNE11" i="7"/>
  <c r="TNF11" i="7"/>
  <c r="TNG11" i="7"/>
  <c r="TNH11" i="7"/>
  <c r="TNI11" i="7"/>
  <c r="TNJ11" i="7"/>
  <c r="TNK11" i="7"/>
  <c r="TNL11" i="7"/>
  <c r="TNM11" i="7"/>
  <c r="TNN11" i="7"/>
  <c r="TNO11" i="7"/>
  <c r="TNP11" i="7"/>
  <c r="TNQ11" i="7"/>
  <c r="TNR11" i="7"/>
  <c r="TNS11" i="7"/>
  <c r="TNT11" i="7"/>
  <c r="TNU11" i="7"/>
  <c r="TNV11" i="7"/>
  <c r="TNW11" i="7"/>
  <c r="TNX11" i="7"/>
  <c r="TNY11" i="7"/>
  <c r="TNZ11" i="7"/>
  <c r="TOA11" i="7"/>
  <c r="TOB11" i="7"/>
  <c r="TOC11" i="7"/>
  <c r="TOD11" i="7"/>
  <c r="TOE11" i="7"/>
  <c r="TOF11" i="7"/>
  <c r="TOG11" i="7"/>
  <c r="TOH11" i="7"/>
  <c r="TOI11" i="7"/>
  <c r="TOJ11" i="7"/>
  <c r="TOK11" i="7"/>
  <c r="TOL11" i="7"/>
  <c r="TOM11" i="7"/>
  <c r="TON11" i="7"/>
  <c r="TOO11" i="7"/>
  <c r="TOP11" i="7"/>
  <c r="TOQ11" i="7"/>
  <c r="TOR11" i="7"/>
  <c r="TOS11" i="7"/>
  <c r="TOT11" i="7"/>
  <c r="TOU11" i="7"/>
  <c r="TOV11" i="7"/>
  <c r="TOW11" i="7"/>
  <c r="TOX11" i="7"/>
  <c r="TOY11" i="7"/>
  <c r="TOZ11" i="7"/>
  <c r="TPA11" i="7"/>
  <c r="TPB11" i="7"/>
  <c r="TPC11" i="7"/>
  <c r="TPD11" i="7"/>
  <c r="TPE11" i="7"/>
  <c r="TPF11" i="7"/>
  <c r="TPG11" i="7"/>
  <c r="TPH11" i="7"/>
  <c r="TPI11" i="7"/>
  <c r="TPJ11" i="7"/>
  <c r="TPK11" i="7"/>
  <c r="TPL11" i="7"/>
  <c r="TPM11" i="7"/>
  <c r="TPN11" i="7"/>
  <c r="TPO11" i="7"/>
  <c r="TPP11" i="7"/>
  <c r="TPQ11" i="7"/>
  <c r="TPR11" i="7"/>
  <c r="TPS11" i="7"/>
  <c r="TPT11" i="7"/>
  <c r="TPU11" i="7"/>
  <c r="TPV11" i="7"/>
  <c r="TPW11" i="7"/>
  <c r="TPX11" i="7"/>
  <c r="TPY11" i="7"/>
  <c r="TPZ11" i="7"/>
  <c r="TQA11" i="7"/>
  <c r="TQB11" i="7"/>
  <c r="TQC11" i="7"/>
  <c r="TQD11" i="7"/>
  <c r="TQE11" i="7"/>
  <c r="TQF11" i="7"/>
  <c r="TQG11" i="7"/>
  <c r="TQH11" i="7"/>
  <c r="TQI11" i="7"/>
  <c r="TQJ11" i="7"/>
  <c r="TQK11" i="7"/>
  <c r="TQL11" i="7"/>
  <c r="TQM11" i="7"/>
  <c r="TQN11" i="7"/>
  <c r="TQO11" i="7"/>
  <c r="TQP11" i="7"/>
  <c r="TQQ11" i="7"/>
  <c r="TQR11" i="7"/>
  <c r="TQS11" i="7"/>
  <c r="TQT11" i="7"/>
  <c r="TQU11" i="7"/>
  <c r="TQV11" i="7"/>
  <c r="TQW11" i="7"/>
  <c r="TQX11" i="7"/>
  <c r="TQY11" i="7"/>
  <c r="TQZ11" i="7"/>
  <c r="TRA11" i="7"/>
  <c r="TRB11" i="7"/>
  <c r="TRC11" i="7"/>
  <c r="TRD11" i="7"/>
  <c r="TRE11" i="7"/>
  <c r="TRF11" i="7"/>
  <c r="TRG11" i="7"/>
  <c r="TRH11" i="7"/>
  <c r="TRI11" i="7"/>
  <c r="TRJ11" i="7"/>
  <c r="TRK11" i="7"/>
  <c r="TRL11" i="7"/>
  <c r="TRM11" i="7"/>
  <c r="TRN11" i="7"/>
  <c r="TRO11" i="7"/>
  <c r="TRP11" i="7"/>
  <c r="TRQ11" i="7"/>
  <c r="TRR11" i="7"/>
  <c r="TRS11" i="7"/>
  <c r="TRT11" i="7"/>
  <c r="TRU11" i="7"/>
  <c r="TRV11" i="7"/>
  <c r="TRW11" i="7"/>
  <c r="TRX11" i="7"/>
  <c r="TRY11" i="7"/>
  <c r="TRZ11" i="7"/>
  <c r="TSA11" i="7"/>
  <c r="TSB11" i="7"/>
  <c r="TSC11" i="7"/>
  <c r="TSD11" i="7"/>
  <c r="TSE11" i="7"/>
  <c r="TSF11" i="7"/>
  <c r="TSG11" i="7"/>
  <c r="TSH11" i="7"/>
  <c r="TSI11" i="7"/>
  <c r="TSJ11" i="7"/>
  <c r="TSK11" i="7"/>
  <c r="TSL11" i="7"/>
  <c r="TSM11" i="7"/>
  <c r="TSN11" i="7"/>
  <c r="TSO11" i="7"/>
  <c r="TSP11" i="7"/>
  <c r="TSQ11" i="7"/>
  <c r="TSR11" i="7"/>
  <c r="TSS11" i="7"/>
  <c r="TST11" i="7"/>
  <c r="TSU11" i="7"/>
  <c r="TSV11" i="7"/>
  <c r="TSW11" i="7"/>
  <c r="TSX11" i="7"/>
  <c r="TSY11" i="7"/>
  <c r="TSZ11" i="7"/>
  <c r="TTA11" i="7"/>
  <c r="TTB11" i="7"/>
  <c r="TTC11" i="7"/>
  <c r="TTD11" i="7"/>
  <c r="TTE11" i="7"/>
  <c r="TTF11" i="7"/>
  <c r="TTG11" i="7"/>
  <c r="TTH11" i="7"/>
  <c r="TTI11" i="7"/>
  <c r="TTJ11" i="7"/>
  <c r="TTK11" i="7"/>
  <c r="TTL11" i="7"/>
  <c r="TTM11" i="7"/>
  <c r="TTN11" i="7"/>
  <c r="TTO11" i="7"/>
  <c r="TTP11" i="7"/>
  <c r="TTQ11" i="7"/>
  <c r="TTR11" i="7"/>
  <c r="TTS11" i="7"/>
  <c r="TTT11" i="7"/>
  <c r="TTU11" i="7"/>
  <c r="TTV11" i="7"/>
  <c r="TTW11" i="7"/>
  <c r="TTX11" i="7"/>
  <c r="TTY11" i="7"/>
  <c r="TTZ11" i="7"/>
  <c r="TUA11" i="7"/>
  <c r="TUB11" i="7"/>
  <c r="TUC11" i="7"/>
  <c r="TUD11" i="7"/>
  <c r="TUE11" i="7"/>
  <c r="TUF11" i="7"/>
  <c r="TUG11" i="7"/>
  <c r="TUH11" i="7"/>
  <c r="TUI11" i="7"/>
  <c r="TUJ11" i="7"/>
  <c r="TUK11" i="7"/>
  <c r="TUL11" i="7"/>
  <c r="TUM11" i="7"/>
  <c r="TUN11" i="7"/>
  <c r="TUO11" i="7"/>
  <c r="TUP11" i="7"/>
  <c r="TUQ11" i="7"/>
  <c r="TUR11" i="7"/>
  <c r="TUS11" i="7"/>
  <c r="TUT11" i="7"/>
  <c r="TUU11" i="7"/>
  <c r="TUV11" i="7"/>
  <c r="TUW11" i="7"/>
  <c r="TUX11" i="7"/>
  <c r="TUY11" i="7"/>
  <c r="TUZ11" i="7"/>
  <c r="TVA11" i="7"/>
  <c r="TVB11" i="7"/>
  <c r="TVC11" i="7"/>
  <c r="TVD11" i="7"/>
  <c r="TVE11" i="7"/>
  <c r="TVF11" i="7"/>
  <c r="TVG11" i="7"/>
  <c r="TVH11" i="7"/>
  <c r="TVI11" i="7"/>
  <c r="TVJ11" i="7"/>
  <c r="TVK11" i="7"/>
  <c r="TVL11" i="7"/>
  <c r="TVM11" i="7"/>
  <c r="TVN11" i="7"/>
  <c r="TVO11" i="7"/>
  <c r="TVP11" i="7"/>
  <c r="TVQ11" i="7"/>
  <c r="TVR11" i="7"/>
  <c r="TVS11" i="7"/>
  <c r="TVT11" i="7"/>
  <c r="TVU11" i="7"/>
  <c r="TVV11" i="7"/>
  <c r="TVW11" i="7"/>
  <c r="TVX11" i="7"/>
  <c r="TVY11" i="7"/>
  <c r="TVZ11" i="7"/>
  <c r="TWA11" i="7"/>
  <c r="TWB11" i="7"/>
  <c r="TWC11" i="7"/>
  <c r="TWD11" i="7"/>
  <c r="TWE11" i="7"/>
  <c r="TWF11" i="7"/>
  <c r="TWG11" i="7"/>
  <c r="TWH11" i="7"/>
  <c r="TWI11" i="7"/>
  <c r="TWJ11" i="7"/>
  <c r="TWK11" i="7"/>
  <c r="TWL11" i="7"/>
  <c r="TWM11" i="7"/>
  <c r="TWN11" i="7"/>
  <c r="TWO11" i="7"/>
  <c r="TWP11" i="7"/>
  <c r="TWQ11" i="7"/>
  <c r="TWR11" i="7"/>
  <c r="TWS11" i="7"/>
  <c r="TWT11" i="7"/>
  <c r="TWU11" i="7"/>
  <c r="TWV11" i="7"/>
  <c r="TWW11" i="7"/>
  <c r="TWX11" i="7"/>
  <c r="TWY11" i="7"/>
  <c r="TWZ11" i="7"/>
  <c r="TXA11" i="7"/>
  <c r="TXB11" i="7"/>
  <c r="TXC11" i="7"/>
  <c r="TXD11" i="7"/>
  <c r="TXE11" i="7"/>
  <c r="TXF11" i="7"/>
  <c r="TXG11" i="7"/>
  <c r="TXH11" i="7"/>
  <c r="TXI11" i="7"/>
  <c r="TXJ11" i="7"/>
  <c r="TXK11" i="7"/>
  <c r="TXL11" i="7"/>
  <c r="TXM11" i="7"/>
  <c r="TXN11" i="7"/>
  <c r="TXO11" i="7"/>
  <c r="TXP11" i="7"/>
  <c r="TXQ11" i="7"/>
  <c r="TXR11" i="7"/>
  <c r="TXS11" i="7"/>
  <c r="TXT11" i="7"/>
  <c r="TXU11" i="7"/>
  <c r="TXV11" i="7"/>
  <c r="TXW11" i="7"/>
  <c r="TXX11" i="7"/>
  <c r="TXY11" i="7"/>
  <c r="TXZ11" i="7"/>
  <c r="TYA11" i="7"/>
  <c r="TYB11" i="7"/>
  <c r="TYC11" i="7"/>
  <c r="TYD11" i="7"/>
  <c r="TYE11" i="7"/>
  <c r="TYF11" i="7"/>
  <c r="TYG11" i="7"/>
  <c r="TYH11" i="7"/>
  <c r="TYI11" i="7"/>
  <c r="TYJ11" i="7"/>
  <c r="TYK11" i="7"/>
  <c r="TYL11" i="7"/>
  <c r="TYM11" i="7"/>
  <c r="TYN11" i="7"/>
  <c r="TYO11" i="7"/>
  <c r="TYP11" i="7"/>
  <c r="TYQ11" i="7"/>
  <c r="TYR11" i="7"/>
  <c r="TYS11" i="7"/>
  <c r="TYT11" i="7"/>
  <c r="TYU11" i="7"/>
  <c r="TYV11" i="7"/>
  <c r="TYW11" i="7"/>
  <c r="TYX11" i="7"/>
  <c r="TYY11" i="7"/>
  <c r="TYZ11" i="7"/>
  <c r="TZA11" i="7"/>
  <c r="TZB11" i="7"/>
  <c r="TZC11" i="7"/>
  <c r="TZD11" i="7"/>
  <c r="TZE11" i="7"/>
  <c r="TZF11" i="7"/>
  <c r="TZG11" i="7"/>
  <c r="TZH11" i="7"/>
  <c r="TZI11" i="7"/>
  <c r="TZJ11" i="7"/>
  <c r="TZK11" i="7"/>
  <c r="TZL11" i="7"/>
  <c r="TZM11" i="7"/>
  <c r="TZN11" i="7"/>
  <c r="TZO11" i="7"/>
  <c r="TZP11" i="7"/>
  <c r="TZQ11" i="7"/>
  <c r="TZR11" i="7"/>
  <c r="TZS11" i="7"/>
  <c r="TZT11" i="7"/>
  <c r="TZU11" i="7"/>
  <c r="TZV11" i="7"/>
  <c r="TZW11" i="7"/>
  <c r="TZX11" i="7"/>
  <c r="TZY11" i="7"/>
  <c r="TZZ11" i="7"/>
  <c r="UAA11" i="7"/>
  <c r="UAB11" i="7"/>
  <c r="UAC11" i="7"/>
  <c r="UAD11" i="7"/>
  <c r="UAE11" i="7"/>
  <c r="UAF11" i="7"/>
  <c r="UAG11" i="7"/>
  <c r="UAH11" i="7"/>
  <c r="UAI11" i="7"/>
  <c r="UAJ11" i="7"/>
  <c r="UAK11" i="7"/>
  <c r="UAL11" i="7"/>
  <c r="UAM11" i="7"/>
  <c r="UAN11" i="7"/>
  <c r="UAO11" i="7"/>
  <c r="UAP11" i="7"/>
  <c r="UAQ11" i="7"/>
  <c r="UAR11" i="7"/>
  <c r="UAS11" i="7"/>
  <c r="UAT11" i="7"/>
  <c r="UAU11" i="7"/>
  <c r="UAV11" i="7"/>
  <c r="UAW11" i="7"/>
  <c r="UAX11" i="7"/>
  <c r="UAY11" i="7"/>
  <c r="UAZ11" i="7"/>
  <c r="UBA11" i="7"/>
  <c r="UBB11" i="7"/>
  <c r="UBC11" i="7"/>
  <c r="UBD11" i="7"/>
  <c r="UBE11" i="7"/>
  <c r="UBF11" i="7"/>
  <c r="UBG11" i="7"/>
  <c r="UBH11" i="7"/>
  <c r="UBI11" i="7"/>
  <c r="UBJ11" i="7"/>
  <c r="UBK11" i="7"/>
  <c r="UBL11" i="7"/>
  <c r="UBM11" i="7"/>
  <c r="UBN11" i="7"/>
  <c r="UBO11" i="7"/>
  <c r="UBP11" i="7"/>
  <c r="UBQ11" i="7"/>
  <c r="UBR11" i="7"/>
  <c r="UBS11" i="7"/>
  <c r="UBT11" i="7"/>
  <c r="UBU11" i="7"/>
  <c r="UBV11" i="7"/>
  <c r="UBW11" i="7"/>
  <c r="UBX11" i="7"/>
  <c r="UBY11" i="7"/>
  <c r="UBZ11" i="7"/>
  <c r="UCA11" i="7"/>
  <c r="UCB11" i="7"/>
  <c r="UCC11" i="7"/>
  <c r="UCD11" i="7"/>
  <c r="UCE11" i="7"/>
  <c r="UCF11" i="7"/>
  <c r="UCG11" i="7"/>
  <c r="UCH11" i="7"/>
  <c r="UCI11" i="7"/>
  <c r="UCJ11" i="7"/>
  <c r="UCK11" i="7"/>
  <c r="UCL11" i="7"/>
  <c r="UCM11" i="7"/>
  <c r="UCN11" i="7"/>
  <c r="UCO11" i="7"/>
  <c r="UCP11" i="7"/>
  <c r="UCQ11" i="7"/>
  <c r="UCR11" i="7"/>
  <c r="UCS11" i="7"/>
  <c r="UCT11" i="7"/>
  <c r="UCU11" i="7"/>
  <c r="UCV11" i="7"/>
  <c r="UCW11" i="7"/>
  <c r="UCX11" i="7"/>
  <c r="UCY11" i="7"/>
  <c r="UCZ11" i="7"/>
  <c r="UDA11" i="7"/>
  <c r="UDB11" i="7"/>
  <c r="UDC11" i="7"/>
  <c r="UDD11" i="7"/>
  <c r="UDE11" i="7"/>
  <c r="UDF11" i="7"/>
  <c r="UDG11" i="7"/>
  <c r="UDH11" i="7"/>
  <c r="UDI11" i="7"/>
  <c r="UDJ11" i="7"/>
  <c r="UDK11" i="7"/>
  <c r="UDL11" i="7"/>
  <c r="UDM11" i="7"/>
  <c r="UDN11" i="7"/>
  <c r="UDO11" i="7"/>
  <c r="UDP11" i="7"/>
  <c r="UDQ11" i="7"/>
  <c r="UDR11" i="7"/>
  <c r="UDS11" i="7"/>
  <c r="UDT11" i="7"/>
  <c r="UDU11" i="7"/>
  <c r="UDV11" i="7"/>
  <c r="UDW11" i="7"/>
  <c r="UDX11" i="7"/>
  <c r="UDY11" i="7"/>
  <c r="UDZ11" i="7"/>
  <c r="UEA11" i="7"/>
  <c r="UEB11" i="7"/>
  <c r="UEC11" i="7"/>
  <c r="UED11" i="7"/>
  <c r="UEE11" i="7"/>
  <c r="UEF11" i="7"/>
  <c r="UEG11" i="7"/>
  <c r="UEH11" i="7"/>
  <c r="UEI11" i="7"/>
  <c r="UEJ11" i="7"/>
  <c r="UEK11" i="7"/>
  <c r="UEL11" i="7"/>
  <c r="UEM11" i="7"/>
  <c r="UEN11" i="7"/>
  <c r="UEO11" i="7"/>
  <c r="UEP11" i="7"/>
  <c r="UEQ11" i="7"/>
  <c r="UER11" i="7"/>
  <c r="UES11" i="7"/>
  <c r="UET11" i="7"/>
  <c r="UEU11" i="7"/>
  <c r="UEV11" i="7"/>
  <c r="UEW11" i="7"/>
  <c r="UEX11" i="7"/>
  <c r="UEY11" i="7"/>
  <c r="UEZ11" i="7"/>
  <c r="UFA11" i="7"/>
  <c r="UFB11" i="7"/>
  <c r="UFC11" i="7"/>
  <c r="UFD11" i="7"/>
  <c r="UFE11" i="7"/>
  <c r="UFF11" i="7"/>
  <c r="UFG11" i="7"/>
  <c r="UFH11" i="7"/>
  <c r="UFI11" i="7"/>
  <c r="UFJ11" i="7"/>
  <c r="UFK11" i="7"/>
  <c r="UFL11" i="7"/>
  <c r="UFM11" i="7"/>
  <c r="UFN11" i="7"/>
  <c r="UFO11" i="7"/>
  <c r="UFP11" i="7"/>
  <c r="UFQ11" i="7"/>
  <c r="UFR11" i="7"/>
  <c r="UFS11" i="7"/>
  <c r="UFT11" i="7"/>
  <c r="UFU11" i="7"/>
  <c r="UFV11" i="7"/>
  <c r="UFW11" i="7"/>
  <c r="UFX11" i="7"/>
  <c r="UFY11" i="7"/>
  <c r="UFZ11" i="7"/>
  <c r="UGA11" i="7"/>
  <c r="UGB11" i="7"/>
  <c r="UGC11" i="7"/>
  <c r="UGD11" i="7"/>
  <c r="UGE11" i="7"/>
  <c r="UGF11" i="7"/>
  <c r="UGG11" i="7"/>
  <c r="UGH11" i="7"/>
  <c r="UGI11" i="7"/>
  <c r="UGJ11" i="7"/>
  <c r="UGK11" i="7"/>
  <c r="UGL11" i="7"/>
  <c r="UGM11" i="7"/>
  <c r="UGN11" i="7"/>
  <c r="UGO11" i="7"/>
  <c r="UGP11" i="7"/>
  <c r="UGQ11" i="7"/>
  <c r="UGR11" i="7"/>
  <c r="UGS11" i="7"/>
  <c r="UGT11" i="7"/>
  <c r="UGU11" i="7"/>
  <c r="UGV11" i="7"/>
  <c r="UGW11" i="7"/>
  <c r="UGX11" i="7"/>
  <c r="UGY11" i="7"/>
  <c r="UGZ11" i="7"/>
  <c r="UHA11" i="7"/>
  <c r="UHB11" i="7"/>
  <c r="UHC11" i="7"/>
  <c r="UHD11" i="7"/>
  <c r="UHE11" i="7"/>
  <c r="UHF11" i="7"/>
  <c r="UHG11" i="7"/>
  <c r="UHH11" i="7"/>
  <c r="UHI11" i="7"/>
  <c r="UHJ11" i="7"/>
  <c r="UHK11" i="7"/>
  <c r="UHL11" i="7"/>
  <c r="UHM11" i="7"/>
  <c r="UHN11" i="7"/>
  <c r="UHO11" i="7"/>
  <c r="UHP11" i="7"/>
  <c r="UHQ11" i="7"/>
  <c r="UHR11" i="7"/>
  <c r="UHS11" i="7"/>
  <c r="UHT11" i="7"/>
  <c r="UHU11" i="7"/>
  <c r="UHV11" i="7"/>
  <c r="UHW11" i="7"/>
  <c r="UHX11" i="7"/>
  <c r="UHY11" i="7"/>
  <c r="UHZ11" i="7"/>
  <c r="UIA11" i="7"/>
  <c r="UIB11" i="7"/>
  <c r="UIC11" i="7"/>
  <c r="UID11" i="7"/>
  <c r="UIE11" i="7"/>
  <c r="UIF11" i="7"/>
  <c r="UIG11" i="7"/>
  <c r="UIH11" i="7"/>
  <c r="UII11" i="7"/>
  <c r="UIJ11" i="7"/>
  <c r="UIK11" i="7"/>
  <c r="UIL11" i="7"/>
  <c r="UIM11" i="7"/>
  <c r="UIN11" i="7"/>
  <c r="UIO11" i="7"/>
  <c r="UIP11" i="7"/>
  <c r="UIQ11" i="7"/>
  <c r="UIR11" i="7"/>
  <c r="UIS11" i="7"/>
  <c r="UIT11" i="7"/>
  <c r="UIU11" i="7"/>
  <c r="UIV11" i="7"/>
  <c r="UIW11" i="7"/>
  <c r="UIX11" i="7"/>
  <c r="UIY11" i="7"/>
  <c r="UIZ11" i="7"/>
  <c r="UJA11" i="7"/>
  <c r="UJB11" i="7"/>
  <c r="UJC11" i="7"/>
  <c r="UJD11" i="7"/>
  <c r="UJE11" i="7"/>
  <c r="UJF11" i="7"/>
  <c r="UJG11" i="7"/>
  <c r="UJH11" i="7"/>
  <c r="UJI11" i="7"/>
  <c r="UJJ11" i="7"/>
  <c r="UJK11" i="7"/>
  <c r="UJL11" i="7"/>
  <c r="UJM11" i="7"/>
  <c r="UJN11" i="7"/>
  <c r="UJO11" i="7"/>
  <c r="UJP11" i="7"/>
  <c r="UJQ11" i="7"/>
  <c r="UJR11" i="7"/>
  <c r="UJS11" i="7"/>
  <c r="UJT11" i="7"/>
  <c r="UJU11" i="7"/>
  <c r="UJV11" i="7"/>
  <c r="UJW11" i="7"/>
  <c r="UJX11" i="7"/>
  <c r="UJY11" i="7"/>
  <c r="UJZ11" i="7"/>
  <c r="UKA11" i="7"/>
  <c r="UKB11" i="7"/>
  <c r="UKC11" i="7"/>
  <c r="UKD11" i="7"/>
  <c r="UKE11" i="7"/>
  <c r="UKF11" i="7"/>
  <c r="UKG11" i="7"/>
  <c r="UKH11" i="7"/>
  <c r="UKI11" i="7"/>
  <c r="UKJ11" i="7"/>
  <c r="UKK11" i="7"/>
  <c r="UKL11" i="7"/>
  <c r="UKM11" i="7"/>
  <c r="UKN11" i="7"/>
  <c r="UKO11" i="7"/>
  <c r="UKP11" i="7"/>
  <c r="UKQ11" i="7"/>
  <c r="UKR11" i="7"/>
  <c r="UKS11" i="7"/>
  <c r="UKT11" i="7"/>
  <c r="UKU11" i="7"/>
  <c r="UKV11" i="7"/>
  <c r="UKW11" i="7"/>
  <c r="UKX11" i="7"/>
  <c r="UKY11" i="7"/>
  <c r="UKZ11" i="7"/>
  <c r="ULA11" i="7"/>
  <c r="ULB11" i="7"/>
  <c r="ULC11" i="7"/>
  <c r="ULD11" i="7"/>
  <c r="ULE11" i="7"/>
  <c r="ULF11" i="7"/>
  <c r="ULG11" i="7"/>
  <c r="ULH11" i="7"/>
  <c r="ULI11" i="7"/>
  <c r="ULJ11" i="7"/>
  <c r="ULK11" i="7"/>
  <c r="ULL11" i="7"/>
  <c r="ULM11" i="7"/>
  <c r="ULN11" i="7"/>
  <c r="ULO11" i="7"/>
  <c r="ULP11" i="7"/>
  <c r="ULQ11" i="7"/>
  <c r="ULR11" i="7"/>
  <c r="ULS11" i="7"/>
  <c r="ULT11" i="7"/>
  <c r="ULU11" i="7"/>
  <c r="ULV11" i="7"/>
  <c r="ULW11" i="7"/>
  <c r="ULX11" i="7"/>
  <c r="ULY11" i="7"/>
  <c r="ULZ11" i="7"/>
  <c r="UMA11" i="7"/>
  <c r="UMB11" i="7"/>
  <c r="UMC11" i="7"/>
  <c r="UMD11" i="7"/>
  <c r="UME11" i="7"/>
  <c r="UMF11" i="7"/>
  <c r="UMG11" i="7"/>
  <c r="UMH11" i="7"/>
  <c r="UMI11" i="7"/>
  <c r="UMJ11" i="7"/>
  <c r="UMK11" i="7"/>
  <c r="UML11" i="7"/>
  <c r="UMM11" i="7"/>
  <c r="UMN11" i="7"/>
  <c r="UMO11" i="7"/>
  <c r="UMP11" i="7"/>
  <c r="UMQ11" i="7"/>
  <c r="UMR11" i="7"/>
  <c r="UMS11" i="7"/>
  <c r="UMT11" i="7"/>
  <c r="UMU11" i="7"/>
  <c r="UMV11" i="7"/>
  <c r="UMW11" i="7"/>
  <c r="UMX11" i="7"/>
  <c r="UMY11" i="7"/>
  <c r="UMZ11" i="7"/>
  <c r="UNA11" i="7"/>
  <c r="UNB11" i="7"/>
  <c r="UNC11" i="7"/>
  <c r="UND11" i="7"/>
  <c r="UNE11" i="7"/>
  <c r="UNF11" i="7"/>
  <c r="UNG11" i="7"/>
  <c r="UNH11" i="7"/>
  <c r="UNI11" i="7"/>
  <c r="UNJ11" i="7"/>
  <c r="UNK11" i="7"/>
  <c r="UNL11" i="7"/>
  <c r="UNM11" i="7"/>
  <c r="UNN11" i="7"/>
  <c r="UNO11" i="7"/>
  <c r="UNP11" i="7"/>
  <c r="UNQ11" i="7"/>
  <c r="UNR11" i="7"/>
  <c r="UNS11" i="7"/>
  <c r="UNT11" i="7"/>
  <c r="UNU11" i="7"/>
  <c r="UNV11" i="7"/>
  <c r="UNW11" i="7"/>
  <c r="UNX11" i="7"/>
  <c r="UNY11" i="7"/>
  <c r="UNZ11" i="7"/>
  <c r="UOA11" i="7"/>
  <c r="UOB11" i="7"/>
  <c r="UOC11" i="7"/>
  <c r="UOD11" i="7"/>
  <c r="UOE11" i="7"/>
  <c r="UOF11" i="7"/>
  <c r="UOG11" i="7"/>
  <c r="UOH11" i="7"/>
  <c r="UOI11" i="7"/>
  <c r="UOJ11" i="7"/>
  <c r="UOK11" i="7"/>
  <c r="UOL11" i="7"/>
  <c r="UOM11" i="7"/>
  <c r="UON11" i="7"/>
  <c r="UOO11" i="7"/>
  <c r="UOP11" i="7"/>
  <c r="UOQ11" i="7"/>
  <c r="UOR11" i="7"/>
  <c r="UOS11" i="7"/>
  <c r="UOT11" i="7"/>
  <c r="UOU11" i="7"/>
  <c r="UOV11" i="7"/>
  <c r="UOW11" i="7"/>
  <c r="UOX11" i="7"/>
  <c r="UOY11" i="7"/>
  <c r="UOZ11" i="7"/>
  <c r="UPA11" i="7"/>
  <c r="UPB11" i="7"/>
  <c r="UPC11" i="7"/>
  <c r="UPD11" i="7"/>
  <c r="UPE11" i="7"/>
  <c r="UPF11" i="7"/>
  <c r="UPG11" i="7"/>
  <c r="UPH11" i="7"/>
  <c r="UPI11" i="7"/>
  <c r="UPJ11" i="7"/>
  <c r="UPK11" i="7"/>
  <c r="UPL11" i="7"/>
  <c r="UPM11" i="7"/>
  <c r="UPN11" i="7"/>
  <c r="UPO11" i="7"/>
  <c r="UPP11" i="7"/>
  <c r="UPQ11" i="7"/>
  <c r="UPR11" i="7"/>
  <c r="UPS11" i="7"/>
  <c r="UPT11" i="7"/>
  <c r="UPU11" i="7"/>
  <c r="UPV11" i="7"/>
  <c r="UPW11" i="7"/>
  <c r="UPX11" i="7"/>
  <c r="UPY11" i="7"/>
  <c r="UPZ11" i="7"/>
  <c r="UQA11" i="7"/>
  <c r="UQB11" i="7"/>
  <c r="UQC11" i="7"/>
  <c r="UQD11" i="7"/>
  <c r="UQE11" i="7"/>
  <c r="UQF11" i="7"/>
  <c r="UQG11" i="7"/>
  <c r="UQH11" i="7"/>
  <c r="UQI11" i="7"/>
  <c r="UQJ11" i="7"/>
  <c r="UQK11" i="7"/>
  <c r="UQL11" i="7"/>
  <c r="UQM11" i="7"/>
  <c r="UQN11" i="7"/>
  <c r="UQO11" i="7"/>
  <c r="UQP11" i="7"/>
  <c r="UQQ11" i="7"/>
  <c r="UQR11" i="7"/>
  <c r="UQS11" i="7"/>
  <c r="UQT11" i="7"/>
  <c r="UQU11" i="7"/>
  <c r="UQV11" i="7"/>
  <c r="UQW11" i="7"/>
  <c r="UQX11" i="7"/>
  <c r="UQY11" i="7"/>
  <c r="UQZ11" i="7"/>
  <c r="URA11" i="7"/>
  <c r="URB11" i="7"/>
  <c r="URC11" i="7"/>
  <c r="URD11" i="7"/>
  <c r="URE11" i="7"/>
  <c r="URF11" i="7"/>
  <c r="URG11" i="7"/>
  <c r="URH11" i="7"/>
  <c r="URI11" i="7"/>
  <c r="URJ11" i="7"/>
  <c r="URK11" i="7"/>
  <c r="URL11" i="7"/>
  <c r="URM11" i="7"/>
  <c r="URN11" i="7"/>
  <c r="URO11" i="7"/>
  <c r="URP11" i="7"/>
  <c r="URQ11" i="7"/>
  <c r="URR11" i="7"/>
  <c r="URS11" i="7"/>
  <c r="URT11" i="7"/>
  <c r="URU11" i="7"/>
  <c r="URV11" i="7"/>
  <c r="URW11" i="7"/>
  <c r="URX11" i="7"/>
  <c r="URY11" i="7"/>
  <c r="URZ11" i="7"/>
  <c r="USA11" i="7"/>
  <c r="USB11" i="7"/>
  <c r="USC11" i="7"/>
  <c r="USD11" i="7"/>
  <c r="USE11" i="7"/>
  <c r="USF11" i="7"/>
  <c r="USG11" i="7"/>
  <c r="USH11" i="7"/>
  <c r="USI11" i="7"/>
  <c r="USJ11" i="7"/>
  <c r="USK11" i="7"/>
  <c r="USL11" i="7"/>
  <c r="USM11" i="7"/>
  <c r="USN11" i="7"/>
  <c r="USO11" i="7"/>
  <c r="USP11" i="7"/>
  <c r="USQ11" i="7"/>
  <c r="USR11" i="7"/>
  <c r="USS11" i="7"/>
  <c r="UST11" i="7"/>
  <c r="USU11" i="7"/>
  <c r="USV11" i="7"/>
  <c r="USW11" i="7"/>
  <c r="USX11" i="7"/>
  <c r="USY11" i="7"/>
  <c r="USZ11" i="7"/>
  <c r="UTA11" i="7"/>
  <c r="UTB11" i="7"/>
  <c r="UTC11" i="7"/>
  <c r="UTD11" i="7"/>
  <c r="UTE11" i="7"/>
  <c r="UTF11" i="7"/>
  <c r="UTG11" i="7"/>
  <c r="UTH11" i="7"/>
  <c r="UTI11" i="7"/>
  <c r="UTJ11" i="7"/>
  <c r="UTK11" i="7"/>
  <c r="UTL11" i="7"/>
  <c r="UTM11" i="7"/>
  <c r="UTN11" i="7"/>
  <c r="UTO11" i="7"/>
  <c r="UTP11" i="7"/>
  <c r="UTQ11" i="7"/>
  <c r="UTR11" i="7"/>
  <c r="UTS11" i="7"/>
  <c r="UTT11" i="7"/>
  <c r="UTU11" i="7"/>
  <c r="UTV11" i="7"/>
  <c r="UTW11" i="7"/>
  <c r="UTX11" i="7"/>
  <c r="UTY11" i="7"/>
  <c r="UTZ11" i="7"/>
  <c r="UUA11" i="7"/>
  <c r="UUB11" i="7"/>
  <c r="UUC11" i="7"/>
  <c r="UUD11" i="7"/>
  <c r="UUE11" i="7"/>
  <c r="UUF11" i="7"/>
  <c r="UUG11" i="7"/>
  <c r="UUH11" i="7"/>
  <c r="UUI11" i="7"/>
  <c r="UUJ11" i="7"/>
  <c r="UUK11" i="7"/>
  <c r="UUL11" i="7"/>
  <c r="UUM11" i="7"/>
  <c r="UUN11" i="7"/>
  <c r="UUO11" i="7"/>
  <c r="UUP11" i="7"/>
  <c r="UUQ11" i="7"/>
  <c r="UUR11" i="7"/>
  <c r="UUS11" i="7"/>
  <c r="UUT11" i="7"/>
  <c r="UUU11" i="7"/>
  <c r="UUV11" i="7"/>
  <c r="UUW11" i="7"/>
  <c r="UUX11" i="7"/>
  <c r="UUY11" i="7"/>
  <c r="UUZ11" i="7"/>
  <c r="UVA11" i="7"/>
  <c r="UVB11" i="7"/>
  <c r="UVC11" i="7"/>
  <c r="UVD11" i="7"/>
  <c r="UVE11" i="7"/>
  <c r="UVF11" i="7"/>
  <c r="UVG11" i="7"/>
  <c r="UVH11" i="7"/>
  <c r="UVI11" i="7"/>
  <c r="UVJ11" i="7"/>
  <c r="UVK11" i="7"/>
  <c r="UVL11" i="7"/>
  <c r="UVM11" i="7"/>
  <c r="UVN11" i="7"/>
  <c r="UVO11" i="7"/>
  <c r="UVP11" i="7"/>
  <c r="UVQ11" i="7"/>
  <c r="UVR11" i="7"/>
  <c r="UVS11" i="7"/>
  <c r="UVT11" i="7"/>
  <c r="UVU11" i="7"/>
  <c r="UVV11" i="7"/>
  <c r="UVW11" i="7"/>
  <c r="UVX11" i="7"/>
  <c r="UVY11" i="7"/>
  <c r="UVZ11" i="7"/>
  <c r="UWA11" i="7"/>
  <c r="UWB11" i="7"/>
  <c r="UWC11" i="7"/>
  <c r="UWD11" i="7"/>
  <c r="UWE11" i="7"/>
  <c r="UWF11" i="7"/>
  <c r="UWG11" i="7"/>
  <c r="UWH11" i="7"/>
  <c r="UWI11" i="7"/>
  <c r="UWJ11" i="7"/>
  <c r="UWK11" i="7"/>
  <c r="UWL11" i="7"/>
  <c r="UWM11" i="7"/>
  <c r="UWN11" i="7"/>
  <c r="UWO11" i="7"/>
  <c r="UWP11" i="7"/>
  <c r="UWQ11" i="7"/>
  <c r="UWR11" i="7"/>
  <c r="UWS11" i="7"/>
  <c r="UWT11" i="7"/>
  <c r="UWU11" i="7"/>
  <c r="UWV11" i="7"/>
  <c r="UWW11" i="7"/>
  <c r="UWX11" i="7"/>
  <c r="UWY11" i="7"/>
  <c r="UWZ11" i="7"/>
  <c r="UXA11" i="7"/>
  <c r="UXB11" i="7"/>
  <c r="UXC11" i="7"/>
  <c r="UXD11" i="7"/>
  <c r="UXE11" i="7"/>
  <c r="UXF11" i="7"/>
  <c r="UXG11" i="7"/>
  <c r="UXH11" i="7"/>
  <c r="UXI11" i="7"/>
  <c r="UXJ11" i="7"/>
  <c r="UXK11" i="7"/>
  <c r="UXL11" i="7"/>
  <c r="UXM11" i="7"/>
  <c r="UXN11" i="7"/>
  <c r="UXO11" i="7"/>
  <c r="UXP11" i="7"/>
  <c r="UXQ11" i="7"/>
  <c r="UXR11" i="7"/>
  <c r="UXS11" i="7"/>
  <c r="UXT11" i="7"/>
  <c r="UXU11" i="7"/>
  <c r="UXV11" i="7"/>
  <c r="UXW11" i="7"/>
  <c r="UXX11" i="7"/>
  <c r="UXY11" i="7"/>
  <c r="UXZ11" i="7"/>
  <c r="UYA11" i="7"/>
  <c r="UYB11" i="7"/>
  <c r="UYC11" i="7"/>
  <c r="UYD11" i="7"/>
  <c r="UYE11" i="7"/>
  <c r="UYF11" i="7"/>
  <c r="UYG11" i="7"/>
  <c r="UYH11" i="7"/>
  <c r="UYI11" i="7"/>
  <c r="UYJ11" i="7"/>
  <c r="UYK11" i="7"/>
  <c r="UYL11" i="7"/>
  <c r="UYM11" i="7"/>
  <c r="UYN11" i="7"/>
  <c r="UYO11" i="7"/>
  <c r="UYP11" i="7"/>
  <c r="UYQ11" i="7"/>
  <c r="UYR11" i="7"/>
  <c r="UYS11" i="7"/>
  <c r="UYT11" i="7"/>
  <c r="UYU11" i="7"/>
  <c r="UYV11" i="7"/>
  <c r="UYW11" i="7"/>
  <c r="UYX11" i="7"/>
  <c r="UYY11" i="7"/>
  <c r="UYZ11" i="7"/>
  <c r="UZA11" i="7"/>
  <c r="UZB11" i="7"/>
  <c r="UZC11" i="7"/>
  <c r="UZD11" i="7"/>
  <c r="UZE11" i="7"/>
  <c r="UZF11" i="7"/>
  <c r="UZG11" i="7"/>
  <c r="UZH11" i="7"/>
  <c r="UZI11" i="7"/>
  <c r="UZJ11" i="7"/>
  <c r="UZK11" i="7"/>
  <c r="UZL11" i="7"/>
  <c r="UZM11" i="7"/>
  <c r="UZN11" i="7"/>
  <c r="UZO11" i="7"/>
  <c r="UZP11" i="7"/>
  <c r="UZQ11" i="7"/>
  <c r="UZR11" i="7"/>
  <c r="UZS11" i="7"/>
  <c r="UZT11" i="7"/>
  <c r="UZU11" i="7"/>
  <c r="UZV11" i="7"/>
  <c r="UZW11" i="7"/>
  <c r="UZX11" i="7"/>
  <c r="UZY11" i="7"/>
  <c r="UZZ11" i="7"/>
  <c r="VAA11" i="7"/>
  <c r="VAB11" i="7"/>
  <c r="VAC11" i="7"/>
  <c r="VAD11" i="7"/>
  <c r="VAE11" i="7"/>
  <c r="VAF11" i="7"/>
  <c r="VAG11" i="7"/>
  <c r="VAH11" i="7"/>
  <c r="VAI11" i="7"/>
  <c r="VAJ11" i="7"/>
  <c r="VAK11" i="7"/>
  <c r="VAL11" i="7"/>
  <c r="VAM11" i="7"/>
  <c r="VAN11" i="7"/>
  <c r="VAO11" i="7"/>
  <c r="VAP11" i="7"/>
  <c r="VAQ11" i="7"/>
  <c r="VAR11" i="7"/>
  <c r="VAS11" i="7"/>
  <c r="VAT11" i="7"/>
  <c r="VAU11" i="7"/>
  <c r="VAV11" i="7"/>
  <c r="VAW11" i="7"/>
  <c r="VAX11" i="7"/>
  <c r="VAY11" i="7"/>
  <c r="VAZ11" i="7"/>
  <c r="VBA11" i="7"/>
  <c r="VBB11" i="7"/>
  <c r="VBC11" i="7"/>
  <c r="VBD11" i="7"/>
  <c r="VBE11" i="7"/>
  <c r="VBF11" i="7"/>
  <c r="VBG11" i="7"/>
  <c r="VBH11" i="7"/>
  <c r="VBI11" i="7"/>
  <c r="VBJ11" i="7"/>
  <c r="VBK11" i="7"/>
  <c r="VBL11" i="7"/>
  <c r="VBM11" i="7"/>
  <c r="VBN11" i="7"/>
  <c r="VBO11" i="7"/>
  <c r="VBP11" i="7"/>
  <c r="VBQ11" i="7"/>
  <c r="VBR11" i="7"/>
  <c r="VBS11" i="7"/>
  <c r="VBT11" i="7"/>
  <c r="VBU11" i="7"/>
  <c r="VBV11" i="7"/>
  <c r="VBW11" i="7"/>
  <c r="VBX11" i="7"/>
  <c r="VBY11" i="7"/>
  <c r="VBZ11" i="7"/>
  <c r="VCA11" i="7"/>
  <c r="VCB11" i="7"/>
  <c r="VCC11" i="7"/>
  <c r="VCD11" i="7"/>
  <c r="VCE11" i="7"/>
  <c r="VCF11" i="7"/>
  <c r="VCG11" i="7"/>
  <c r="VCH11" i="7"/>
  <c r="VCI11" i="7"/>
  <c r="VCJ11" i="7"/>
  <c r="VCK11" i="7"/>
  <c r="VCL11" i="7"/>
  <c r="VCM11" i="7"/>
  <c r="VCN11" i="7"/>
  <c r="VCO11" i="7"/>
  <c r="VCP11" i="7"/>
  <c r="VCQ11" i="7"/>
  <c r="VCR11" i="7"/>
  <c r="VCS11" i="7"/>
  <c r="VCT11" i="7"/>
  <c r="VCU11" i="7"/>
  <c r="VCV11" i="7"/>
  <c r="VCW11" i="7"/>
  <c r="VCX11" i="7"/>
  <c r="VCY11" i="7"/>
  <c r="VCZ11" i="7"/>
  <c r="VDA11" i="7"/>
  <c r="VDB11" i="7"/>
  <c r="VDC11" i="7"/>
  <c r="VDD11" i="7"/>
  <c r="VDE11" i="7"/>
  <c r="VDF11" i="7"/>
  <c r="VDG11" i="7"/>
  <c r="VDH11" i="7"/>
  <c r="VDI11" i="7"/>
  <c r="VDJ11" i="7"/>
  <c r="VDK11" i="7"/>
  <c r="VDL11" i="7"/>
  <c r="VDM11" i="7"/>
  <c r="VDN11" i="7"/>
  <c r="VDO11" i="7"/>
  <c r="VDP11" i="7"/>
  <c r="VDQ11" i="7"/>
  <c r="VDR11" i="7"/>
  <c r="VDS11" i="7"/>
  <c r="VDT11" i="7"/>
  <c r="VDU11" i="7"/>
  <c r="VDV11" i="7"/>
  <c r="VDW11" i="7"/>
  <c r="VDX11" i="7"/>
  <c r="VDY11" i="7"/>
  <c r="VDZ11" i="7"/>
  <c r="VEA11" i="7"/>
  <c r="VEB11" i="7"/>
  <c r="VEC11" i="7"/>
  <c r="VED11" i="7"/>
  <c r="VEE11" i="7"/>
  <c r="VEF11" i="7"/>
  <c r="VEG11" i="7"/>
  <c r="VEH11" i="7"/>
  <c r="VEI11" i="7"/>
  <c r="VEJ11" i="7"/>
  <c r="VEK11" i="7"/>
  <c r="VEL11" i="7"/>
  <c r="VEM11" i="7"/>
  <c r="VEN11" i="7"/>
  <c r="VEO11" i="7"/>
  <c r="VEP11" i="7"/>
  <c r="VEQ11" i="7"/>
  <c r="VER11" i="7"/>
  <c r="VES11" i="7"/>
  <c r="VET11" i="7"/>
  <c r="VEU11" i="7"/>
  <c r="VEV11" i="7"/>
  <c r="VEW11" i="7"/>
  <c r="VEX11" i="7"/>
  <c r="VEY11" i="7"/>
  <c r="VEZ11" i="7"/>
  <c r="VFA11" i="7"/>
  <c r="VFB11" i="7"/>
  <c r="VFC11" i="7"/>
  <c r="VFD11" i="7"/>
  <c r="VFE11" i="7"/>
  <c r="VFF11" i="7"/>
  <c r="VFG11" i="7"/>
  <c r="VFH11" i="7"/>
  <c r="VFI11" i="7"/>
  <c r="VFJ11" i="7"/>
  <c r="VFK11" i="7"/>
  <c r="VFL11" i="7"/>
  <c r="VFM11" i="7"/>
  <c r="VFN11" i="7"/>
  <c r="VFO11" i="7"/>
  <c r="VFP11" i="7"/>
  <c r="VFQ11" i="7"/>
  <c r="VFR11" i="7"/>
  <c r="VFS11" i="7"/>
  <c r="VFT11" i="7"/>
  <c r="VFU11" i="7"/>
  <c r="VFV11" i="7"/>
  <c r="VFW11" i="7"/>
  <c r="VFX11" i="7"/>
  <c r="VFY11" i="7"/>
  <c r="VFZ11" i="7"/>
  <c r="VGA11" i="7"/>
  <c r="VGB11" i="7"/>
  <c r="VGC11" i="7"/>
  <c r="VGD11" i="7"/>
  <c r="VGE11" i="7"/>
  <c r="VGF11" i="7"/>
  <c r="VGG11" i="7"/>
  <c r="VGH11" i="7"/>
  <c r="VGI11" i="7"/>
  <c r="VGJ11" i="7"/>
  <c r="VGK11" i="7"/>
  <c r="VGL11" i="7"/>
  <c r="VGM11" i="7"/>
  <c r="VGN11" i="7"/>
  <c r="VGO11" i="7"/>
  <c r="VGP11" i="7"/>
  <c r="VGQ11" i="7"/>
  <c r="VGR11" i="7"/>
  <c r="VGS11" i="7"/>
  <c r="VGT11" i="7"/>
  <c r="VGU11" i="7"/>
  <c r="VGV11" i="7"/>
  <c r="VGW11" i="7"/>
  <c r="VGX11" i="7"/>
  <c r="VGY11" i="7"/>
  <c r="VGZ11" i="7"/>
  <c r="VHA11" i="7"/>
  <c r="VHB11" i="7"/>
  <c r="VHC11" i="7"/>
  <c r="VHD11" i="7"/>
  <c r="VHE11" i="7"/>
  <c r="VHF11" i="7"/>
  <c r="VHG11" i="7"/>
  <c r="VHH11" i="7"/>
  <c r="VHI11" i="7"/>
  <c r="VHJ11" i="7"/>
  <c r="VHK11" i="7"/>
  <c r="VHL11" i="7"/>
  <c r="VHM11" i="7"/>
  <c r="VHN11" i="7"/>
  <c r="VHO11" i="7"/>
  <c r="VHP11" i="7"/>
  <c r="VHQ11" i="7"/>
  <c r="VHR11" i="7"/>
  <c r="VHS11" i="7"/>
  <c r="VHT11" i="7"/>
  <c r="VHU11" i="7"/>
  <c r="VHV11" i="7"/>
  <c r="VHW11" i="7"/>
  <c r="VHX11" i="7"/>
  <c r="VHY11" i="7"/>
  <c r="VHZ11" i="7"/>
  <c r="VIA11" i="7"/>
  <c r="VIB11" i="7"/>
  <c r="VIC11" i="7"/>
  <c r="VID11" i="7"/>
  <c r="VIE11" i="7"/>
  <c r="VIF11" i="7"/>
  <c r="VIG11" i="7"/>
  <c r="VIH11" i="7"/>
  <c r="VII11" i="7"/>
  <c r="VIJ11" i="7"/>
  <c r="VIK11" i="7"/>
  <c r="VIL11" i="7"/>
  <c r="VIM11" i="7"/>
  <c r="VIN11" i="7"/>
  <c r="VIO11" i="7"/>
  <c r="VIP11" i="7"/>
  <c r="VIQ11" i="7"/>
  <c r="VIR11" i="7"/>
  <c r="VIS11" i="7"/>
  <c r="VIT11" i="7"/>
  <c r="VIU11" i="7"/>
  <c r="VIV11" i="7"/>
  <c r="VIW11" i="7"/>
  <c r="VIX11" i="7"/>
  <c r="VIY11" i="7"/>
  <c r="VIZ11" i="7"/>
  <c r="VJA11" i="7"/>
  <c r="VJB11" i="7"/>
  <c r="VJC11" i="7"/>
  <c r="VJD11" i="7"/>
  <c r="VJE11" i="7"/>
  <c r="VJF11" i="7"/>
  <c r="VJG11" i="7"/>
  <c r="VJH11" i="7"/>
  <c r="VJI11" i="7"/>
  <c r="VJJ11" i="7"/>
  <c r="VJK11" i="7"/>
  <c r="VJL11" i="7"/>
  <c r="VJM11" i="7"/>
  <c r="VJN11" i="7"/>
  <c r="VJO11" i="7"/>
  <c r="VJP11" i="7"/>
  <c r="VJQ11" i="7"/>
  <c r="VJR11" i="7"/>
  <c r="VJS11" i="7"/>
  <c r="VJT11" i="7"/>
  <c r="VJU11" i="7"/>
  <c r="VJV11" i="7"/>
  <c r="VJW11" i="7"/>
  <c r="VJX11" i="7"/>
  <c r="VJY11" i="7"/>
  <c r="VJZ11" i="7"/>
  <c r="VKA11" i="7"/>
  <c r="VKB11" i="7"/>
  <c r="VKC11" i="7"/>
  <c r="VKD11" i="7"/>
  <c r="VKE11" i="7"/>
  <c r="VKF11" i="7"/>
  <c r="VKG11" i="7"/>
  <c r="VKH11" i="7"/>
  <c r="VKI11" i="7"/>
  <c r="VKJ11" i="7"/>
  <c r="VKK11" i="7"/>
  <c r="VKL11" i="7"/>
  <c r="VKM11" i="7"/>
  <c r="VKN11" i="7"/>
  <c r="VKO11" i="7"/>
  <c r="VKP11" i="7"/>
  <c r="VKQ11" i="7"/>
  <c r="VKR11" i="7"/>
  <c r="VKS11" i="7"/>
  <c r="VKT11" i="7"/>
  <c r="VKU11" i="7"/>
  <c r="VKV11" i="7"/>
  <c r="VKW11" i="7"/>
  <c r="VKX11" i="7"/>
  <c r="VKY11" i="7"/>
  <c r="VKZ11" i="7"/>
  <c r="VLA11" i="7"/>
  <c r="VLB11" i="7"/>
  <c r="VLC11" i="7"/>
  <c r="VLD11" i="7"/>
  <c r="VLE11" i="7"/>
  <c r="VLF11" i="7"/>
  <c r="VLG11" i="7"/>
  <c r="VLH11" i="7"/>
  <c r="VLI11" i="7"/>
  <c r="VLJ11" i="7"/>
  <c r="VLK11" i="7"/>
  <c r="VLL11" i="7"/>
  <c r="VLM11" i="7"/>
  <c r="VLN11" i="7"/>
  <c r="VLO11" i="7"/>
  <c r="VLP11" i="7"/>
  <c r="VLQ11" i="7"/>
  <c r="VLR11" i="7"/>
  <c r="VLS11" i="7"/>
  <c r="VLT11" i="7"/>
  <c r="VLU11" i="7"/>
  <c r="VLV11" i="7"/>
  <c r="VLW11" i="7"/>
  <c r="VLX11" i="7"/>
  <c r="VLY11" i="7"/>
  <c r="VLZ11" i="7"/>
  <c r="VMA11" i="7"/>
  <c r="VMB11" i="7"/>
  <c r="VMC11" i="7"/>
  <c r="VMD11" i="7"/>
  <c r="VME11" i="7"/>
  <c r="VMF11" i="7"/>
  <c r="VMG11" i="7"/>
  <c r="VMH11" i="7"/>
  <c r="VMI11" i="7"/>
  <c r="VMJ11" i="7"/>
  <c r="VMK11" i="7"/>
  <c r="VML11" i="7"/>
  <c r="VMM11" i="7"/>
  <c r="VMN11" i="7"/>
  <c r="VMO11" i="7"/>
  <c r="VMP11" i="7"/>
  <c r="VMQ11" i="7"/>
  <c r="VMR11" i="7"/>
  <c r="VMS11" i="7"/>
  <c r="VMT11" i="7"/>
  <c r="VMU11" i="7"/>
  <c r="VMV11" i="7"/>
  <c r="VMW11" i="7"/>
  <c r="VMX11" i="7"/>
  <c r="VMY11" i="7"/>
  <c r="VMZ11" i="7"/>
  <c r="VNA11" i="7"/>
  <c r="VNB11" i="7"/>
  <c r="VNC11" i="7"/>
  <c r="VND11" i="7"/>
  <c r="VNE11" i="7"/>
  <c r="VNF11" i="7"/>
  <c r="VNG11" i="7"/>
  <c r="VNH11" i="7"/>
  <c r="VNI11" i="7"/>
  <c r="VNJ11" i="7"/>
  <c r="VNK11" i="7"/>
  <c r="VNL11" i="7"/>
  <c r="VNM11" i="7"/>
  <c r="VNN11" i="7"/>
  <c r="VNO11" i="7"/>
  <c r="VNP11" i="7"/>
  <c r="VNQ11" i="7"/>
  <c r="VNR11" i="7"/>
  <c r="VNS11" i="7"/>
  <c r="VNT11" i="7"/>
  <c r="VNU11" i="7"/>
  <c r="VNV11" i="7"/>
  <c r="VNW11" i="7"/>
  <c r="VNX11" i="7"/>
  <c r="VNY11" i="7"/>
  <c r="VNZ11" i="7"/>
  <c r="VOA11" i="7"/>
  <c r="VOB11" i="7"/>
  <c r="VOC11" i="7"/>
  <c r="VOD11" i="7"/>
  <c r="VOE11" i="7"/>
  <c r="VOF11" i="7"/>
  <c r="VOG11" i="7"/>
  <c r="VOH11" i="7"/>
  <c r="VOI11" i="7"/>
  <c r="VOJ11" i="7"/>
  <c r="VOK11" i="7"/>
  <c r="VOL11" i="7"/>
  <c r="VOM11" i="7"/>
  <c r="VON11" i="7"/>
  <c r="VOO11" i="7"/>
  <c r="VOP11" i="7"/>
  <c r="VOQ11" i="7"/>
  <c r="VOR11" i="7"/>
  <c r="VOS11" i="7"/>
  <c r="VOT11" i="7"/>
  <c r="VOU11" i="7"/>
  <c r="VOV11" i="7"/>
  <c r="VOW11" i="7"/>
  <c r="VOX11" i="7"/>
  <c r="VOY11" i="7"/>
  <c r="VOZ11" i="7"/>
  <c r="VPA11" i="7"/>
  <c r="VPB11" i="7"/>
  <c r="VPC11" i="7"/>
  <c r="VPD11" i="7"/>
  <c r="VPE11" i="7"/>
  <c r="VPF11" i="7"/>
  <c r="VPG11" i="7"/>
  <c r="VPH11" i="7"/>
  <c r="VPI11" i="7"/>
  <c r="VPJ11" i="7"/>
  <c r="VPK11" i="7"/>
  <c r="VPL11" i="7"/>
  <c r="VPM11" i="7"/>
  <c r="VPN11" i="7"/>
  <c r="VPO11" i="7"/>
  <c r="VPP11" i="7"/>
  <c r="VPQ11" i="7"/>
  <c r="VPR11" i="7"/>
  <c r="VPS11" i="7"/>
  <c r="VPT11" i="7"/>
  <c r="VPU11" i="7"/>
  <c r="VPV11" i="7"/>
  <c r="VPW11" i="7"/>
  <c r="VPX11" i="7"/>
  <c r="VPY11" i="7"/>
  <c r="VPZ11" i="7"/>
  <c r="VQA11" i="7"/>
  <c r="VQB11" i="7"/>
  <c r="VQC11" i="7"/>
  <c r="VQD11" i="7"/>
  <c r="VQE11" i="7"/>
  <c r="VQF11" i="7"/>
  <c r="VQG11" i="7"/>
  <c r="VQH11" i="7"/>
  <c r="VQI11" i="7"/>
  <c r="VQJ11" i="7"/>
  <c r="VQK11" i="7"/>
  <c r="VQL11" i="7"/>
  <c r="VQM11" i="7"/>
  <c r="VQN11" i="7"/>
  <c r="VQO11" i="7"/>
  <c r="VQP11" i="7"/>
  <c r="VQQ11" i="7"/>
  <c r="VQR11" i="7"/>
  <c r="VQS11" i="7"/>
  <c r="VQT11" i="7"/>
  <c r="VQU11" i="7"/>
  <c r="VQV11" i="7"/>
  <c r="VQW11" i="7"/>
  <c r="VQX11" i="7"/>
  <c r="VQY11" i="7"/>
  <c r="VQZ11" i="7"/>
  <c r="VRA11" i="7"/>
  <c r="VRB11" i="7"/>
  <c r="VRC11" i="7"/>
  <c r="VRD11" i="7"/>
  <c r="VRE11" i="7"/>
  <c r="VRF11" i="7"/>
  <c r="VRG11" i="7"/>
  <c r="VRH11" i="7"/>
  <c r="VRI11" i="7"/>
  <c r="VRJ11" i="7"/>
  <c r="VRK11" i="7"/>
  <c r="VRL11" i="7"/>
  <c r="VRM11" i="7"/>
  <c r="VRN11" i="7"/>
  <c r="VRO11" i="7"/>
  <c r="VRP11" i="7"/>
  <c r="VRQ11" i="7"/>
  <c r="VRR11" i="7"/>
  <c r="VRS11" i="7"/>
  <c r="VRT11" i="7"/>
  <c r="VRU11" i="7"/>
  <c r="VRV11" i="7"/>
  <c r="VRW11" i="7"/>
  <c r="VRX11" i="7"/>
  <c r="VRY11" i="7"/>
  <c r="VRZ11" i="7"/>
  <c r="VSA11" i="7"/>
  <c r="VSB11" i="7"/>
  <c r="VSC11" i="7"/>
  <c r="VSD11" i="7"/>
  <c r="VSE11" i="7"/>
  <c r="VSF11" i="7"/>
  <c r="VSG11" i="7"/>
  <c r="VSH11" i="7"/>
  <c r="VSI11" i="7"/>
  <c r="VSJ11" i="7"/>
  <c r="VSK11" i="7"/>
  <c r="VSL11" i="7"/>
  <c r="VSM11" i="7"/>
  <c r="VSN11" i="7"/>
  <c r="VSO11" i="7"/>
  <c r="VSP11" i="7"/>
  <c r="VSQ11" i="7"/>
  <c r="VSR11" i="7"/>
  <c r="VSS11" i="7"/>
  <c r="VST11" i="7"/>
  <c r="VSU11" i="7"/>
  <c r="VSV11" i="7"/>
  <c r="VSW11" i="7"/>
  <c r="VSX11" i="7"/>
  <c r="VSY11" i="7"/>
  <c r="VSZ11" i="7"/>
  <c r="VTA11" i="7"/>
  <c r="VTB11" i="7"/>
  <c r="VTC11" i="7"/>
  <c r="VTD11" i="7"/>
  <c r="VTE11" i="7"/>
  <c r="VTF11" i="7"/>
  <c r="VTG11" i="7"/>
  <c r="VTH11" i="7"/>
  <c r="VTI11" i="7"/>
  <c r="VTJ11" i="7"/>
  <c r="VTK11" i="7"/>
  <c r="VTL11" i="7"/>
  <c r="VTM11" i="7"/>
  <c r="VTN11" i="7"/>
  <c r="VTO11" i="7"/>
  <c r="VTP11" i="7"/>
  <c r="VTQ11" i="7"/>
  <c r="VTR11" i="7"/>
  <c r="VTS11" i="7"/>
  <c r="VTT11" i="7"/>
  <c r="VTU11" i="7"/>
  <c r="VTV11" i="7"/>
  <c r="VTW11" i="7"/>
  <c r="VTX11" i="7"/>
  <c r="VTY11" i="7"/>
  <c r="VTZ11" i="7"/>
  <c r="VUA11" i="7"/>
  <c r="VUB11" i="7"/>
  <c r="VUC11" i="7"/>
  <c r="VUD11" i="7"/>
  <c r="VUE11" i="7"/>
  <c r="VUF11" i="7"/>
  <c r="VUG11" i="7"/>
  <c r="VUH11" i="7"/>
  <c r="VUI11" i="7"/>
  <c r="VUJ11" i="7"/>
  <c r="VUK11" i="7"/>
  <c r="VUL11" i="7"/>
  <c r="VUM11" i="7"/>
  <c r="VUN11" i="7"/>
  <c r="VUO11" i="7"/>
  <c r="VUP11" i="7"/>
  <c r="VUQ11" i="7"/>
  <c r="VUR11" i="7"/>
  <c r="VUS11" i="7"/>
  <c r="VUT11" i="7"/>
  <c r="VUU11" i="7"/>
  <c r="VUV11" i="7"/>
  <c r="VUW11" i="7"/>
  <c r="VUX11" i="7"/>
  <c r="VUY11" i="7"/>
  <c r="VUZ11" i="7"/>
  <c r="VVA11" i="7"/>
  <c r="VVB11" i="7"/>
  <c r="VVC11" i="7"/>
  <c r="VVD11" i="7"/>
  <c r="VVE11" i="7"/>
  <c r="VVF11" i="7"/>
  <c r="VVG11" i="7"/>
  <c r="VVH11" i="7"/>
  <c r="VVI11" i="7"/>
  <c r="VVJ11" i="7"/>
  <c r="VVK11" i="7"/>
  <c r="VVL11" i="7"/>
  <c r="VVM11" i="7"/>
  <c r="VVN11" i="7"/>
  <c r="VVO11" i="7"/>
  <c r="VVP11" i="7"/>
  <c r="VVQ11" i="7"/>
  <c r="VVR11" i="7"/>
  <c r="VVS11" i="7"/>
  <c r="VVT11" i="7"/>
  <c r="VVU11" i="7"/>
  <c r="VVV11" i="7"/>
  <c r="VVW11" i="7"/>
  <c r="VVX11" i="7"/>
  <c r="VVY11" i="7"/>
  <c r="VVZ11" i="7"/>
  <c r="VWA11" i="7"/>
  <c r="VWB11" i="7"/>
  <c r="VWC11" i="7"/>
  <c r="VWD11" i="7"/>
  <c r="VWE11" i="7"/>
  <c r="VWF11" i="7"/>
  <c r="VWG11" i="7"/>
  <c r="VWH11" i="7"/>
  <c r="VWI11" i="7"/>
  <c r="VWJ11" i="7"/>
  <c r="VWK11" i="7"/>
  <c r="VWL11" i="7"/>
  <c r="VWM11" i="7"/>
  <c r="VWN11" i="7"/>
  <c r="VWO11" i="7"/>
  <c r="VWP11" i="7"/>
  <c r="VWQ11" i="7"/>
  <c r="VWR11" i="7"/>
  <c r="VWS11" i="7"/>
  <c r="VWT11" i="7"/>
  <c r="VWU11" i="7"/>
  <c r="VWV11" i="7"/>
  <c r="VWW11" i="7"/>
  <c r="VWX11" i="7"/>
  <c r="VWY11" i="7"/>
  <c r="VWZ11" i="7"/>
  <c r="VXA11" i="7"/>
  <c r="VXB11" i="7"/>
  <c r="VXC11" i="7"/>
  <c r="VXD11" i="7"/>
  <c r="VXE11" i="7"/>
  <c r="VXF11" i="7"/>
  <c r="VXG11" i="7"/>
  <c r="VXH11" i="7"/>
  <c r="VXI11" i="7"/>
  <c r="VXJ11" i="7"/>
  <c r="VXK11" i="7"/>
  <c r="VXL11" i="7"/>
  <c r="VXM11" i="7"/>
  <c r="VXN11" i="7"/>
  <c r="VXO11" i="7"/>
  <c r="VXP11" i="7"/>
  <c r="VXQ11" i="7"/>
  <c r="VXR11" i="7"/>
  <c r="VXS11" i="7"/>
  <c r="VXT11" i="7"/>
  <c r="VXU11" i="7"/>
  <c r="VXV11" i="7"/>
  <c r="VXW11" i="7"/>
  <c r="VXX11" i="7"/>
  <c r="VXY11" i="7"/>
  <c r="VXZ11" i="7"/>
  <c r="VYA11" i="7"/>
  <c r="VYB11" i="7"/>
  <c r="VYC11" i="7"/>
  <c r="VYD11" i="7"/>
  <c r="VYE11" i="7"/>
  <c r="VYF11" i="7"/>
  <c r="VYG11" i="7"/>
  <c r="VYH11" i="7"/>
  <c r="VYI11" i="7"/>
  <c r="VYJ11" i="7"/>
  <c r="VYK11" i="7"/>
  <c r="VYL11" i="7"/>
  <c r="VYM11" i="7"/>
  <c r="VYN11" i="7"/>
  <c r="VYO11" i="7"/>
  <c r="VYP11" i="7"/>
  <c r="VYQ11" i="7"/>
  <c r="VYR11" i="7"/>
  <c r="VYS11" i="7"/>
  <c r="VYT11" i="7"/>
  <c r="VYU11" i="7"/>
  <c r="VYV11" i="7"/>
  <c r="VYW11" i="7"/>
  <c r="VYX11" i="7"/>
  <c r="VYY11" i="7"/>
  <c r="VYZ11" i="7"/>
  <c r="VZA11" i="7"/>
  <c r="VZB11" i="7"/>
  <c r="VZC11" i="7"/>
  <c r="VZD11" i="7"/>
  <c r="VZE11" i="7"/>
  <c r="VZF11" i="7"/>
  <c r="VZG11" i="7"/>
  <c r="VZH11" i="7"/>
  <c r="VZI11" i="7"/>
  <c r="VZJ11" i="7"/>
  <c r="VZK11" i="7"/>
  <c r="VZL11" i="7"/>
  <c r="VZM11" i="7"/>
  <c r="VZN11" i="7"/>
  <c r="VZO11" i="7"/>
  <c r="VZP11" i="7"/>
  <c r="VZQ11" i="7"/>
  <c r="VZR11" i="7"/>
  <c r="VZS11" i="7"/>
  <c r="VZT11" i="7"/>
  <c r="VZU11" i="7"/>
  <c r="VZV11" i="7"/>
  <c r="VZW11" i="7"/>
  <c r="VZX11" i="7"/>
  <c r="VZY11" i="7"/>
  <c r="VZZ11" i="7"/>
  <c r="WAA11" i="7"/>
  <c r="WAB11" i="7"/>
  <c r="WAC11" i="7"/>
  <c r="WAD11" i="7"/>
  <c r="WAE11" i="7"/>
  <c r="WAF11" i="7"/>
  <c r="WAG11" i="7"/>
  <c r="WAH11" i="7"/>
  <c r="WAI11" i="7"/>
  <c r="WAJ11" i="7"/>
  <c r="WAK11" i="7"/>
  <c r="WAL11" i="7"/>
  <c r="WAM11" i="7"/>
  <c r="WAN11" i="7"/>
  <c r="WAO11" i="7"/>
  <c r="WAP11" i="7"/>
  <c r="WAQ11" i="7"/>
  <c r="WAR11" i="7"/>
  <c r="WAS11" i="7"/>
  <c r="WAT11" i="7"/>
  <c r="WAU11" i="7"/>
  <c r="WAV11" i="7"/>
  <c r="WAW11" i="7"/>
  <c r="WAX11" i="7"/>
  <c r="WAY11" i="7"/>
  <c r="WAZ11" i="7"/>
  <c r="WBA11" i="7"/>
  <c r="WBB11" i="7"/>
  <c r="WBC11" i="7"/>
  <c r="WBD11" i="7"/>
  <c r="WBE11" i="7"/>
  <c r="WBF11" i="7"/>
  <c r="WBG11" i="7"/>
  <c r="WBH11" i="7"/>
  <c r="WBI11" i="7"/>
  <c r="WBJ11" i="7"/>
  <c r="WBK11" i="7"/>
  <c r="WBL11" i="7"/>
  <c r="WBM11" i="7"/>
  <c r="WBN11" i="7"/>
  <c r="WBO11" i="7"/>
  <c r="WBP11" i="7"/>
  <c r="WBQ11" i="7"/>
  <c r="WBR11" i="7"/>
  <c r="WBS11" i="7"/>
  <c r="WBT11" i="7"/>
  <c r="WBU11" i="7"/>
  <c r="WBV11" i="7"/>
  <c r="WBW11" i="7"/>
  <c r="WBX11" i="7"/>
  <c r="WBY11" i="7"/>
  <c r="WBZ11" i="7"/>
  <c r="WCA11" i="7"/>
  <c r="WCB11" i="7"/>
  <c r="WCC11" i="7"/>
  <c r="WCD11" i="7"/>
  <c r="WCE11" i="7"/>
  <c r="WCF11" i="7"/>
  <c r="WCG11" i="7"/>
  <c r="WCH11" i="7"/>
  <c r="WCI11" i="7"/>
  <c r="WCJ11" i="7"/>
  <c r="WCK11" i="7"/>
  <c r="WCL11" i="7"/>
  <c r="WCM11" i="7"/>
  <c r="WCN11" i="7"/>
  <c r="WCO11" i="7"/>
  <c r="WCP11" i="7"/>
  <c r="WCQ11" i="7"/>
  <c r="WCR11" i="7"/>
  <c r="WCS11" i="7"/>
  <c r="WCT11" i="7"/>
  <c r="WCU11" i="7"/>
  <c r="WCV11" i="7"/>
  <c r="WCW11" i="7"/>
  <c r="WCX11" i="7"/>
  <c r="WCY11" i="7"/>
  <c r="WCZ11" i="7"/>
  <c r="WDA11" i="7"/>
  <c r="WDB11" i="7"/>
  <c r="WDC11" i="7"/>
  <c r="WDD11" i="7"/>
  <c r="WDE11" i="7"/>
  <c r="WDF11" i="7"/>
  <c r="WDG11" i="7"/>
  <c r="WDH11" i="7"/>
  <c r="WDI11" i="7"/>
  <c r="WDJ11" i="7"/>
  <c r="WDK11" i="7"/>
  <c r="WDL11" i="7"/>
  <c r="WDM11" i="7"/>
  <c r="WDN11" i="7"/>
  <c r="WDO11" i="7"/>
  <c r="WDP11" i="7"/>
  <c r="WDQ11" i="7"/>
  <c r="WDR11" i="7"/>
  <c r="WDS11" i="7"/>
  <c r="WDT11" i="7"/>
  <c r="WDU11" i="7"/>
  <c r="WDV11" i="7"/>
  <c r="WDW11" i="7"/>
  <c r="WDX11" i="7"/>
  <c r="WDY11" i="7"/>
  <c r="WDZ11" i="7"/>
  <c r="WEA11" i="7"/>
  <c r="WEB11" i="7"/>
  <c r="WEC11" i="7"/>
  <c r="WED11" i="7"/>
  <c r="WEE11" i="7"/>
  <c r="WEF11" i="7"/>
  <c r="WEG11" i="7"/>
  <c r="WEH11" i="7"/>
  <c r="WEI11" i="7"/>
  <c r="WEJ11" i="7"/>
  <c r="WEK11" i="7"/>
  <c r="WEL11" i="7"/>
  <c r="WEM11" i="7"/>
  <c r="WEN11" i="7"/>
  <c r="WEO11" i="7"/>
  <c r="WEP11" i="7"/>
  <c r="WEQ11" i="7"/>
  <c r="WER11" i="7"/>
  <c r="WES11" i="7"/>
  <c r="WET11" i="7"/>
  <c r="WEU11" i="7"/>
  <c r="WEV11" i="7"/>
  <c r="WEW11" i="7"/>
  <c r="WEX11" i="7"/>
  <c r="WEY11" i="7"/>
  <c r="WEZ11" i="7"/>
  <c r="WFA11" i="7"/>
  <c r="WFB11" i="7"/>
  <c r="WFC11" i="7"/>
  <c r="WFD11" i="7"/>
  <c r="WFE11" i="7"/>
  <c r="WFF11" i="7"/>
  <c r="WFG11" i="7"/>
  <c r="WFH11" i="7"/>
  <c r="WFI11" i="7"/>
  <c r="WFJ11" i="7"/>
  <c r="WFK11" i="7"/>
  <c r="WFL11" i="7"/>
  <c r="WFM11" i="7"/>
  <c r="WFN11" i="7"/>
  <c r="WFO11" i="7"/>
  <c r="WFP11" i="7"/>
  <c r="WFQ11" i="7"/>
  <c r="WFR11" i="7"/>
  <c r="WFS11" i="7"/>
  <c r="WFT11" i="7"/>
  <c r="WFU11" i="7"/>
  <c r="WFV11" i="7"/>
  <c r="WFW11" i="7"/>
  <c r="WFX11" i="7"/>
  <c r="WFY11" i="7"/>
  <c r="WFZ11" i="7"/>
  <c r="WGA11" i="7"/>
  <c r="WGB11" i="7"/>
  <c r="WGC11" i="7"/>
  <c r="WGD11" i="7"/>
  <c r="WGE11" i="7"/>
  <c r="WGF11" i="7"/>
  <c r="WGG11" i="7"/>
  <c r="WGH11" i="7"/>
  <c r="WGI11" i="7"/>
  <c r="WGJ11" i="7"/>
  <c r="WGK11" i="7"/>
  <c r="WGL11" i="7"/>
  <c r="WGM11" i="7"/>
  <c r="WGN11" i="7"/>
  <c r="WGO11" i="7"/>
  <c r="WGP11" i="7"/>
  <c r="WGQ11" i="7"/>
  <c r="WGR11" i="7"/>
  <c r="WGS11" i="7"/>
  <c r="WGT11" i="7"/>
  <c r="WGU11" i="7"/>
  <c r="WGV11" i="7"/>
  <c r="WGW11" i="7"/>
  <c r="WGX11" i="7"/>
  <c r="WGY11" i="7"/>
  <c r="WGZ11" i="7"/>
  <c r="WHA11" i="7"/>
  <c r="WHB11" i="7"/>
  <c r="WHC11" i="7"/>
  <c r="WHD11" i="7"/>
  <c r="WHE11" i="7"/>
  <c r="WHF11" i="7"/>
  <c r="WHG11" i="7"/>
  <c r="WHH11" i="7"/>
  <c r="WHI11" i="7"/>
  <c r="WHJ11" i="7"/>
  <c r="WHK11" i="7"/>
  <c r="WHL11" i="7"/>
  <c r="WHM11" i="7"/>
  <c r="WHN11" i="7"/>
  <c r="WHO11" i="7"/>
  <c r="WHP11" i="7"/>
  <c r="WHQ11" i="7"/>
  <c r="WHR11" i="7"/>
  <c r="WHS11" i="7"/>
  <c r="WHT11" i="7"/>
  <c r="WHU11" i="7"/>
  <c r="WHV11" i="7"/>
  <c r="WHW11" i="7"/>
  <c r="WHX11" i="7"/>
  <c r="WHY11" i="7"/>
  <c r="WHZ11" i="7"/>
  <c r="WIA11" i="7"/>
  <c r="WIB11" i="7"/>
  <c r="WIC11" i="7"/>
  <c r="WID11" i="7"/>
  <c r="WIE11" i="7"/>
  <c r="WIF11" i="7"/>
  <c r="WIG11" i="7"/>
  <c r="WIH11" i="7"/>
  <c r="WII11" i="7"/>
  <c r="WIJ11" i="7"/>
  <c r="WIK11" i="7"/>
  <c r="WIL11" i="7"/>
  <c r="WIM11" i="7"/>
  <c r="WIN11" i="7"/>
  <c r="WIO11" i="7"/>
  <c r="WIP11" i="7"/>
  <c r="WIQ11" i="7"/>
  <c r="WIR11" i="7"/>
  <c r="WIS11" i="7"/>
  <c r="WIT11" i="7"/>
  <c r="WIU11" i="7"/>
  <c r="WIV11" i="7"/>
  <c r="WIW11" i="7"/>
  <c r="WIX11" i="7"/>
  <c r="WIY11" i="7"/>
  <c r="WIZ11" i="7"/>
  <c r="WJA11" i="7"/>
  <c r="WJB11" i="7"/>
  <c r="WJC11" i="7"/>
  <c r="WJD11" i="7"/>
  <c r="WJE11" i="7"/>
  <c r="WJF11" i="7"/>
  <c r="WJG11" i="7"/>
  <c r="WJH11" i="7"/>
  <c r="WJI11" i="7"/>
  <c r="WJJ11" i="7"/>
  <c r="WJK11" i="7"/>
  <c r="WJL11" i="7"/>
  <c r="WJM11" i="7"/>
  <c r="WJN11" i="7"/>
  <c r="WJO11" i="7"/>
  <c r="WJP11" i="7"/>
  <c r="WJQ11" i="7"/>
  <c r="WJR11" i="7"/>
  <c r="WJS11" i="7"/>
  <c r="WJT11" i="7"/>
  <c r="WJU11" i="7"/>
  <c r="WJV11" i="7"/>
  <c r="WJW11" i="7"/>
  <c r="WJX11" i="7"/>
  <c r="WJY11" i="7"/>
  <c r="WJZ11" i="7"/>
  <c r="WKA11" i="7"/>
  <c r="WKB11" i="7"/>
  <c r="WKC11" i="7"/>
  <c r="WKD11" i="7"/>
  <c r="WKE11" i="7"/>
  <c r="WKF11" i="7"/>
  <c r="WKG11" i="7"/>
  <c r="WKH11" i="7"/>
  <c r="WKI11" i="7"/>
  <c r="WKJ11" i="7"/>
  <c r="WKK11" i="7"/>
  <c r="WKL11" i="7"/>
  <c r="WKM11" i="7"/>
  <c r="WKN11" i="7"/>
  <c r="WKO11" i="7"/>
  <c r="WKP11" i="7"/>
  <c r="WKQ11" i="7"/>
  <c r="WKR11" i="7"/>
  <c r="WKS11" i="7"/>
  <c r="WKT11" i="7"/>
  <c r="WKU11" i="7"/>
  <c r="WKV11" i="7"/>
  <c r="WKW11" i="7"/>
  <c r="WKX11" i="7"/>
  <c r="WKY11" i="7"/>
  <c r="WKZ11" i="7"/>
  <c r="WLA11" i="7"/>
  <c r="WLB11" i="7"/>
  <c r="WLC11" i="7"/>
  <c r="WLD11" i="7"/>
  <c r="WLE11" i="7"/>
  <c r="WLF11" i="7"/>
  <c r="WLG11" i="7"/>
  <c r="WLH11" i="7"/>
  <c r="WLI11" i="7"/>
  <c r="WLJ11" i="7"/>
  <c r="WLK11" i="7"/>
  <c r="WLL11" i="7"/>
  <c r="WLM11" i="7"/>
  <c r="WLN11" i="7"/>
  <c r="WLO11" i="7"/>
  <c r="WLP11" i="7"/>
  <c r="WLQ11" i="7"/>
  <c r="WLR11" i="7"/>
  <c r="WLS11" i="7"/>
  <c r="WLT11" i="7"/>
  <c r="WLU11" i="7"/>
  <c r="WLV11" i="7"/>
  <c r="WLW11" i="7"/>
  <c r="WLX11" i="7"/>
  <c r="WLY11" i="7"/>
  <c r="WLZ11" i="7"/>
  <c r="WMA11" i="7"/>
  <c r="WMB11" i="7"/>
  <c r="WMC11" i="7"/>
  <c r="WMD11" i="7"/>
  <c r="WME11" i="7"/>
  <c r="WMF11" i="7"/>
  <c r="WMG11" i="7"/>
  <c r="WMH11" i="7"/>
  <c r="WMI11" i="7"/>
  <c r="WMJ11" i="7"/>
  <c r="WMK11" i="7"/>
  <c r="WML11" i="7"/>
  <c r="WMM11" i="7"/>
  <c r="WMN11" i="7"/>
  <c r="WMO11" i="7"/>
  <c r="WMP11" i="7"/>
  <c r="WMQ11" i="7"/>
  <c r="WMR11" i="7"/>
  <c r="WMS11" i="7"/>
  <c r="WMT11" i="7"/>
  <c r="WMU11" i="7"/>
  <c r="WMV11" i="7"/>
  <c r="WMW11" i="7"/>
  <c r="WMX11" i="7"/>
  <c r="WMY11" i="7"/>
  <c r="WMZ11" i="7"/>
  <c r="WNA11" i="7"/>
  <c r="WNB11" i="7"/>
  <c r="WNC11" i="7"/>
  <c r="WND11" i="7"/>
  <c r="WNE11" i="7"/>
  <c r="WNF11" i="7"/>
  <c r="WNG11" i="7"/>
  <c r="WNH11" i="7"/>
  <c r="WNI11" i="7"/>
  <c r="WNJ11" i="7"/>
  <c r="WNK11" i="7"/>
  <c r="WNL11" i="7"/>
  <c r="WNM11" i="7"/>
  <c r="WNN11" i="7"/>
  <c r="WNO11" i="7"/>
  <c r="WNP11" i="7"/>
  <c r="WNQ11" i="7"/>
  <c r="WNR11" i="7"/>
  <c r="WNS11" i="7"/>
  <c r="WNT11" i="7"/>
  <c r="WNU11" i="7"/>
  <c r="WNV11" i="7"/>
  <c r="WNW11" i="7"/>
  <c r="WNX11" i="7"/>
  <c r="WNY11" i="7"/>
  <c r="WNZ11" i="7"/>
  <c r="WOA11" i="7"/>
  <c r="WOB11" i="7"/>
  <c r="WOC11" i="7"/>
  <c r="WOD11" i="7"/>
  <c r="WOE11" i="7"/>
  <c r="WOF11" i="7"/>
  <c r="WOG11" i="7"/>
  <c r="WOH11" i="7"/>
  <c r="WOI11" i="7"/>
  <c r="WOJ11" i="7"/>
  <c r="WOK11" i="7"/>
  <c r="WOL11" i="7"/>
  <c r="WOM11" i="7"/>
  <c r="WON11" i="7"/>
  <c r="WOO11" i="7"/>
  <c r="WOP11" i="7"/>
  <c r="WOQ11" i="7"/>
  <c r="WOR11" i="7"/>
  <c r="WOS11" i="7"/>
  <c r="WOT11" i="7"/>
  <c r="WOU11" i="7"/>
  <c r="WOV11" i="7"/>
  <c r="WOW11" i="7"/>
  <c r="WOX11" i="7"/>
  <c r="WOY11" i="7"/>
  <c r="WOZ11" i="7"/>
  <c r="WPA11" i="7"/>
  <c r="WPB11" i="7"/>
  <c r="WPC11" i="7"/>
  <c r="WPD11" i="7"/>
  <c r="WPE11" i="7"/>
  <c r="WPF11" i="7"/>
  <c r="WPG11" i="7"/>
  <c r="WPH11" i="7"/>
  <c r="WPI11" i="7"/>
  <c r="WPJ11" i="7"/>
  <c r="WPK11" i="7"/>
  <c r="WPL11" i="7"/>
  <c r="WPM11" i="7"/>
  <c r="WPN11" i="7"/>
  <c r="WPO11" i="7"/>
  <c r="WPP11" i="7"/>
  <c r="WPQ11" i="7"/>
  <c r="WPR11" i="7"/>
  <c r="WPS11" i="7"/>
  <c r="WPT11" i="7"/>
  <c r="WPU11" i="7"/>
  <c r="WPV11" i="7"/>
  <c r="WPW11" i="7"/>
  <c r="WPX11" i="7"/>
  <c r="WPY11" i="7"/>
  <c r="WPZ11" i="7"/>
  <c r="WQA11" i="7"/>
  <c r="WQB11" i="7"/>
  <c r="WQC11" i="7"/>
  <c r="WQD11" i="7"/>
  <c r="WQE11" i="7"/>
  <c r="WQF11" i="7"/>
  <c r="WQG11" i="7"/>
  <c r="WQH11" i="7"/>
  <c r="WQI11" i="7"/>
  <c r="WQJ11" i="7"/>
  <c r="WQK11" i="7"/>
  <c r="WQL11" i="7"/>
  <c r="WQM11" i="7"/>
  <c r="WQN11" i="7"/>
  <c r="WQO11" i="7"/>
  <c r="WQP11" i="7"/>
  <c r="WQQ11" i="7"/>
  <c r="WQR11" i="7"/>
  <c r="WQS11" i="7"/>
  <c r="WQT11" i="7"/>
  <c r="WQU11" i="7"/>
  <c r="WQV11" i="7"/>
  <c r="WQW11" i="7"/>
  <c r="WQX11" i="7"/>
  <c r="WQY11" i="7"/>
  <c r="WQZ11" i="7"/>
  <c r="WRA11" i="7"/>
  <c r="WRB11" i="7"/>
  <c r="WRC11" i="7"/>
  <c r="WRD11" i="7"/>
  <c r="WRE11" i="7"/>
  <c r="WRF11" i="7"/>
  <c r="WRG11" i="7"/>
  <c r="WRH11" i="7"/>
  <c r="WRI11" i="7"/>
  <c r="WRJ11" i="7"/>
  <c r="WRK11" i="7"/>
  <c r="WRL11" i="7"/>
  <c r="WRM11" i="7"/>
  <c r="WRN11" i="7"/>
  <c r="WRO11" i="7"/>
  <c r="WRP11" i="7"/>
  <c r="WRQ11" i="7"/>
  <c r="WRR11" i="7"/>
  <c r="WRS11" i="7"/>
  <c r="WRT11" i="7"/>
  <c r="WRU11" i="7"/>
  <c r="WRV11" i="7"/>
  <c r="WRW11" i="7"/>
  <c r="WRX11" i="7"/>
  <c r="WRY11" i="7"/>
  <c r="WRZ11" i="7"/>
  <c r="WSA11" i="7"/>
  <c r="WSB11" i="7"/>
  <c r="WSC11" i="7"/>
  <c r="WSD11" i="7"/>
  <c r="WSE11" i="7"/>
  <c r="WSF11" i="7"/>
  <c r="WSG11" i="7"/>
  <c r="WSH11" i="7"/>
  <c r="WSI11" i="7"/>
  <c r="WSJ11" i="7"/>
  <c r="WSK11" i="7"/>
  <c r="WSL11" i="7"/>
  <c r="WSM11" i="7"/>
  <c r="WSN11" i="7"/>
  <c r="WSO11" i="7"/>
  <c r="WSP11" i="7"/>
  <c r="WSQ11" i="7"/>
  <c r="WSR11" i="7"/>
  <c r="WSS11" i="7"/>
  <c r="WST11" i="7"/>
  <c r="WSU11" i="7"/>
  <c r="WSV11" i="7"/>
  <c r="WSW11" i="7"/>
  <c r="WSX11" i="7"/>
  <c r="WSY11" i="7"/>
  <c r="WSZ11" i="7"/>
  <c r="WTA11" i="7"/>
  <c r="WTB11" i="7"/>
  <c r="WTC11" i="7"/>
  <c r="WTD11" i="7"/>
  <c r="WTE11" i="7"/>
  <c r="WTF11" i="7"/>
  <c r="WTG11" i="7"/>
  <c r="WTH11" i="7"/>
  <c r="WTI11" i="7"/>
  <c r="WTJ11" i="7"/>
  <c r="WTK11" i="7"/>
  <c r="WTL11" i="7"/>
  <c r="WTM11" i="7"/>
  <c r="WTN11" i="7"/>
  <c r="WTO11" i="7"/>
  <c r="WTP11" i="7"/>
  <c r="WTQ11" i="7"/>
  <c r="WTR11" i="7"/>
  <c r="WTS11" i="7"/>
  <c r="WTT11" i="7"/>
  <c r="WTU11" i="7"/>
  <c r="WTV11" i="7"/>
  <c r="WTW11" i="7"/>
  <c r="WTX11" i="7"/>
  <c r="WTY11" i="7"/>
  <c r="WTZ11" i="7"/>
  <c r="WUA11" i="7"/>
  <c r="WUB11" i="7"/>
  <c r="WUC11" i="7"/>
  <c r="WUD11" i="7"/>
  <c r="WUE11" i="7"/>
  <c r="WUF11" i="7"/>
  <c r="WUG11" i="7"/>
  <c r="WUH11" i="7"/>
  <c r="WUI11" i="7"/>
  <c r="WUJ11" i="7"/>
  <c r="WUK11" i="7"/>
  <c r="WUL11" i="7"/>
  <c r="WUM11" i="7"/>
  <c r="WUN11" i="7"/>
  <c r="WUO11" i="7"/>
  <c r="WUP11" i="7"/>
  <c r="WUQ11" i="7"/>
  <c r="WUR11" i="7"/>
  <c r="WUS11" i="7"/>
  <c r="WUT11" i="7"/>
  <c r="WUU11" i="7"/>
  <c r="WUV11" i="7"/>
  <c r="WUW11" i="7"/>
  <c r="WUX11" i="7"/>
  <c r="WUY11" i="7"/>
  <c r="WUZ11" i="7"/>
  <c r="WVA11" i="7"/>
  <c r="WVB11" i="7"/>
  <c r="WVC11" i="7"/>
  <c r="WVD11" i="7"/>
  <c r="WVE11" i="7"/>
  <c r="WVF11" i="7"/>
  <c r="WVG11" i="7"/>
  <c r="WVH11" i="7"/>
  <c r="WVI11" i="7"/>
  <c r="WVJ11" i="7"/>
  <c r="WVK11" i="7"/>
  <c r="WVL11" i="7"/>
  <c r="WVM11" i="7"/>
  <c r="WVN11" i="7"/>
  <c r="WVO11" i="7"/>
  <c r="WVP11" i="7"/>
  <c r="WVQ11" i="7"/>
  <c r="WVR11" i="7"/>
  <c r="WVS11" i="7"/>
  <c r="WVT11" i="7"/>
  <c r="WVU11" i="7"/>
  <c r="WVV11" i="7"/>
  <c r="WVW11" i="7"/>
  <c r="WVX11" i="7"/>
  <c r="WVY11" i="7"/>
  <c r="WVZ11" i="7"/>
  <c r="WWA11" i="7"/>
  <c r="WWB11" i="7"/>
  <c r="WWC11" i="7"/>
  <c r="WWD11" i="7"/>
  <c r="WWE11" i="7"/>
  <c r="WWF11" i="7"/>
  <c r="WWG11" i="7"/>
  <c r="WWH11" i="7"/>
  <c r="WWI11" i="7"/>
  <c r="WWJ11" i="7"/>
  <c r="WWK11" i="7"/>
  <c r="WWL11" i="7"/>
  <c r="WWM11" i="7"/>
  <c r="WWN11" i="7"/>
  <c r="WWO11" i="7"/>
  <c r="WWP11" i="7"/>
  <c r="WWQ11" i="7"/>
  <c r="WWR11" i="7"/>
  <c r="WWS11" i="7"/>
  <c r="WWT11" i="7"/>
  <c r="WWU11" i="7"/>
  <c r="WWV11" i="7"/>
  <c r="WWW11" i="7"/>
  <c r="WWX11" i="7"/>
  <c r="WWY11" i="7"/>
  <c r="WWZ11" i="7"/>
  <c r="WXA11" i="7"/>
  <c r="WXB11" i="7"/>
  <c r="WXC11" i="7"/>
  <c r="WXD11" i="7"/>
  <c r="WXE11" i="7"/>
  <c r="WXF11" i="7"/>
  <c r="WXG11" i="7"/>
  <c r="WXH11" i="7"/>
  <c r="WXI11" i="7"/>
  <c r="WXJ11" i="7"/>
  <c r="WXK11" i="7"/>
  <c r="WXL11" i="7"/>
  <c r="WXM11" i="7"/>
  <c r="WXN11" i="7"/>
  <c r="WXO11" i="7"/>
  <c r="WXP11" i="7"/>
  <c r="WXQ11" i="7"/>
  <c r="WXR11" i="7"/>
  <c r="WXS11" i="7"/>
  <c r="WXT11" i="7"/>
  <c r="WXU11" i="7"/>
  <c r="WXV11" i="7"/>
  <c r="WXW11" i="7"/>
  <c r="WXX11" i="7"/>
  <c r="WXY11" i="7"/>
  <c r="WXZ11" i="7"/>
  <c r="WYA11" i="7"/>
  <c r="WYB11" i="7"/>
  <c r="WYC11" i="7"/>
  <c r="WYD11" i="7"/>
  <c r="WYE11" i="7"/>
  <c r="WYF11" i="7"/>
  <c r="WYG11" i="7"/>
  <c r="WYH11" i="7"/>
  <c r="WYI11" i="7"/>
  <c r="WYJ11" i="7"/>
  <c r="WYK11" i="7"/>
  <c r="WYL11" i="7"/>
  <c r="WYM11" i="7"/>
  <c r="WYN11" i="7"/>
  <c r="WYO11" i="7"/>
  <c r="WYP11" i="7"/>
  <c r="WYQ11" i="7"/>
  <c r="WYR11" i="7"/>
  <c r="WYS11" i="7"/>
  <c r="WYT11" i="7"/>
  <c r="WYU11" i="7"/>
  <c r="WYV11" i="7"/>
  <c r="WYW11" i="7"/>
  <c r="WYX11" i="7"/>
  <c r="WYY11" i="7"/>
  <c r="WYZ11" i="7"/>
  <c r="WZA11" i="7"/>
  <c r="WZB11" i="7"/>
  <c r="WZC11" i="7"/>
  <c r="WZD11" i="7"/>
  <c r="WZE11" i="7"/>
  <c r="WZF11" i="7"/>
  <c r="WZG11" i="7"/>
  <c r="WZH11" i="7"/>
  <c r="WZI11" i="7"/>
  <c r="WZJ11" i="7"/>
  <c r="WZK11" i="7"/>
  <c r="WZL11" i="7"/>
  <c r="WZM11" i="7"/>
  <c r="WZN11" i="7"/>
  <c r="WZO11" i="7"/>
  <c r="WZP11" i="7"/>
  <c r="WZQ11" i="7"/>
  <c r="WZR11" i="7"/>
  <c r="WZS11" i="7"/>
  <c r="WZT11" i="7"/>
  <c r="WZU11" i="7"/>
  <c r="WZV11" i="7"/>
  <c r="WZW11" i="7"/>
  <c r="WZX11" i="7"/>
  <c r="WZY11" i="7"/>
  <c r="WZZ11" i="7"/>
  <c r="XAA11" i="7"/>
  <c r="XAB11" i="7"/>
  <c r="XAC11" i="7"/>
  <c r="XAD11" i="7"/>
  <c r="XAE11" i="7"/>
  <c r="XAF11" i="7"/>
  <c r="XAG11" i="7"/>
  <c r="XAH11" i="7"/>
  <c r="XAI11" i="7"/>
  <c r="XAJ11" i="7"/>
  <c r="XAK11" i="7"/>
  <c r="XAL11" i="7"/>
  <c r="XAM11" i="7"/>
  <c r="XAN11" i="7"/>
  <c r="XAO11" i="7"/>
  <c r="XAP11" i="7"/>
  <c r="XAQ11" i="7"/>
  <c r="XAR11" i="7"/>
  <c r="XAS11" i="7"/>
  <c r="XAT11" i="7"/>
  <c r="XAU11" i="7"/>
  <c r="XAV11" i="7"/>
  <c r="XAW11" i="7"/>
  <c r="XAX11" i="7"/>
  <c r="XAY11" i="7"/>
  <c r="XAZ11" i="7"/>
  <c r="XBA11" i="7"/>
  <c r="XBB11" i="7"/>
  <c r="XBC11" i="7"/>
  <c r="XBD11" i="7"/>
  <c r="XBE11" i="7"/>
  <c r="XBF11" i="7"/>
  <c r="XBG11" i="7"/>
  <c r="XBH11" i="7"/>
  <c r="XBI11" i="7"/>
  <c r="XBJ11" i="7"/>
  <c r="XBK11" i="7"/>
  <c r="XBL11" i="7"/>
  <c r="XBM11" i="7"/>
  <c r="XBN11" i="7"/>
  <c r="XBO11" i="7"/>
  <c r="XBP11" i="7"/>
  <c r="XBQ11" i="7"/>
  <c r="XBR11" i="7"/>
  <c r="XBS11" i="7"/>
  <c r="XBT11" i="7"/>
  <c r="XBU11" i="7"/>
  <c r="XBV11" i="7"/>
  <c r="XBW11" i="7"/>
  <c r="XBX11" i="7"/>
  <c r="XBY11" i="7"/>
  <c r="XBZ11" i="7"/>
  <c r="XCA11" i="7"/>
  <c r="XCB11" i="7"/>
  <c r="XCC11" i="7"/>
  <c r="XCD11" i="7"/>
  <c r="XCE11" i="7"/>
  <c r="XCF11" i="7"/>
  <c r="XCG11" i="7"/>
  <c r="XCH11" i="7"/>
  <c r="XCI11" i="7"/>
  <c r="XCJ11" i="7"/>
  <c r="XCK11" i="7"/>
  <c r="XCL11" i="7"/>
  <c r="XCM11" i="7"/>
  <c r="XCN11" i="7"/>
  <c r="XCO11" i="7"/>
  <c r="XCP11" i="7"/>
  <c r="XCQ11" i="7"/>
  <c r="XCR11" i="7"/>
  <c r="XCS11" i="7"/>
  <c r="XCT11" i="7"/>
  <c r="XCU11" i="7"/>
  <c r="XCV11" i="7"/>
  <c r="XCW11" i="7"/>
  <c r="XCX11" i="7"/>
  <c r="XCY11" i="7"/>
  <c r="XCZ11" i="7"/>
  <c r="XDA11" i="7"/>
  <c r="XDB11" i="7"/>
  <c r="XDC11" i="7"/>
  <c r="XDD11" i="7"/>
  <c r="XDE11" i="7"/>
  <c r="XDF11" i="7"/>
  <c r="XDG11" i="7"/>
  <c r="XDH11" i="7"/>
  <c r="XDI11" i="7"/>
  <c r="XDJ11" i="7"/>
  <c r="XDK11" i="7"/>
  <c r="XDL11" i="7"/>
  <c r="XDM11" i="7"/>
  <c r="XDN11" i="7"/>
  <c r="XDO11" i="7"/>
  <c r="XDP11" i="7"/>
  <c r="XDQ11" i="7"/>
  <c r="XDR11" i="7"/>
  <c r="XDS11" i="7"/>
  <c r="XDT11" i="7"/>
  <c r="XDU11" i="7"/>
  <c r="XDV11" i="7"/>
  <c r="XDW11" i="7"/>
  <c r="XDX11" i="7"/>
  <c r="XDY11" i="7"/>
  <c r="XDZ11" i="7"/>
  <c r="XEA11" i="7"/>
  <c r="XEB11" i="7"/>
  <c r="XEC11" i="7"/>
  <c r="XED11" i="7"/>
  <c r="XEE11" i="7"/>
  <c r="XEF11" i="7"/>
  <c r="XEG11" i="7"/>
  <c r="XEH11" i="7"/>
  <c r="XEI11" i="7"/>
  <c r="XEJ11" i="7"/>
  <c r="XEK11" i="7"/>
  <c r="XEL11" i="7"/>
  <c r="XEM11" i="7"/>
  <c r="XEN11" i="7"/>
  <c r="XEO11" i="7"/>
  <c r="XEP11" i="7"/>
  <c r="XEQ11" i="7"/>
  <c r="XER11" i="7"/>
  <c r="XES11" i="7"/>
  <c r="XET11" i="7"/>
  <c r="XEU11" i="7"/>
  <c r="XEV11" i="7"/>
  <c r="XEW11" i="7"/>
  <c r="XEX11" i="7"/>
  <c r="XEY11" i="7"/>
  <c r="XEZ11" i="7"/>
  <c r="XFA11" i="7"/>
  <c r="XFB11" i="7"/>
  <c r="XFC11" i="7"/>
  <c r="XFD11" i="7"/>
  <c r="AC205" i="24"/>
  <c r="AC204" i="24"/>
  <c r="Y211" i="24"/>
  <c r="AC206" i="24" s="1"/>
  <c r="AC211" i="24"/>
  <c r="AA943" i="3"/>
  <c r="BE18" i="3" s="1"/>
  <c r="Q636" i="3"/>
  <c r="Q637" i="3" s="1"/>
  <c r="Q638" i="3" s="1"/>
  <c r="Q639" i="3" s="1"/>
  <c r="Q640" i="3" s="1"/>
  <c r="Q635" i="3"/>
  <c r="E6" i="4"/>
  <c r="R6" i="4" s="1"/>
  <c r="R8" i="4" s="1"/>
  <c r="E49" i="4"/>
  <c r="R49" i="4" s="1"/>
  <c r="E46" i="4"/>
  <c r="R46" i="4" s="1"/>
  <c r="E58" i="4"/>
  <c r="R58" i="4"/>
  <c r="E56" i="4"/>
  <c r="E75" i="4"/>
  <c r="E74" i="4"/>
  <c r="R74" i="4" s="1"/>
  <c r="E90" i="4"/>
  <c r="E91" i="4"/>
  <c r="R91" i="4" s="1"/>
  <c r="E88" i="4"/>
  <c r="E83" i="4"/>
  <c r="R83" i="4" s="1"/>
  <c r="E4" i="4"/>
  <c r="E8" i="4" s="1"/>
  <c r="R4" i="4"/>
  <c r="B31" i="11"/>
  <c r="H38" i="4"/>
  <c r="AA928" i="3"/>
  <c r="AA927" i="3"/>
  <c r="AG927" i="3" s="1"/>
  <c r="U204" i="24"/>
  <c r="U205" i="24" s="1"/>
  <c r="R52" i="24"/>
  <c r="R57" i="24" s="1"/>
  <c r="AP10" i="24"/>
  <c r="C640" i="3"/>
  <c r="AT639" i="3" s="1"/>
  <c r="AF842" i="20"/>
  <c r="AJ814" i="20"/>
  <c r="AN28" i="24"/>
  <c r="AH28" i="24"/>
  <c r="AB28" i="24"/>
  <c r="V28" i="24"/>
  <c r="P28" i="24"/>
  <c r="S15" i="24"/>
  <c r="N10" i="24"/>
  <c r="AO13" i="24"/>
  <c r="P19" i="24" a="1"/>
  <c r="P19" i="24" s="1"/>
  <c r="AN24" i="24" a="1"/>
  <c r="AN24" i="24"/>
  <c r="AH24" i="24" a="1"/>
  <c r="AH24" i="24" s="1"/>
  <c r="AB24" i="24" a="1"/>
  <c r="AB24" i="24" s="1"/>
  <c r="V24" i="24" a="1"/>
  <c r="V24" i="24" s="1"/>
  <c r="AN23" i="24" a="1"/>
  <c r="AN23" i="24" s="1"/>
  <c r="AH23" i="24" a="1"/>
  <c r="AH23" i="24"/>
  <c r="AB23" i="24" a="1"/>
  <c r="AB23" i="24" s="1"/>
  <c r="AB29" i="24" s="1"/>
  <c r="V23" i="24" a="1"/>
  <c r="V23" i="24" s="1"/>
  <c r="AN22" i="24" a="1"/>
  <c r="AN22" i="24" s="1"/>
  <c r="AH22" i="24" a="1"/>
  <c r="AH22" i="24" s="1"/>
  <c r="AB22" i="24" a="1"/>
  <c r="AB22" i="24"/>
  <c r="V22" i="24" a="1"/>
  <c r="V22" i="24" s="1"/>
  <c r="AN21" i="24" a="1"/>
  <c r="AN21" i="24"/>
  <c r="AH21" i="24" a="1"/>
  <c r="AH21" i="24" s="1"/>
  <c r="AB21" i="24" a="1"/>
  <c r="AB21" i="24" s="1"/>
  <c r="V21" i="24" a="1"/>
  <c r="V21" i="24" s="1"/>
  <c r="J21" i="24" s="1"/>
  <c r="AN20" i="24" a="1"/>
  <c r="AN20" i="24" s="1"/>
  <c r="AH20" i="24" a="1"/>
  <c r="AH20" i="24" s="1"/>
  <c r="AB20" i="24" a="1"/>
  <c r="AB20" i="24" s="1"/>
  <c r="V20" i="24" a="1"/>
  <c r="V20" i="24"/>
  <c r="AN19" i="24" a="1"/>
  <c r="AN19" i="24" s="1"/>
  <c r="AH19" i="24" a="1"/>
  <c r="AH19" i="24" s="1"/>
  <c r="AB19" i="24" a="1"/>
  <c r="AB19" i="24" s="1"/>
  <c r="V19" i="24" a="1"/>
  <c r="V19" i="24" s="1"/>
  <c r="V29" i="24" s="1"/>
  <c r="P24" i="24" a="1"/>
  <c r="P24" i="24" s="1"/>
  <c r="P23" i="24" a="1"/>
  <c r="P23" i="24" s="1"/>
  <c r="J23" i="24" s="1"/>
  <c r="P22" i="24" a="1"/>
  <c r="P22" i="24" s="1"/>
  <c r="P21" i="24" a="1"/>
  <c r="P21" i="24" s="1"/>
  <c r="P20" i="24" a="1"/>
  <c r="P20" i="24" s="1"/>
  <c r="AB8" i="24"/>
  <c r="L6" i="24"/>
  <c r="L4" i="24"/>
  <c r="O198" i="24"/>
  <c r="AU187" i="24"/>
  <c r="O75" i="24"/>
  <c r="B64" i="24"/>
  <c r="B63" i="24"/>
  <c r="B62" i="24"/>
  <c r="B60" i="24"/>
  <c r="Z57" i="24"/>
  <c r="AS47" i="24"/>
  <c r="AS46" i="24"/>
  <c r="AS45" i="24"/>
  <c r="AS44" i="24"/>
  <c r="AS43" i="24"/>
  <c r="AS42" i="24"/>
  <c r="AS41" i="24"/>
  <c r="AS40" i="24"/>
  <c r="G75" i="21"/>
  <c r="G72" i="21"/>
  <c r="G68" i="21"/>
  <c r="G67" i="21"/>
  <c r="A841" i="20"/>
  <c r="A840" i="20"/>
  <c r="A839" i="20"/>
  <c r="A837" i="20"/>
  <c r="B836" i="20"/>
  <c r="A836" i="20"/>
  <c r="B826" i="20"/>
  <c r="B837" i="20"/>
  <c r="AK298" i="20"/>
  <c r="T836" i="20" s="1"/>
  <c r="AF836" i="20"/>
  <c r="BE78" i="3" s="1"/>
  <c r="AO68" i="20"/>
  <c r="AO67" i="20"/>
  <c r="AO69" i="20"/>
  <c r="AO70" i="20"/>
  <c r="AO55" i="20"/>
  <c r="AO56" i="20"/>
  <c r="AO31" i="20"/>
  <c r="AO30" i="20"/>
  <c r="AO32" i="20"/>
  <c r="AO33" i="20"/>
  <c r="AO45" i="20"/>
  <c r="AO44" i="20"/>
  <c r="AO47" i="20" s="1"/>
  <c r="AO46" i="20"/>
  <c r="AO43" i="20"/>
  <c r="AO21"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E18" i="7"/>
  <c r="G18" i="7" s="1"/>
  <c r="I18" i="7" s="1"/>
  <c r="K18" i="7" s="1"/>
  <c r="M18" i="7" s="1"/>
  <c r="O18" i="7" s="1"/>
  <c r="Q18" i="7" s="1"/>
  <c r="S18" i="7" s="1"/>
  <c r="U18" i="7" s="1"/>
  <c r="W18" i="7" s="1"/>
  <c r="Y18" i="7" s="1"/>
  <c r="AA18" i="7" s="1"/>
  <c r="AC18" i="7" s="1"/>
  <c r="AE18" i="7"/>
  <c r="AG18" i="7" s="1"/>
  <c r="AI18" i="7" s="1"/>
  <c r="AK18" i="7" s="1"/>
  <c r="AM18" i="7" s="1"/>
  <c r="AO18" i="7" s="1"/>
  <c r="AQ18" i="7" s="1"/>
  <c r="AS18" i="7" s="1"/>
  <c r="AU18" i="7" s="1"/>
  <c r="AW18" i="7" s="1"/>
  <c r="AY18" i="7" s="1"/>
  <c r="BA18" i="7" s="1"/>
  <c r="BC18" i="7" s="1"/>
  <c r="BE18" i="7" s="1"/>
  <c r="BG18" i="7" s="1"/>
  <c r="BI18" i="7" s="1"/>
  <c r="BK18" i="7" s="1"/>
  <c r="E20" i="7"/>
  <c r="G20" i="7"/>
  <c r="I20" i="7"/>
  <c r="K20" i="7"/>
  <c r="M20" i="7"/>
  <c r="O20" i="7"/>
  <c r="Q20" i="7"/>
  <c r="S20" i="7" s="1"/>
  <c r="U20" i="7" s="1"/>
  <c r="W20" i="7" s="1"/>
  <c r="Y20" i="7" s="1"/>
  <c r="AA20" i="7" s="1"/>
  <c r="AC20" i="7" s="1"/>
  <c r="AE20" i="7" s="1"/>
  <c r="AG20" i="7" s="1"/>
  <c r="AI20" i="7" s="1"/>
  <c r="AK20" i="7" s="1"/>
  <c r="AM20" i="7" s="1"/>
  <c r="AO20" i="7" s="1"/>
  <c r="AQ20" i="7" s="1"/>
  <c r="AS20" i="7" s="1"/>
  <c r="AU20" i="7" s="1"/>
  <c r="AW20" i="7" s="1"/>
  <c r="AY20" i="7" s="1"/>
  <c r="BA20" i="7" s="1"/>
  <c r="BC20" i="7" s="1"/>
  <c r="BE20" i="7" s="1"/>
  <c r="BG20" i="7" s="1"/>
  <c r="BI20" i="7" s="1"/>
  <c r="BK20" i="7" s="1"/>
  <c r="L44" i="21"/>
  <c r="M44" i="21"/>
  <c r="P44" i="21" s="1" a="1"/>
  <c r="P44" i="21" s="1"/>
  <c r="T44" i="21"/>
  <c r="R44" i="21" a="1"/>
  <c r="R44" i="21" s="1"/>
  <c r="N44" i="21"/>
  <c r="L45" i="21"/>
  <c r="M45" i="21"/>
  <c r="S45" i="21" s="1"/>
  <c r="O45" i="21"/>
  <c r="N45" i="21"/>
  <c r="L46" i="21"/>
  <c r="M46" i="21"/>
  <c r="N46" i="21"/>
  <c r="L47" i="21"/>
  <c r="M47" i="21"/>
  <c r="T47" i="21" s="1"/>
  <c r="N47" i="21"/>
  <c r="L48" i="21"/>
  <c r="M48" i="21"/>
  <c r="N48" i="21"/>
  <c r="L49" i="21"/>
  <c r="M49" i="21"/>
  <c r="N49" i="21"/>
  <c r="L50" i="21"/>
  <c r="M50" i="21"/>
  <c r="N50" i="21"/>
  <c r="L51" i="21"/>
  <c r="M51" i="21"/>
  <c r="T51" i="21"/>
  <c r="N51" i="21"/>
  <c r="L52" i="21"/>
  <c r="M52" i="21"/>
  <c r="P52" i="21" s="1" a="1"/>
  <c r="P52" i="21" s="1"/>
  <c r="N52" i="21"/>
  <c r="L53" i="21"/>
  <c r="M53" i="21"/>
  <c r="O53" i="21" s="1"/>
  <c r="N53" i="21"/>
  <c r="L54" i="21"/>
  <c r="M54" i="21"/>
  <c r="S54" i="21" s="1"/>
  <c r="N54" i="21"/>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6" i="3"/>
  <c r="BE102" i="3"/>
  <c r="BE65" i="3"/>
  <c r="BE5" i="3"/>
  <c r="BE6" i="3"/>
  <c r="BE3" i="3"/>
  <c r="BA1050" i="3"/>
  <c r="BA1049" i="3"/>
  <c r="BA1047" i="3"/>
  <c r="AZ1057" i="3"/>
  <c r="AZ1056" i="3"/>
  <c r="AZ1054" i="3"/>
  <c r="AZ1058" i="3" s="1"/>
  <c r="BA1061" i="3"/>
  <c r="AZ1061" i="3" s="1"/>
  <c r="BH256" i="3"/>
  <c r="T212" i="3"/>
  <c r="AF1023" i="3" s="1"/>
  <c r="G100" i="21"/>
  <c r="B96" i="21"/>
  <c r="B81" i="21"/>
  <c r="B106" i="21"/>
  <c r="B49" i="21"/>
  <c r="B58" i="21"/>
  <c r="C5" i="7"/>
  <c r="P18" i="21"/>
  <c r="BN150" i="3"/>
  <c r="C177" i="20"/>
  <c r="U387" i="20"/>
  <c r="AJ724" i="20"/>
  <c r="L90" i="21"/>
  <c r="X760" i="3"/>
  <c r="AH760" i="3"/>
  <c r="BF759" i="3"/>
  <c r="BS759" i="3"/>
  <c r="BS760" i="3"/>
  <c r="H11" i="13"/>
  <c r="H81" i="13"/>
  <c r="H96" i="13"/>
  <c r="H104" i="13"/>
  <c r="BF748" i="3"/>
  <c r="AH759" i="3"/>
  <c r="AH750" i="3"/>
  <c r="AY1036" i="3"/>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s="1"/>
  <c r="B32" i="8"/>
  <c r="G32" i="8"/>
  <c r="B33" i="8"/>
  <c r="G33" i="8" s="1"/>
  <c r="B34" i="8"/>
  <c r="G34" i="8"/>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D8" i="8"/>
  <c r="I8" i="8" s="1"/>
  <c r="B8" i="8"/>
  <c r="G8" i="8" s="1"/>
  <c r="J8" i="8"/>
  <c r="D6" i="8"/>
  <c r="I6" i="8" s="1"/>
  <c r="B6" i="8"/>
  <c r="G6" i="8"/>
  <c r="I5" i="8"/>
  <c r="J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FT749" i="3"/>
  <c r="FO751" i="3"/>
  <c r="FO752" i="3"/>
  <c r="EZ753" i="3"/>
  <c r="EZ754" i="3"/>
  <c r="FO754" i="3"/>
  <c r="X750" i="3"/>
  <c r="X751" i="3"/>
  <c r="X752" i="3"/>
  <c r="X753" i="3"/>
  <c r="X754" i="3"/>
  <c r="X755" i="3"/>
  <c r="X756" i="3"/>
  <c r="X757" i="3"/>
  <c r="X758" i="3"/>
  <c r="X759" i="3"/>
  <c r="AJ179" i="20"/>
  <c r="T832" i="20" s="1"/>
  <c r="AJ165" i="20"/>
  <c r="AP306" i="20"/>
  <c r="AP307" i="20"/>
  <c r="AP308" i="20"/>
  <c r="AK351" i="20" s="1"/>
  <c r="A33" i="7"/>
  <c r="A32" i="7"/>
  <c r="AT636" i="3"/>
  <c r="AT637" i="3"/>
  <c r="AT638" i="3"/>
  <c r="AT645" i="3"/>
  <c r="AT646" i="3"/>
  <c r="AT569" i="3"/>
  <c r="AT570" i="3"/>
  <c r="AT571" i="3"/>
  <c r="AT572" i="3"/>
  <c r="AT573" i="3"/>
  <c r="R24" i="4"/>
  <c r="AF1035" i="3"/>
  <c r="AF1030" i="3"/>
  <c r="A40" i="7"/>
  <c r="E33" i="7"/>
  <c r="G33" i="7"/>
  <c r="I33" i="7" s="1"/>
  <c r="K33" i="7" s="1"/>
  <c r="M33" i="7"/>
  <c r="O33" i="7" s="1"/>
  <c r="Q33" i="7" s="1"/>
  <c r="S33" i="7" s="1"/>
  <c r="U33" i="7" s="1"/>
  <c r="W33" i="7" s="1"/>
  <c r="Y33" i="7" s="1"/>
  <c r="AA33" i="7" s="1"/>
  <c r="AC33" i="7" s="1"/>
  <c r="AE33" i="7" s="1"/>
  <c r="AG33" i="7" s="1"/>
  <c r="E32" i="7"/>
  <c r="G32" i="7"/>
  <c r="I32" i="7" s="1"/>
  <c r="K32" i="7" s="1"/>
  <c r="M32" i="7" s="1"/>
  <c r="O32" i="7" s="1"/>
  <c r="Q32" i="7" s="1"/>
  <c r="S32" i="7" s="1"/>
  <c r="U32" i="7" s="1"/>
  <c r="W32" i="7" s="1"/>
  <c r="Y32" i="7" s="1"/>
  <c r="AA32" i="7" s="1"/>
  <c r="AC32" i="7" s="1"/>
  <c r="AE32" i="7" s="1"/>
  <c r="AG32" i="7" s="1"/>
  <c r="E31" i="7"/>
  <c r="G31" i="7" s="1"/>
  <c r="I31" i="7" s="1"/>
  <c r="K31" i="7"/>
  <c r="M31" i="7" s="1"/>
  <c r="O31" i="7"/>
  <c r="Q31" i="7"/>
  <c r="S31" i="7"/>
  <c r="U31" i="7" s="1"/>
  <c r="W31" i="7" s="1"/>
  <c r="Y31" i="7" s="1"/>
  <c r="AA31" i="7" s="1"/>
  <c r="AC31" i="7" s="1"/>
  <c r="AE31" i="7" s="1"/>
  <c r="AG31" i="7" s="1"/>
  <c r="E30" i="7"/>
  <c r="G30" i="7"/>
  <c r="I30" i="7" s="1"/>
  <c r="K30" i="7" s="1"/>
  <c r="M30" i="7" s="1"/>
  <c r="O30" i="7" s="1"/>
  <c r="Q30" i="7" s="1"/>
  <c r="S30" i="7" s="1"/>
  <c r="U30" i="7" s="1"/>
  <c r="W30" i="7" s="1"/>
  <c r="Y30" i="7" s="1"/>
  <c r="AA30" i="7" s="1"/>
  <c r="AC30" i="7" s="1"/>
  <c r="AE30" i="7" s="1"/>
  <c r="AG30" i="7" s="1"/>
  <c r="AI30" i="7" s="1"/>
  <c r="AK30" i="7" s="1"/>
  <c r="AM30" i="7" s="1"/>
  <c r="AO30" i="7" s="1"/>
  <c r="AQ30" i="7" s="1"/>
  <c r="AS30" i="7" s="1"/>
  <c r="AU30" i="7" s="1"/>
  <c r="AW30" i="7" s="1"/>
  <c r="AY30" i="7" s="1"/>
  <c r="BA30" i="7" s="1"/>
  <c r="BC30" i="7" s="1"/>
  <c r="BE30" i="7" s="1"/>
  <c r="BG30" i="7" s="1"/>
  <c r="BI30" i="7" s="1"/>
  <c r="BK30" i="7" s="1"/>
  <c r="E29" i="7"/>
  <c r="E28" i="7"/>
  <c r="E27" i="7"/>
  <c r="G27" i="7" s="1"/>
  <c r="I27" i="7"/>
  <c r="K27" i="7"/>
  <c r="M27" i="7" s="1"/>
  <c r="O27" i="7" s="1"/>
  <c r="Q27" i="7" s="1"/>
  <c r="S27" i="7" s="1"/>
  <c r="U27" i="7" s="1"/>
  <c r="W27" i="7" s="1"/>
  <c r="Y27" i="7" s="1"/>
  <c r="AA27" i="7" s="1"/>
  <c r="AC27" i="7"/>
  <c r="AE27" i="7"/>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c r="BC16" i="7" s="1"/>
  <c r="BE16" i="7" s="1"/>
  <c r="BG16" i="7" s="1"/>
  <c r="BI16" i="7" s="1"/>
  <c r="BK16" i="7" s="1"/>
  <c r="E19" i="7"/>
  <c r="G19" i="7" s="1"/>
  <c r="I19" i="7" s="1"/>
  <c r="K19" i="7" s="1"/>
  <c r="M19" i="7" s="1"/>
  <c r="O19" i="7" s="1"/>
  <c r="Q19" i="7" s="1"/>
  <c r="S19" i="7" s="1"/>
  <c r="U19" i="7"/>
  <c r="W19" i="7" s="1"/>
  <c r="Y19" i="7" s="1"/>
  <c r="AA19" i="7" s="1"/>
  <c r="AC19" i="7" s="1"/>
  <c r="AE19" i="7" s="1"/>
  <c r="AG19" i="7" s="1"/>
  <c r="AI19" i="7" s="1"/>
  <c r="AK19" i="7" s="1"/>
  <c r="AM19" i="7" s="1"/>
  <c r="AO19" i="7" s="1"/>
  <c r="AQ19" i="7" s="1"/>
  <c r="AS19" i="7" s="1"/>
  <c r="AU19" i="7" s="1"/>
  <c r="AW19" i="7" s="1"/>
  <c r="AY19" i="7" s="1"/>
  <c r="BA19" i="7" s="1"/>
  <c r="BC19" i="7" s="1"/>
  <c r="BE19" i="7" s="1"/>
  <c r="BG19" i="7" s="1"/>
  <c r="BI19" i="7" s="1"/>
  <c r="BK19" i="7" s="1"/>
  <c r="Z825" i="3"/>
  <c r="E8" i="7" s="1"/>
  <c r="AC781" i="3"/>
  <c r="AC782" i="3"/>
  <c r="AC783" i="3"/>
  <c r="AC784" i="3"/>
  <c r="AC795" i="3"/>
  <c r="AC796" i="3"/>
  <c r="AC797" i="3"/>
  <c r="AC798" i="3"/>
  <c r="AC799" i="3"/>
  <c r="AC800" i="3"/>
  <c r="AC801" i="3"/>
  <c r="AC802" i="3"/>
  <c r="AC803" i="3"/>
  <c r="AC804" i="3"/>
  <c r="EZ730" i="3"/>
  <c r="EZ742" i="3"/>
  <c r="DU804" i="3"/>
  <c r="FE727" i="3"/>
  <c r="FE728" i="3"/>
  <c r="FE741" i="3"/>
  <c r="FE742" i="3"/>
  <c r="DZ795" i="3"/>
  <c r="DZ796" i="3"/>
  <c r="DZ799" i="3"/>
  <c r="DZ802" i="3"/>
  <c r="FJ726" i="3"/>
  <c r="FJ729" i="3"/>
  <c r="FJ735" i="3"/>
  <c r="FJ741" i="3"/>
  <c r="EE795" i="3"/>
  <c r="FO734" i="3"/>
  <c r="FO735" i="3"/>
  <c r="FO736" i="3"/>
  <c r="FO741" i="3"/>
  <c r="FO746" i="3"/>
  <c r="FO747" i="3"/>
  <c r="FY736" i="3"/>
  <c r="FY737" i="3"/>
  <c r="FY748" i="3"/>
  <c r="FY760" i="3"/>
  <c r="FT726" i="3"/>
  <c r="FT727" i="3"/>
  <c r="FT728" i="3"/>
  <c r="FT737" i="3"/>
  <c r="FT744" i="3"/>
  <c r="FT748" i="3"/>
  <c r="FT760" i="3"/>
  <c r="EO801" i="3"/>
  <c r="EO802" i="3"/>
  <c r="EO803" i="3"/>
  <c r="EO804" i="3"/>
  <c r="AD64" i="15"/>
  <c r="W708" i="3"/>
  <c r="BE69" i="3"/>
  <c r="BG235" i="3"/>
  <c r="BG236" i="3"/>
  <c r="BG237" i="3"/>
  <c r="BG238" i="3"/>
  <c r="BG239" i="3"/>
  <c r="BG241" i="3"/>
  <c r="BG242" i="3"/>
  <c r="BG243" i="3"/>
  <c r="BG245" i="3"/>
  <c r="BG246" i="3"/>
  <c r="BG247" i="3"/>
  <c r="BG248" i="3"/>
  <c r="BG249" i="3"/>
  <c r="BG250" i="3"/>
  <c r="M241" i="3"/>
  <c r="AG459" i="3"/>
  <c r="BE24"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c r="G86" i="21"/>
  <c r="G92" i="21" s="1"/>
  <c r="G123" i="21"/>
  <c r="M20" i="21"/>
  <c r="T20" i="21" s="1"/>
  <c r="M21" i="21"/>
  <c r="T21" i="21"/>
  <c r="M22" i="21"/>
  <c r="M23" i="21"/>
  <c r="U23" i="21" s="1"/>
  <c r="M24" i="21"/>
  <c r="M25" i="21"/>
  <c r="L25" i="21"/>
  <c r="M26" i="21"/>
  <c r="M27" i="21"/>
  <c r="U27" i="21" s="1"/>
  <c r="M28" i="21"/>
  <c r="T28" i="21" s="1"/>
  <c r="U28" i="21"/>
  <c r="M29" i="21"/>
  <c r="M30" i="21"/>
  <c r="M31" i="21"/>
  <c r="O31" i="21" s="1"/>
  <c r="M32" i="21"/>
  <c r="M33" i="21"/>
  <c r="R33" i="21" a="1"/>
  <c r="R33" i="21" s="1"/>
  <c r="M34" i="21"/>
  <c r="U34" i="21" s="1"/>
  <c r="M35" i="21"/>
  <c r="R35" i="21" s="1" a="1"/>
  <c r="R35" i="21" s="1"/>
  <c r="M36" i="21"/>
  <c r="M37" i="21"/>
  <c r="P37" i="21" s="1" a="1"/>
  <c r="P37" i="21" s="1"/>
  <c r="M38" i="21"/>
  <c r="S38" i="21" s="1"/>
  <c r="M39" i="21"/>
  <c r="M40" i="21"/>
  <c r="O40" i="21" s="1"/>
  <c r="M41" i="21"/>
  <c r="M42" i="21"/>
  <c r="O42" i="21"/>
  <c r="M43" i="21"/>
  <c r="T43" i="21" s="1"/>
  <c r="L87" i="21"/>
  <c r="L88" i="21"/>
  <c r="L89" i="21"/>
  <c r="L91" i="21"/>
  <c r="L92" i="21"/>
  <c r="L93" i="21"/>
  <c r="L94" i="21"/>
  <c r="L20" i="21"/>
  <c r="L21" i="21"/>
  <c r="L22" i="21"/>
  <c r="L23" i="21"/>
  <c r="L24" i="21"/>
  <c r="L26" i="21"/>
  <c r="L27" i="21"/>
  <c r="E28" i="21" s="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10" i="8"/>
  <c r="G10" i="8"/>
  <c r="E102" i="21"/>
  <c r="E93" i="21"/>
  <c r="B35" i="21"/>
  <c r="B20" i="21"/>
  <c r="B7" i="8"/>
  <c r="G7" i="8"/>
  <c r="B24" i="4"/>
  <c r="B36" i="4"/>
  <c r="B66" i="4"/>
  <c r="B67" i="4"/>
  <c r="B68" i="4"/>
  <c r="R66" i="4"/>
  <c r="R67" i="4"/>
  <c r="R68" i="4"/>
  <c r="A104" i="11"/>
  <c r="C101" i="11"/>
  <c r="C102" i="11"/>
  <c r="C103" i="11"/>
  <c r="D103" i="11" s="1"/>
  <c r="B103" i="11"/>
  <c r="C104" i="11"/>
  <c r="B101" i="11"/>
  <c r="D101" i="11" s="1"/>
  <c r="B102" i="11"/>
  <c r="D102" i="11" s="1"/>
  <c r="B104" i="11"/>
  <c r="C85" i="11"/>
  <c r="D85" i="11" s="1"/>
  <c r="C86" i="11"/>
  <c r="C87" i="11"/>
  <c r="D87" i="11" s="1"/>
  <c r="C88" i="11"/>
  <c r="D88" i="11" s="1"/>
  <c r="C89" i="11"/>
  <c r="D89" i="11" s="1"/>
  <c r="B89" i="11"/>
  <c r="C90" i="11"/>
  <c r="C91" i="11"/>
  <c r="C92" i="11"/>
  <c r="D92" i="11" s="1"/>
  <c r="C93" i="11"/>
  <c r="C94" i="11"/>
  <c r="D94" i="11" s="1"/>
  <c r="C95" i="11"/>
  <c r="D95" i="11" s="1"/>
  <c r="C96" i="11"/>
  <c r="B85" i="11"/>
  <c r="B86" i="11"/>
  <c r="B87" i="11"/>
  <c r="B88" i="11"/>
  <c r="B90" i="11"/>
  <c r="B91" i="11"/>
  <c r="B92" i="11"/>
  <c r="B93" i="11"/>
  <c r="B94" i="11"/>
  <c r="B95" i="11"/>
  <c r="A70" i="11"/>
  <c r="C67" i="11"/>
  <c r="C68" i="11"/>
  <c r="C69" i="11"/>
  <c r="C70" i="11"/>
  <c r="B67" i="11"/>
  <c r="B68" i="11"/>
  <c r="B69" i="11"/>
  <c r="A62" i="11"/>
  <c r="A54" i="11"/>
  <c r="A38" i="11"/>
  <c r="A26" i="11"/>
  <c r="C32" i="11"/>
  <c r="C33" i="11"/>
  <c r="C35" i="11"/>
  <c r="B35" i="11"/>
  <c r="C36" i="11"/>
  <c r="D36" i="11" s="1"/>
  <c r="B36" i="11"/>
  <c r="C37" i="11"/>
  <c r="C38" i="11"/>
  <c r="B38" i="11"/>
  <c r="D38" i="11"/>
  <c r="B32" i="11"/>
  <c r="B37" i="11"/>
  <c r="C24" i="11"/>
  <c r="D24" i="11" s="1"/>
  <c r="B24" i="11"/>
  <c r="C25" i="11"/>
  <c r="B25" i="11"/>
  <c r="C26" i="11"/>
  <c r="D26" i="11" s="1"/>
  <c r="B26" i="11"/>
  <c r="AV120" i="20" a="1"/>
  <c r="AV120" i="20"/>
  <c r="AV119" i="20" a="1"/>
  <c r="AV119" i="20" s="1"/>
  <c r="AV118" i="20" a="1"/>
  <c r="AV118" i="20"/>
  <c r="AV117" i="20" a="1"/>
  <c r="AV117" i="20"/>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B36" i="13"/>
  <c r="H24" i="13"/>
  <c r="E24" i="13"/>
  <c r="B24" i="13"/>
  <c r="B99" i="4"/>
  <c r="G68" i="7"/>
  <c r="I68" i="7" s="1"/>
  <c r="K68" i="7" s="1"/>
  <c r="M68" i="7"/>
  <c r="O68" i="7" s="1"/>
  <c r="Q68" i="7" s="1"/>
  <c r="S68" i="7" s="1"/>
  <c r="U68" i="7" s="1"/>
  <c r="W68" i="7" s="1"/>
  <c r="Y68" i="7" s="1"/>
  <c r="AA68" i="7" s="1"/>
  <c r="AC68" i="7" s="1"/>
  <c r="AE68" i="7" s="1"/>
  <c r="AG68" i="7" s="1"/>
  <c r="AI68" i="7" s="1"/>
  <c r="AK68" i="7" s="1"/>
  <c r="AM68" i="7" s="1"/>
  <c r="AO68" i="7"/>
  <c r="AQ68" i="7"/>
  <c r="AS68" i="7"/>
  <c r="AU68" i="7"/>
  <c r="AW68" i="7" s="1"/>
  <c r="AY68" i="7" s="1"/>
  <c r="BA68" i="7" s="1"/>
  <c r="BC68" i="7" s="1"/>
  <c r="BE68" i="7" s="1"/>
  <c r="BG68" i="7" s="1"/>
  <c r="BI68" i="7" s="1"/>
  <c r="BK68" i="7" s="1"/>
  <c r="G69" i="7"/>
  <c r="I69" i="7"/>
  <c r="K69" i="7"/>
  <c r="M69" i="7" s="1"/>
  <c r="O69" i="7" s="1"/>
  <c r="Q69" i="7" s="1"/>
  <c r="S69" i="7" s="1"/>
  <c r="U69" i="7" s="1"/>
  <c r="W69" i="7" s="1"/>
  <c r="Y69" i="7" s="1"/>
  <c r="AA69" i="7" s="1"/>
  <c r="AC69" i="7" s="1"/>
  <c r="AE69" i="7" s="1"/>
  <c r="AG69" i="7" s="1"/>
  <c r="AI69" i="7" s="1"/>
  <c r="AK69" i="7" s="1"/>
  <c r="AM69" i="7" s="1"/>
  <c r="AO69" i="7" s="1"/>
  <c r="AQ69" i="7" s="1"/>
  <c r="AS69" i="7" s="1"/>
  <c r="AU69" i="7" s="1"/>
  <c r="AW69" i="7" s="1"/>
  <c r="AY69" i="7" s="1"/>
  <c r="BA69" i="7" s="1"/>
  <c r="BC69" i="7" s="1"/>
  <c r="BE69" i="7" s="1"/>
  <c r="BG69" i="7" s="1"/>
  <c r="BI69" i="7" s="1"/>
  <c r="BK69" i="7" s="1"/>
  <c r="G54" i="7"/>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G55" i="7"/>
  <c r="I55" i="7" s="1"/>
  <c r="K55" i="7" s="1"/>
  <c r="M55" i="7" s="1"/>
  <c r="O55" i="7" s="1"/>
  <c r="Q55" i="7" s="1"/>
  <c r="S55" i="7" s="1"/>
  <c r="U55" i="7" s="1"/>
  <c r="W55" i="7" s="1"/>
  <c r="Y55" i="7" s="1"/>
  <c r="AA55" i="7" s="1"/>
  <c r="AC55" i="7"/>
  <c r="AE55" i="7"/>
  <c r="AG55" i="7" s="1"/>
  <c r="AI55" i="7" s="1"/>
  <c r="AK55" i="7" s="1"/>
  <c r="AM55" i="7" s="1"/>
  <c r="AO55" i="7" s="1"/>
  <c r="AQ55" i="7" s="1"/>
  <c r="AS55" i="7" s="1"/>
  <c r="AU55" i="7" s="1"/>
  <c r="AW55" i="7" s="1"/>
  <c r="AY55" i="7" s="1"/>
  <c r="BA55" i="7" s="1"/>
  <c r="BC55" i="7" s="1"/>
  <c r="BE55" i="7" s="1"/>
  <c r="BG55" i="7" s="1"/>
  <c r="BI55" i="7" s="1"/>
  <c r="BK55" i="7" s="1"/>
  <c r="G56" i="7"/>
  <c r="I56" i="7"/>
  <c r="K56" i="7" s="1"/>
  <c r="M56" i="7" s="1"/>
  <c r="O56" i="7" s="1"/>
  <c r="Q56" i="7" s="1"/>
  <c r="S56" i="7" s="1"/>
  <c r="U56" i="7" s="1"/>
  <c r="W56" i="7" s="1"/>
  <c r="Y56" i="7" s="1"/>
  <c r="AA56" i="7" s="1"/>
  <c r="AC56" i="7" s="1"/>
  <c r="AE56" i="7" s="1"/>
  <c r="AG56" i="7" s="1"/>
  <c r="AI56" i="7" s="1"/>
  <c r="AK56" i="7" s="1"/>
  <c r="AM56" i="7" s="1"/>
  <c r="AO56" i="7" s="1"/>
  <c r="AQ56" i="7" s="1"/>
  <c r="AS56" i="7" s="1"/>
  <c r="AU56" i="7" s="1"/>
  <c r="AW56" i="7" s="1"/>
  <c r="AY56" i="7" s="1"/>
  <c r="BA56" i="7" s="1"/>
  <c r="BC56" i="7" s="1"/>
  <c r="BE56" i="7" s="1"/>
  <c r="BG56" i="7" s="1"/>
  <c r="BI56" i="7" s="1"/>
  <c r="BK56" i="7" s="1"/>
  <c r="G57" i="7"/>
  <c r="I57" i="7"/>
  <c r="K57" i="7" s="1"/>
  <c r="M57" i="7" s="1"/>
  <c r="O57" i="7" s="1"/>
  <c r="Q57" i="7" s="1"/>
  <c r="S57" i="7" s="1"/>
  <c r="U57" i="7" s="1"/>
  <c r="W57" i="7" s="1"/>
  <c r="Y57" i="7"/>
  <c r="AA57" i="7" s="1"/>
  <c r="AC57" i="7" s="1"/>
  <c r="AE57" i="7" s="1"/>
  <c r="AG57" i="7" s="1"/>
  <c r="AI57" i="7" s="1"/>
  <c r="AK57" i="7" s="1"/>
  <c r="AM57" i="7" s="1"/>
  <c r="AO57" i="7" s="1"/>
  <c r="AQ57" i="7" s="1"/>
  <c r="AS57" i="7" s="1"/>
  <c r="AU57" i="7" s="1"/>
  <c r="AW57" i="7" s="1"/>
  <c r="AY57" i="7" s="1"/>
  <c r="BA57" i="7" s="1"/>
  <c r="BC57" i="7" s="1"/>
  <c r="BE57" i="7" s="1"/>
  <c r="BG57" i="7" s="1"/>
  <c r="BI57" i="7" s="1"/>
  <c r="BK57" i="7" s="1"/>
  <c r="G53" i="7"/>
  <c r="A61" i="15"/>
  <c r="BA487" i="3"/>
  <c r="BA478" i="3"/>
  <c r="G24" i="7"/>
  <c r="I24" i="7"/>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X735"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 i="4"/>
  <c r="R84" i="4"/>
  <c r="B59" i="4"/>
  <c r="C80" i="11"/>
  <c r="C81" i="11"/>
  <c r="B81" i="11"/>
  <c r="B80" i="11"/>
  <c r="B82" i="11" s="1"/>
  <c r="D82" i="11" s="1"/>
  <c r="D81" i="13"/>
  <c r="C81" i="13"/>
  <c r="H80" i="13"/>
  <c r="B80" i="13"/>
  <c r="F81" i="4"/>
  <c r="G81" i="4"/>
  <c r="H81" i="4"/>
  <c r="I81" i="4"/>
  <c r="J81" i="4"/>
  <c r="K81" i="4"/>
  <c r="L81" i="4"/>
  <c r="M81" i="4"/>
  <c r="N81" i="4"/>
  <c r="O81" i="4"/>
  <c r="P81" i="4"/>
  <c r="Q81" i="4"/>
  <c r="B80" i="4"/>
  <c r="A76" i="13"/>
  <c r="A61" i="13"/>
  <c r="A37" i="13"/>
  <c r="A25" i="13"/>
  <c r="A103" i="13"/>
  <c r="A95" i="13"/>
  <c r="A94" i="13"/>
  <c r="A93" i="13"/>
  <c r="B9" i="8"/>
  <c r="G9" i="8" s="1"/>
  <c r="B11" i="8"/>
  <c r="G11" i="8" s="1"/>
  <c r="B12" i="8"/>
  <c r="G12" i="8"/>
  <c r="B13" i="8"/>
  <c r="G13" i="8"/>
  <c r="B14" i="8"/>
  <c r="G14" i="8" s="1"/>
  <c r="B15" i="8"/>
  <c r="G15" i="8"/>
  <c r="B16" i="8"/>
  <c r="G16" i="8"/>
  <c r="B17" i="8"/>
  <c r="G17" i="8" s="1"/>
  <c r="B18" i="8"/>
  <c r="G18" i="8" s="1"/>
  <c r="B19" i="8"/>
  <c r="G19" i="8" s="1"/>
  <c r="B20" i="8"/>
  <c r="G20" i="8" s="1"/>
  <c r="B21" i="8"/>
  <c r="G21" i="8"/>
  <c r="B22" i="8"/>
  <c r="G22" i="8" s="1"/>
  <c r="B23" i="8"/>
  <c r="G23" i="8"/>
  <c r="B24" i="8"/>
  <c r="G24" i="8"/>
  <c r="B25" i="8"/>
  <c r="G25" i="8" s="1"/>
  <c r="B26" i="8"/>
  <c r="G26" i="8" s="1"/>
  <c r="B27" i="8"/>
  <c r="G27" i="8"/>
  <c r="B38" i="8"/>
  <c r="G38" i="8"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7" i="13"/>
  <c r="E84" i="13"/>
  <c r="E65" i="13"/>
  <c r="E53" i="13"/>
  <c r="E49" i="13"/>
  <c r="E48" i="13"/>
  <c r="E47" i="13"/>
  <c r="E46" i="13"/>
  <c r="E45" i="13"/>
  <c r="E37" i="13"/>
  <c r="E34"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1" i="13"/>
  <c r="B60" i="13"/>
  <c r="B59" i="13"/>
  <c r="B58" i="13"/>
  <c r="B57" i="13"/>
  <c r="B56" i="13"/>
  <c r="B52" i="13"/>
  <c r="B51" i="13"/>
  <c r="B50" i="13"/>
  <c r="B49" i="13"/>
  <c r="B48" i="13"/>
  <c r="B47" i="13"/>
  <c r="B46" i="13"/>
  <c r="B43" i="13"/>
  <c r="B37" i="13"/>
  <c r="B35" i="13"/>
  <c r="B34" i="13"/>
  <c r="B32" i="13"/>
  <c r="B31" i="13"/>
  <c r="B29" i="13"/>
  <c r="B27" i="13"/>
  <c r="B25" i="13"/>
  <c r="B23" i="13"/>
  <c r="B22" i="13"/>
  <c r="B21" i="13"/>
  <c r="B20" i="13"/>
  <c r="B19" i="13"/>
  <c r="B18" i="13"/>
  <c r="B17" i="13"/>
  <c r="B5" i="13"/>
  <c r="B6" i="13"/>
  <c r="B7"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D8" i="13"/>
  <c r="R103" i="4"/>
  <c r="R102" i="4"/>
  <c r="R101" i="4"/>
  <c r="R104" i="4" s="1"/>
  <c r="R90" i="4"/>
  <c r="R88" i="4"/>
  <c r="R87" i="4"/>
  <c r="R76" i="4"/>
  <c r="R72" i="4"/>
  <c r="R73" i="4"/>
  <c r="R60" i="4"/>
  <c r="R59" i="4"/>
  <c r="R57" i="4"/>
  <c r="R56" i="4"/>
  <c r="R48" i="4"/>
  <c r="R47" i="4"/>
  <c r="R37" i="4"/>
  <c r="R34" i="4"/>
  <c r="R27" i="4"/>
  <c r="R25" i="4"/>
  <c r="R23" i="4"/>
  <c r="R22" i="4"/>
  <c r="R21" i="4"/>
  <c r="R20" i="4"/>
  <c r="R19" i="4"/>
  <c r="R18" i="4"/>
  <c r="R17" i="4"/>
  <c r="R15" i="4"/>
  <c r="R14" i="4"/>
  <c r="R7" i="4"/>
  <c r="R5" i="4"/>
  <c r="B5" i="11"/>
  <c r="C5" i="11"/>
  <c r="D5" i="11" s="1"/>
  <c r="B6" i="11"/>
  <c r="C6" i="11"/>
  <c r="D6" i="11" s="1"/>
  <c r="B7" i="11"/>
  <c r="C7" i="11"/>
  <c r="C8" i="11"/>
  <c r="B8" i="11"/>
  <c r="B10" i="11"/>
  <c r="B11" i="11"/>
  <c r="C10" i="11"/>
  <c r="D10" i="11" s="1"/>
  <c r="C11" i="11"/>
  <c r="D11" i="11" s="1"/>
  <c r="B14" i="11"/>
  <c r="C14" i="11"/>
  <c r="D14" i="11" s="1"/>
  <c r="B15" i="11"/>
  <c r="C15" i="11"/>
  <c r="B16" i="11"/>
  <c r="D16" i="11" s="1"/>
  <c r="C16" i="11"/>
  <c r="B18" i="11"/>
  <c r="C18" i="11"/>
  <c r="D18" i="11" s="1"/>
  <c r="B19" i="11"/>
  <c r="C19" i="11"/>
  <c r="B20" i="11"/>
  <c r="C20" i="11"/>
  <c r="D20" i="11"/>
  <c r="B21" i="11"/>
  <c r="C21" i="11"/>
  <c r="D21" i="11"/>
  <c r="B22" i="11"/>
  <c r="C22" i="11"/>
  <c r="D22" i="11" s="1"/>
  <c r="B23" i="11"/>
  <c r="C23" i="11"/>
  <c r="B28" i="11"/>
  <c r="C28" i="11"/>
  <c r="B30" i="11"/>
  <c r="C30" i="11"/>
  <c r="C42" i="11"/>
  <c r="B42" i="11"/>
  <c r="B44" i="11"/>
  <c r="C44" i="11"/>
  <c r="B47" i="11"/>
  <c r="C47" i="11"/>
  <c r="D47" i="11" s="1"/>
  <c r="B48" i="11"/>
  <c r="B49" i="11"/>
  <c r="D49" i="11" s="1"/>
  <c r="C49" i="11"/>
  <c r="B50" i="11"/>
  <c r="C50" i="11"/>
  <c r="B51" i="11"/>
  <c r="B52" i="11"/>
  <c r="B53" i="11"/>
  <c r="C48" i="11"/>
  <c r="D48" i="11" s="1"/>
  <c r="C51" i="11"/>
  <c r="C52" i="11"/>
  <c r="C53" i="11"/>
  <c r="B57" i="11"/>
  <c r="C57" i="11"/>
  <c r="D57" i="11" s="1"/>
  <c r="B58" i="11"/>
  <c r="C58" i="11"/>
  <c r="B59" i="11"/>
  <c r="C59" i="11"/>
  <c r="D59" i="11" s="1"/>
  <c r="B60" i="11"/>
  <c r="C60" i="11"/>
  <c r="D60" i="11" s="1"/>
  <c r="B61" i="11"/>
  <c r="D61" i="11" s="1"/>
  <c r="C61" i="11"/>
  <c r="B73" i="11"/>
  <c r="C73" i="11"/>
  <c r="D73" i="11" s="1"/>
  <c r="B74" i="11"/>
  <c r="C74" i="11"/>
  <c r="D74" i="11" s="1"/>
  <c r="B75" i="11"/>
  <c r="C75" i="11"/>
  <c r="B76" i="11"/>
  <c r="D76" i="11" s="1"/>
  <c r="C76" i="11"/>
  <c r="B77" i="11"/>
  <c r="C77" i="11"/>
  <c r="B84" i="11"/>
  <c r="C84" i="11"/>
  <c r="B100" i="11"/>
  <c r="C100" i="11"/>
  <c r="D100" i="11"/>
  <c r="A4" i="8"/>
  <c r="D4" i="8"/>
  <c r="A5" i="8"/>
  <c r="D5" i="8"/>
  <c r="A6" i="8"/>
  <c r="A7" i="8"/>
  <c r="D7" i="8"/>
  <c r="I7" i="8"/>
  <c r="J7" i="8" s="1"/>
  <c r="A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F2" i="4"/>
  <c r="G2" i="4"/>
  <c r="H2" i="4"/>
  <c r="I2" i="4"/>
  <c r="J2" i="4"/>
  <c r="K2" i="4"/>
  <c r="M2" i="4"/>
  <c r="O2" i="4"/>
  <c r="P2" i="4"/>
  <c r="Q2" i="4"/>
  <c r="B4" i="4"/>
  <c r="BE23" i="3" s="1"/>
  <c r="B5" i="4"/>
  <c r="B6" i="4"/>
  <c r="B7" i="4"/>
  <c r="F8" i="4"/>
  <c r="F11" i="4"/>
  <c r="F26" i="4"/>
  <c r="F42" i="4"/>
  <c r="F54" i="4"/>
  <c r="F62" i="4"/>
  <c r="G8" i="4"/>
  <c r="G11" i="4"/>
  <c r="H8" i="4"/>
  <c r="H11" i="4"/>
  <c r="H12" i="4"/>
  <c r="I8" i="4"/>
  <c r="I11" i="4"/>
  <c r="J8" i="4"/>
  <c r="J11" i="4"/>
  <c r="J26" i="4"/>
  <c r="J42" i="4"/>
  <c r="J54" i="4"/>
  <c r="J62" i="4"/>
  <c r="J70" i="4"/>
  <c r="J77" i="4"/>
  <c r="J96" i="4"/>
  <c r="J104" i="4"/>
  <c r="K8" i="4"/>
  <c r="K11" i="4"/>
  <c r="L8" i="4"/>
  <c r="L63" i="4" s="1"/>
  <c r="L11" i="4"/>
  <c r="M8" i="4"/>
  <c r="M11" i="4"/>
  <c r="N8" i="4"/>
  <c r="O8" i="4"/>
  <c r="Q8" i="4"/>
  <c r="Q11" i="4"/>
  <c r="Q12" i="4" s="1"/>
  <c r="B9" i="4"/>
  <c r="B10" i="4"/>
  <c r="E11" i="4"/>
  <c r="N11" i="4"/>
  <c r="O11" i="4"/>
  <c r="O12" i="4" s="1"/>
  <c r="B13" i="4"/>
  <c r="B14" i="4"/>
  <c r="B17" i="4"/>
  <c r="B18" i="4"/>
  <c r="B19" i="4"/>
  <c r="B20" i="4"/>
  <c r="B21" i="4"/>
  <c r="B22" i="4"/>
  <c r="B23" i="4"/>
  <c r="B25" i="4"/>
  <c r="E26" i="4"/>
  <c r="G26" i="4"/>
  <c r="H26" i="4"/>
  <c r="H63" i="4" s="1"/>
  <c r="H97" i="4" s="1"/>
  <c r="H105" i="4" s="1"/>
  <c r="I26" i="4"/>
  <c r="I42" i="4"/>
  <c r="I54" i="4"/>
  <c r="I62" i="4"/>
  <c r="K26" i="4"/>
  <c r="L26" i="4"/>
  <c r="M26" i="4"/>
  <c r="M38" i="4"/>
  <c r="M42" i="4"/>
  <c r="M54" i="4"/>
  <c r="M62" i="4"/>
  <c r="M70" i="4"/>
  <c r="M77" i="4"/>
  <c r="M96" i="4"/>
  <c r="N26" i="4"/>
  <c r="N38" i="4"/>
  <c r="N42" i="4"/>
  <c r="N62" i="4"/>
  <c r="N70" i="4"/>
  <c r="N77" i="4"/>
  <c r="N96" i="4"/>
  <c r="N104" i="4"/>
  <c r="O26" i="4"/>
  <c r="P26" i="4"/>
  <c r="P38" i="4"/>
  <c r="P42" i="4"/>
  <c r="P54" i="4"/>
  <c r="P62" i="4"/>
  <c r="P70" i="4"/>
  <c r="P77" i="4"/>
  <c r="P96" i="4"/>
  <c r="P104" i="4"/>
  <c r="Q26" i="4"/>
  <c r="B27" i="4"/>
  <c r="B29" i="4"/>
  <c r="B31" i="4"/>
  <c r="B32" i="4"/>
  <c r="B34" i="4"/>
  <c r="B35" i="4"/>
  <c r="B37" i="4"/>
  <c r="L38" i="4"/>
  <c r="O38" i="4"/>
  <c r="Q38" i="4"/>
  <c r="B41" i="4"/>
  <c r="G42" i="4"/>
  <c r="H42" i="4"/>
  <c r="K42" i="4"/>
  <c r="L42" i="4"/>
  <c r="L54" i="4"/>
  <c r="L62" i="4"/>
  <c r="O42" i="4"/>
  <c r="Q42" i="4"/>
  <c r="B43" i="4"/>
  <c r="B46" i="4"/>
  <c r="B47" i="4"/>
  <c r="B48" i="4"/>
  <c r="B49" i="4"/>
  <c r="B50" i="4"/>
  <c r="B51" i="4"/>
  <c r="B52" i="4"/>
  <c r="G54" i="4"/>
  <c r="H54" i="4"/>
  <c r="K54" i="4"/>
  <c r="O54" i="4"/>
  <c r="Q54" i="4"/>
  <c r="B56" i="4"/>
  <c r="B57" i="4"/>
  <c r="B58" i="4"/>
  <c r="B60" i="4"/>
  <c r="B61" i="4"/>
  <c r="G62" i="4"/>
  <c r="H62" i="4"/>
  <c r="K62" i="4"/>
  <c r="O62" i="4"/>
  <c r="O70" i="4"/>
  <c r="O77" i="4"/>
  <c r="O96" i="4"/>
  <c r="O104" i="4"/>
  <c r="Q62"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F96" i="4"/>
  <c r="G96" i="4"/>
  <c r="H96" i="4"/>
  <c r="I96" i="4"/>
  <c r="K96" i="4"/>
  <c r="Q96" i="4"/>
  <c r="B101" i="4"/>
  <c r="B102" i="4"/>
  <c r="B103" i="4"/>
  <c r="F104" i="4"/>
  <c r="G104" i="4"/>
  <c r="H104" i="4"/>
  <c r="I104" i="4"/>
  <c r="K104" i="4"/>
  <c r="L104" i="4"/>
  <c r="Q104" i="4"/>
  <c r="E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Z585" i="3"/>
  <c r="G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Z683" i="3"/>
  <c r="G691" i="3"/>
  <c r="Z691" i="3"/>
  <c r="X726" i="3"/>
  <c r="AH726" i="3" s="1"/>
  <c r="X727" i="3"/>
  <c r="AH727" i="3" s="1"/>
  <c r="X728" i="3"/>
  <c r="AH728" i="3" s="1"/>
  <c r="X729" i="3"/>
  <c r="AH729" i="3" s="1"/>
  <c r="X730" i="3"/>
  <c r="X731" i="3"/>
  <c r="AH731" i="3" s="1"/>
  <c r="X732" i="3"/>
  <c r="AH732" i="3"/>
  <c r="X738" i="3"/>
  <c r="X739" i="3"/>
  <c r="X740" i="3"/>
  <c r="X741" i="3"/>
  <c r="X742" i="3"/>
  <c r="X743" i="3"/>
  <c r="X744" i="3"/>
  <c r="X745" i="3"/>
  <c r="X746" i="3"/>
  <c r="X747" i="3"/>
  <c r="X748" i="3"/>
  <c r="X749" i="3"/>
  <c r="M840" i="3"/>
  <c r="Q840" i="3"/>
  <c r="U840" i="3"/>
  <c r="Y840" i="3"/>
  <c r="AC840" i="3"/>
  <c r="AG840" i="3"/>
  <c r="Z911" i="3"/>
  <c r="T22" i="21"/>
  <c r="U22" i="21"/>
  <c r="U29" i="21"/>
  <c r="U43" i="21"/>
  <c r="U26" i="21"/>
  <c r="C9" i="7"/>
  <c r="C7" i="7"/>
  <c r="P43" i="21" a="1"/>
  <c r="P43" i="21" s="1"/>
  <c r="T29" i="21"/>
  <c r="BE77" i="3"/>
  <c r="D23" i="11"/>
  <c r="I53" i="7"/>
  <c r="K53" i="7" s="1"/>
  <c r="B33" i="4"/>
  <c r="C34" i="11"/>
  <c r="U35" i="21"/>
  <c r="O41" i="21"/>
  <c r="D12" i="4"/>
  <c r="J6" i="8"/>
  <c r="P45" i="21" a="1"/>
  <c r="P45" i="21"/>
  <c r="R45" i="21" a="1"/>
  <c r="R45" i="21" s="1"/>
  <c r="T46" i="21"/>
  <c r="O50" i="21"/>
  <c r="U50" i="21"/>
  <c r="U51" i="21"/>
  <c r="O51" i="21"/>
  <c r="T53" i="21"/>
  <c r="R53" i="21" a="1"/>
  <c r="R53" i="21" s="1"/>
  <c r="S53" i="21"/>
  <c r="T54" i="21"/>
  <c r="AY40" i="7"/>
  <c r="AY43" i="7" s="1"/>
  <c r="Q40" i="7"/>
  <c r="E26" i="13"/>
  <c r="B8" i="4"/>
  <c r="N184" i="24" s="1"/>
  <c r="B11" i="13"/>
  <c r="B26" i="13"/>
  <c r="B77" i="4"/>
  <c r="B77" i="13"/>
  <c r="B81" i="13"/>
  <c r="M967" i="3"/>
  <c r="I29" i="7"/>
  <c r="M29" i="7"/>
  <c r="G29" i="7"/>
  <c r="Q29" i="7"/>
  <c r="W29" i="7"/>
  <c r="U29" i="7"/>
  <c r="Y29" i="7"/>
  <c r="K28" i="7"/>
  <c r="M28" i="7"/>
  <c r="O28" i="7"/>
  <c r="AG28" i="7"/>
  <c r="Y28" i="7"/>
  <c r="Q28" i="7"/>
  <c r="Y620" i="20"/>
  <c r="AP600" i="20"/>
  <c r="AS36" i="24"/>
  <c r="AS37" i="24"/>
  <c r="AS38" i="24"/>
  <c r="AS39" i="24"/>
  <c r="M104" i="4"/>
  <c r="L108" i="4"/>
  <c r="L93" i="4" s="1"/>
  <c r="EE798" i="3"/>
  <c r="E65" i="4"/>
  <c r="R65" i="4" s="1"/>
  <c r="B66" i="11"/>
  <c r="B71" i="11" s="1"/>
  <c r="B65" i="13"/>
  <c r="B65" i="4"/>
  <c r="C66" i="11"/>
  <c r="D91" i="11"/>
  <c r="S35" i="21"/>
  <c r="O35" i="21"/>
  <c r="T35" i="21"/>
  <c r="P35" i="21" a="1"/>
  <c r="P35" i="21" s="1"/>
  <c r="O34" i="21"/>
  <c r="P34" i="21" a="1"/>
  <c r="P34" i="21"/>
  <c r="S34" i="21"/>
  <c r="R34" i="21" a="1"/>
  <c r="R34" i="21"/>
  <c r="T34" i="21"/>
  <c r="R42" i="21" a="1"/>
  <c r="R42" i="21" s="1"/>
  <c r="P42" i="21" a="1"/>
  <c r="P42" i="21"/>
  <c r="U42" i="21"/>
  <c r="T42" i="21"/>
  <c r="S42" i="21"/>
  <c r="AA958" i="3"/>
  <c r="K38" i="4"/>
  <c r="D80" i="11"/>
  <c r="N2" i="4"/>
  <c r="AT644" i="3"/>
  <c r="B70" i="11"/>
  <c r="D70" i="11"/>
  <c r="S40" i="21"/>
  <c r="T40" i="21"/>
  <c r="R40" i="21" a="1"/>
  <c r="R40" i="21" s="1"/>
  <c r="U40" i="21"/>
  <c r="G12" i="4"/>
  <c r="R20" i="21" a="1"/>
  <c r="R20" i="21"/>
  <c r="FJ727" i="3"/>
  <c r="B30" i="13"/>
  <c r="B30" i="4"/>
  <c r="R47" i="21" a="1"/>
  <c r="R47" i="21"/>
  <c r="P47" i="21" a="1"/>
  <c r="P47" i="21" s="1"/>
  <c r="C31" i="11"/>
  <c r="D90" i="11"/>
  <c r="P41" i="21" a="1"/>
  <c r="P41" i="21" s="1"/>
  <c r="N108" i="4"/>
  <c r="N53" i="4"/>
  <c r="R53" i="4" s="1"/>
  <c r="AI7" i="15"/>
  <c r="U20" i="21"/>
  <c r="C82" i="11"/>
  <c r="T36" i="21"/>
  <c r="FY726" i="3"/>
  <c r="O54" i="21"/>
  <c r="P54" i="21" a="1"/>
  <c r="P54" i="21" s="1"/>
  <c r="U54" i="21"/>
  <c r="R54" i="21" a="1"/>
  <c r="R54" i="21"/>
  <c r="T50" i="21"/>
  <c r="P50" i="21" a="1"/>
  <c r="P50" i="21" s="1"/>
  <c r="S50" i="21"/>
  <c r="R50" i="21" a="1"/>
  <c r="R50" i="21" s="1"/>
  <c r="G585" i="3"/>
  <c r="AT563" i="3"/>
  <c r="AT565" i="3"/>
  <c r="AT564" i="3"/>
  <c r="AA930" i="3"/>
  <c r="J38" i="4"/>
  <c r="S48" i="21"/>
  <c r="G683" i="3"/>
  <c r="C78" i="11"/>
  <c r="O43" i="21"/>
  <c r="S43" i="21"/>
  <c r="R43" i="21" a="1"/>
  <c r="R43" i="21"/>
  <c r="AC29" i="7"/>
  <c r="AA29" i="7"/>
  <c r="S29" i="7"/>
  <c r="K29" i="7"/>
  <c r="AG29" i="7"/>
  <c r="O46" i="21"/>
  <c r="S46" i="21"/>
  <c r="U46" i="21"/>
  <c r="P46" i="21" a="1"/>
  <c r="P46" i="21" s="1"/>
  <c r="R46" i="21" a="1"/>
  <c r="R46" i="21" s="1"/>
  <c r="P39" i="21" a="1"/>
  <c r="P39" i="21" s="1"/>
  <c r="U39" i="21"/>
  <c r="AH730" i="3"/>
  <c r="AC785" i="3"/>
  <c r="G28" i="7"/>
  <c r="J28" i="24"/>
  <c r="AX703" i="20"/>
  <c r="AT643" i="3"/>
  <c r="E69" i="4"/>
  <c r="R69" i="4"/>
  <c r="B69" i="13"/>
  <c r="B41" i="13"/>
  <c r="B33" i="11"/>
  <c r="D33" i="11"/>
  <c r="D19" i="11"/>
  <c r="AO649" i="3"/>
  <c r="E13" i="13"/>
  <c r="D30" i="11"/>
  <c r="B70" i="13"/>
  <c r="B70" i="4"/>
  <c r="B33" i="13"/>
  <c r="B34" i="11"/>
  <c r="C105" i="11"/>
  <c r="T52" i="21"/>
  <c r="O48" i="21"/>
  <c r="T48" i="21"/>
  <c r="P48" i="21" a="1"/>
  <c r="P48" i="21"/>
  <c r="AS28" i="7"/>
  <c r="U28" i="7"/>
  <c r="BI28" i="7"/>
  <c r="BC28" i="7"/>
  <c r="W28" i="7"/>
  <c r="AC28" i="7"/>
  <c r="AI28" i="7"/>
  <c r="BA1055" i="3"/>
  <c r="O44" i="21"/>
  <c r="E26" i="21"/>
  <c r="U33" i="21"/>
  <c r="T33" i="21"/>
  <c r="O33" i="21"/>
  <c r="S33" i="21"/>
  <c r="P33" i="21" a="1"/>
  <c r="P33" i="21"/>
  <c r="S51" i="21"/>
  <c r="R51" i="21" a="1"/>
  <c r="R51" i="21"/>
  <c r="P51" i="21" a="1"/>
  <c r="P51" i="21"/>
  <c r="O47" i="21"/>
  <c r="U47" i="21"/>
  <c r="S47" i="21"/>
  <c r="R31" i="21" a="1"/>
  <c r="R31" i="21" s="1"/>
  <c r="P31" i="21" a="1"/>
  <c r="P31" i="21"/>
  <c r="S31" i="21"/>
  <c r="P38" i="21" a="1"/>
  <c r="P38" i="21"/>
  <c r="O22" i="21"/>
  <c r="C71" i="11"/>
  <c r="E104" i="4"/>
  <c r="B38" i="13"/>
  <c r="E99" i="13"/>
  <c r="E104" i="13"/>
  <c r="BA1067" i="3"/>
  <c r="E103" i="20"/>
  <c r="E104" i="20"/>
  <c r="E21" i="7"/>
  <c r="G21" i="7"/>
  <c r="I21" i="7" s="1"/>
  <c r="K21" i="7" s="1"/>
  <c r="M21" i="7" s="1"/>
  <c r="O21" i="7" s="1"/>
  <c r="Q21" i="7" s="1"/>
  <c r="S21" i="7" s="1"/>
  <c r="U21" i="7" s="1"/>
  <c r="W21" i="7" s="1"/>
  <c r="Y21" i="7" s="1"/>
  <c r="AA21" i="7" s="1"/>
  <c r="AC21" i="7" s="1"/>
  <c r="AE21" i="7" s="1"/>
  <c r="AG21" i="7" s="1"/>
  <c r="AI21" i="7" s="1"/>
  <c r="AK21" i="7" s="1"/>
  <c r="AM21" i="7" s="1"/>
  <c r="AO21" i="7" s="1"/>
  <c r="AQ21" i="7" s="1"/>
  <c r="AS21" i="7" s="1"/>
  <c r="AU21" i="7" s="1"/>
  <c r="AW21" i="7" s="1"/>
  <c r="AY21" i="7" s="1"/>
  <c r="BA21" i="7" s="1"/>
  <c r="BC21" i="7" s="1"/>
  <c r="BE21" i="7" s="1"/>
  <c r="BG21" i="7" s="1"/>
  <c r="BI21" i="7" s="1"/>
  <c r="BK21" i="7" s="1"/>
  <c r="EE805" i="3" l="1"/>
  <c r="E95" i="4"/>
  <c r="B95" i="4"/>
  <c r="G108" i="21"/>
  <c r="AJ634" i="20"/>
  <c r="AK816" i="20" s="1"/>
  <c r="T841" i="20" s="1"/>
  <c r="AF841" i="20" s="1"/>
  <c r="BE82" i="3" s="1"/>
  <c r="O37" i="21"/>
  <c r="B96" i="11"/>
  <c r="D96" i="11" s="1"/>
  <c r="R36" i="21" a="1"/>
  <c r="R36" i="21" s="1"/>
  <c r="P36" i="21" a="1"/>
  <c r="P36" i="21" s="1"/>
  <c r="U36" i="21"/>
  <c r="T26" i="21"/>
  <c r="R26" i="21" a="1"/>
  <c r="R26" i="21" s="1"/>
  <c r="E77" i="4"/>
  <c r="B105" i="11"/>
  <c r="D84" i="11"/>
  <c r="C97" i="11"/>
  <c r="M63" i="4"/>
  <c r="M97" i="4" s="1"/>
  <c r="M105" i="4" s="1"/>
  <c r="M12" i="4"/>
  <c r="P63" i="4"/>
  <c r="P97" i="4" s="1"/>
  <c r="P105" i="4" s="1"/>
  <c r="ET761" i="3"/>
  <c r="D81" i="11"/>
  <c r="U211" i="24"/>
  <c r="U37" i="21"/>
  <c r="D93" i="11"/>
  <c r="G63" i="13"/>
  <c r="CU785" i="3"/>
  <c r="CY786" i="3" s="1"/>
  <c r="T37" i="21"/>
  <c r="D15" i="11"/>
  <c r="R49" i="21" a="1"/>
  <c r="R49" i="21" s="1"/>
  <c r="U49" i="21"/>
  <c r="C62" i="4"/>
  <c r="B62" i="11"/>
  <c r="B63" i="11" s="1"/>
  <c r="C62" i="11"/>
  <c r="D62" i="11" s="1"/>
  <c r="CP785" i="3"/>
  <c r="CT786" i="3" s="1"/>
  <c r="Q43" i="7"/>
  <c r="P22" i="21" a="1"/>
  <c r="P22" i="21" s="1"/>
  <c r="C54" i="11"/>
  <c r="B54" i="11"/>
  <c r="D42" i="11"/>
  <c r="B9" i="11"/>
  <c r="B13" i="11" s="1"/>
  <c r="L12" i="4"/>
  <c r="P40" i="21" a="1"/>
  <c r="P40" i="21" s="1"/>
  <c r="P49" i="21" a="1"/>
  <c r="P49" i="21" s="1"/>
  <c r="AE28" i="7"/>
  <c r="S28" i="7"/>
  <c r="AO28" i="7"/>
  <c r="BG28" i="7"/>
  <c r="AM28" i="7"/>
  <c r="AY28" i="7"/>
  <c r="AQ28" i="7"/>
  <c r="AU28" i="7"/>
  <c r="BA28" i="7"/>
  <c r="I28" i="7"/>
  <c r="U48" i="21"/>
  <c r="R48" i="21" a="1"/>
  <c r="R48" i="21" s="1"/>
  <c r="E61" i="4"/>
  <c r="R61" i="4" s="1"/>
  <c r="R62" i="4" s="1"/>
  <c r="CZ805" i="3"/>
  <c r="DD806" i="3" s="1"/>
  <c r="U31" i="21"/>
  <c r="BE28" i="7"/>
  <c r="C12" i="11"/>
  <c r="T27" i="21"/>
  <c r="AD7" i="15"/>
  <c r="BK28" i="7"/>
  <c r="D34" i="11"/>
  <c r="I63" i="4"/>
  <c r="I97" i="4" s="1"/>
  <c r="I105" i="4" s="1"/>
  <c r="D75" i="11"/>
  <c r="AH735" i="3"/>
  <c r="E9" i="7"/>
  <c r="O29" i="7"/>
  <c r="AE29" i="7"/>
  <c r="AO71" i="20"/>
  <c r="T63" i="4"/>
  <c r="H63" i="13" s="1"/>
  <c r="I108" i="4"/>
  <c r="I30" i="4" s="1"/>
  <c r="I38" i="4" s="1"/>
  <c r="K58" i="7"/>
  <c r="M53" i="7"/>
  <c r="O53" i="7" s="1"/>
  <c r="B39" i="11"/>
  <c r="R70" i="4"/>
  <c r="D32" i="11"/>
  <c r="F12" i="4"/>
  <c r="T41" i="21"/>
  <c r="R41" i="21" a="1"/>
  <c r="R41" i="21" s="1"/>
  <c r="E12" i="4"/>
  <c r="T31" i="21"/>
  <c r="AD68" i="15"/>
  <c r="R37" i="21" a="1"/>
  <c r="R37" i="21" s="1"/>
  <c r="AH733" i="3"/>
  <c r="E70" i="4"/>
  <c r="AA28" i="7"/>
  <c r="O52" i="21"/>
  <c r="B53" i="13"/>
  <c r="S41" i="21"/>
  <c r="AW28" i="7"/>
  <c r="BA1051" i="3"/>
  <c r="BD1060" i="3" s="1" a="1"/>
  <c r="BD1060" i="3" s="1"/>
  <c r="T45" i="21"/>
  <c r="D58" i="11"/>
  <c r="D28" i="11"/>
  <c r="AH734" i="3"/>
  <c r="B104" i="4"/>
  <c r="B104" i="13"/>
  <c r="D71" i="11"/>
  <c r="K12" i="4"/>
  <c r="I12" i="4"/>
  <c r="AO34" i="20"/>
  <c r="AO60" i="20" s="1"/>
  <c r="AK61" i="20" s="1"/>
  <c r="R32" i="21" a="1"/>
  <c r="R32" i="21" s="1"/>
  <c r="U32" i="21"/>
  <c r="P32" i="21" a="1"/>
  <c r="P32" i="21" s="1"/>
  <c r="R39" i="21" a="1"/>
  <c r="R39" i="21" s="1"/>
  <c r="S39" i="21"/>
  <c r="AK28" i="7"/>
  <c r="S52" i="21"/>
  <c r="S36" i="21"/>
  <c r="U41" i="21"/>
  <c r="U45" i="21"/>
  <c r="O36" i="21"/>
  <c r="D86" i="11"/>
  <c r="S37" i="21"/>
  <c r="G77" i="21"/>
  <c r="G79" i="21" s="1"/>
  <c r="C96" i="4"/>
  <c r="C12" i="4"/>
  <c r="B12" i="13" s="1"/>
  <c r="B8" i="13"/>
  <c r="B12" i="11"/>
  <c r="AP379" i="20"/>
  <c r="AQ379" i="20" s="1"/>
  <c r="D104" i="11"/>
  <c r="B78" i="11"/>
  <c r="D78" i="11" s="1"/>
  <c r="D53" i="11"/>
  <c r="D63" i="13"/>
  <c r="D97" i="13" s="1"/>
  <c r="D105" i="13" s="1"/>
  <c r="AC893" i="3"/>
  <c r="DZ805" i="3"/>
  <c r="ET807" i="3" s="1"/>
  <c r="AC805" i="3"/>
  <c r="Y808" i="3" s="1"/>
  <c r="AN29" i="24"/>
  <c r="AG454" i="3"/>
  <c r="DU805" i="3"/>
  <c r="R26" i="4"/>
  <c r="AP388" i="20"/>
  <c r="AQ388" i="20" s="1"/>
  <c r="BS761" i="3"/>
  <c r="BT746" i="3" s="1"/>
  <c r="BU746" i="3" s="1"/>
  <c r="ET805" i="3"/>
  <c r="D52" i="11"/>
  <c r="U44" i="21"/>
  <c r="K63" i="4"/>
  <c r="K97" i="4" s="1"/>
  <c r="K105" i="4" s="1"/>
  <c r="D7" i="11"/>
  <c r="R11" i="4"/>
  <c r="R12" i="4" s="1"/>
  <c r="AB233" i="20"/>
  <c r="AB249" i="20" s="1"/>
  <c r="AB251" i="20" s="1"/>
  <c r="AB253" i="20" s="1"/>
  <c r="AB259" i="20" s="1"/>
  <c r="AD208" i="20" s="1"/>
  <c r="AV121" i="20"/>
  <c r="AW119" i="20" s="1"/>
  <c r="B27" i="11"/>
  <c r="P29" i="24"/>
  <c r="J20" i="24"/>
  <c r="G15" i="7"/>
  <c r="E22" i="7"/>
  <c r="E35" i="7" s="1"/>
  <c r="ER649" i="3"/>
  <c r="EW672" i="3"/>
  <c r="EZ761" i="3"/>
  <c r="BT752" i="3"/>
  <c r="BU752" i="3" s="1"/>
  <c r="BT754" i="3"/>
  <c r="BU754" i="3" s="1"/>
  <c r="BT735" i="3"/>
  <c r="BT749" i="3"/>
  <c r="BU749" i="3" s="1"/>
  <c r="BT759" i="3"/>
  <c r="BU759" i="3" s="1"/>
  <c r="BT739" i="3"/>
  <c r="BU739" i="3" s="1"/>
  <c r="BT756" i="3"/>
  <c r="BU756" i="3" s="1"/>
  <c r="BT750" i="3"/>
  <c r="BU750" i="3" s="1"/>
  <c r="BT733" i="3"/>
  <c r="BU733" i="3" s="1"/>
  <c r="BT737" i="3"/>
  <c r="BU737" i="3" s="1"/>
  <c r="BT753" i="3"/>
  <c r="BU753" i="3" s="1"/>
  <c r="BT741" i="3"/>
  <c r="BU741" i="3" s="1"/>
  <c r="BT731" i="3"/>
  <c r="BU731" i="3" s="1"/>
  <c r="BT743" i="3"/>
  <c r="BU743" i="3" s="1"/>
  <c r="BT736" i="3"/>
  <c r="BU736" i="3" s="1"/>
  <c r="BT730" i="3"/>
  <c r="BU730" i="3" s="1"/>
  <c r="BT740" i="3"/>
  <c r="BU740" i="3" s="1"/>
  <c r="BT726" i="3"/>
  <c r="BT755" i="3"/>
  <c r="BU755" i="3" s="1"/>
  <c r="BT744" i="3"/>
  <c r="BU744" i="3" s="1"/>
  <c r="BT748" i="3"/>
  <c r="BU748" i="3" s="1"/>
  <c r="AW117" i="20"/>
  <c r="AW118" i="20"/>
  <c r="AW120" i="20"/>
  <c r="D31" i="11"/>
  <c r="C39" i="11"/>
  <c r="D39" i="11" s="1"/>
  <c r="AK548" i="20"/>
  <c r="T835" i="20" s="1"/>
  <c r="S40" i="7"/>
  <c r="S43" i="7" s="1"/>
  <c r="AE40" i="7"/>
  <c r="AE43" i="7" s="1"/>
  <c r="AC40" i="7"/>
  <c r="AC43" i="7" s="1"/>
  <c r="AW40" i="7"/>
  <c r="AW43" i="7" s="1"/>
  <c r="BA40" i="7"/>
  <c r="BA43" i="7" s="1"/>
  <c r="AM40" i="7"/>
  <c r="AM43" i="7" s="1"/>
  <c r="O40" i="7"/>
  <c r="O43" i="7" s="1"/>
  <c r="G40" i="7"/>
  <c r="G43" i="7" s="1"/>
  <c r="U40" i="7"/>
  <c r="U43" i="7" s="1"/>
  <c r="K40" i="7"/>
  <c r="K43" i="7" s="1"/>
  <c r="BG40" i="7"/>
  <c r="BG43" i="7" s="1"/>
  <c r="AO40" i="7"/>
  <c r="AO43" i="7" s="1"/>
  <c r="I40" i="7"/>
  <c r="I43" i="7" s="1"/>
  <c r="AG40" i="7"/>
  <c r="AG43" i="7" s="1"/>
  <c r="AS40" i="7"/>
  <c r="AS43" i="7" s="1"/>
  <c r="AQ40" i="7"/>
  <c r="AQ43" i="7" s="1"/>
  <c r="BK40" i="7"/>
  <c r="BK43" i="7" s="1"/>
  <c r="AK40" i="7"/>
  <c r="AK43" i="7" s="1"/>
  <c r="AT642" i="3"/>
  <c r="L2" i="4"/>
  <c r="E43" i="7"/>
  <c r="W40" i="7"/>
  <c r="W43" i="7" s="1"/>
  <c r="EW666" i="3"/>
  <c r="AC892" i="3"/>
  <c r="I58" i="7"/>
  <c r="DU761" i="3"/>
  <c r="G38" i="4"/>
  <c r="G63" i="4" s="1"/>
  <c r="G97" i="4" s="1"/>
  <c r="G105" i="4" s="1"/>
  <c r="AW116" i="20"/>
  <c r="D25" i="11"/>
  <c r="D27" i="11" s="1"/>
  <c r="CI761" i="3"/>
  <c r="CP761" i="3"/>
  <c r="DX655" i="3" s="1"/>
  <c r="D8" i="11"/>
  <c r="C9" i="11"/>
  <c r="FT761" i="3"/>
  <c r="R997" i="3"/>
  <c r="R996" i="3"/>
  <c r="R998" i="3"/>
  <c r="R30" i="21" a="1"/>
  <c r="R30" i="21" s="1"/>
  <c r="S30" i="21"/>
  <c r="O30" i="21"/>
  <c r="U30" i="21"/>
  <c r="P30" i="21" a="1"/>
  <c r="P30" i="21" s="1"/>
  <c r="T30" i="21"/>
  <c r="E40" i="4"/>
  <c r="C41" i="11"/>
  <c r="B40" i="13"/>
  <c r="B40" i="4"/>
  <c r="B41" i="11"/>
  <c r="B43" i="11" s="1"/>
  <c r="C42" i="4"/>
  <c r="AS375" i="20"/>
  <c r="AS371" i="20" s="1"/>
  <c r="AK482" i="20" s="1"/>
  <c r="T839" i="20" s="1"/>
  <c r="AF839" i="20" s="1"/>
  <c r="BE80" i="3" s="1"/>
  <c r="N54" i="4"/>
  <c r="N63" i="4" s="1"/>
  <c r="N97" i="4" s="1"/>
  <c r="N105" i="4" s="1"/>
  <c r="FY761" i="3"/>
  <c r="AA40" i="7"/>
  <c r="AA43" i="7" s="1"/>
  <c r="BE40" i="7"/>
  <c r="BE43" i="7" s="1"/>
  <c r="T837" i="20"/>
  <c r="AF837" i="20" s="1"/>
  <c r="BE79" i="3" s="1"/>
  <c r="T838" i="20"/>
  <c r="ER664" i="3"/>
  <c r="ER652" i="3"/>
  <c r="DO785" i="3"/>
  <c r="DS786" i="3" s="1"/>
  <c r="R999" i="3"/>
  <c r="DE805" i="3"/>
  <c r="DI806" i="3" s="1"/>
  <c r="EJ795" i="3"/>
  <c r="EJ805" i="3" s="1"/>
  <c r="AT566" i="3"/>
  <c r="AT568" i="3"/>
  <c r="L96" i="4"/>
  <c r="L97" i="4" s="1"/>
  <c r="L105" i="4" s="1"/>
  <c r="R93" i="4"/>
  <c r="BI40" i="7"/>
  <c r="BI43" i="7" s="1"/>
  <c r="G40" i="8"/>
  <c r="R38" i="21" a="1"/>
  <c r="R38" i="21" s="1"/>
  <c r="O38" i="21"/>
  <c r="U38" i="21"/>
  <c r="T38" i="21"/>
  <c r="BE8" i="3"/>
  <c r="BE7" i="3"/>
  <c r="DO805" i="3"/>
  <c r="AM574" i="3"/>
  <c r="M18" i="21"/>
  <c r="Y40" i="7"/>
  <c r="Y43" i="7" s="1"/>
  <c r="DZ761" i="3"/>
  <c r="Z593" i="3"/>
  <c r="EW673" i="3"/>
  <c r="FJ761" i="3"/>
  <c r="O58" i="7"/>
  <c r="Q53" i="7"/>
  <c r="M40" i="7"/>
  <c r="M43" i="7" s="1"/>
  <c r="EO761" i="3"/>
  <c r="R28" i="21" a="1"/>
  <c r="R28" i="21" s="1"/>
  <c r="BG252" i="3"/>
  <c r="BO254" i="3" s="1"/>
  <c r="T276" i="3" s="1"/>
  <c r="AT567" i="3"/>
  <c r="T831" i="20"/>
  <c r="T830" i="20" s="1"/>
  <c r="AF830" i="20" s="1"/>
  <c r="BE75" i="3" s="1"/>
  <c r="AK182" i="20"/>
  <c r="DO761" i="3"/>
  <c r="EW643" i="3" s="1"/>
  <c r="DE761" i="3"/>
  <c r="EM667" i="3" s="1"/>
  <c r="FO726" i="3"/>
  <c r="E25" i="21"/>
  <c r="F25" i="21" s="1"/>
  <c r="G25" i="21" s="1"/>
  <c r="C27" i="11"/>
  <c r="M58" i="7"/>
  <c r="Q63" i="4"/>
  <c r="Q97" i="4" s="1"/>
  <c r="Q105" i="4" s="1"/>
  <c r="AT640" i="3"/>
  <c r="AT641" i="3"/>
  <c r="AI40" i="7"/>
  <c r="AI43" i="7" s="1"/>
  <c r="AU40" i="7"/>
  <c r="AU43" i="7" s="1"/>
  <c r="D105" i="11"/>
  <c r="G8" i="7"/>
  <c r="EE761" i="3"/>
  <c r="D63" i="4"/>
  <c r="D97" i="4" s="1"/>
  <c r="D105" i="4" s="1"/>
  <c r="B11" i="4"/>
  <c r="B12" i="4" s="1"/>
  <c r="C54" i="4"/>
  <c r="E45" i="4"/>
  <c r="B45" i="13"/>
  <c r="B46" i="11"/>
  <c r="C46" i="11"/>
  <c r="B45" i="4"/>
  <c r="E27" i="21"/>
  <c r="R24" i="21" a="1"/>
  <c r="R24" i="21" s="1"/>
  <c r="AH29" i="24"/>
  <c r="ER672" i="3"/>
  <c r="EC670" i="3"/>
  <c r="EC646" i="3"/>
  <c r="EJ761" i="3"/>
  <c r="G113" i="21"/>
  <c r="BF761" i="3"/>
  <c r="O49" i="21"/>
  <c r="S49" i="21"/>
  <c r="N11" i="24"/>
  <c r="BE17" i="3"/>
  <c r="AD210" i="20"/>
  <c r="T49" i="21"/>
  <c r="D77" i="11"/>
  <c r="R75" i="4"/>
  <c r="R77" i="4" s="1"/>
  <c r="C63" i="13"/>
  <c r="C97" i="13" s="1"/>
  <c r="C105" i="13" s="1"/>
  <c r="C12" i="13"/>
  <c r="G51" i="21"/>
  <c r="R25" i="21" a="1"/>
  <c r="R25" i="21" s="1"/>
  <c r="U25" i="21"/>
  <c r="T25" i="21"/>
  <c r="J22" i="24"/>
  <c r="D51" i="11"/>
  <c r="T24" i="21"/>
  <c r="U24" i="21"/>
  <c r="O24" i="21" s="1"/>
  <c r="P24" i="21" s="1" a="1"/>
  <c r="P24" i="21" s="1"/>
  <c r="DJ805" i="3"/>
  <c r="DN806" i="3" s="1"/>
  <c r="EO795" i="3"/>
  <c r="EO805" i="3" s="1"/>
  <c r="DJ761" i="3"/>
  <c r="ER651" i="3" s="1"/>
  <c r="CZ785" i="3"/>
  <c r="DD786" i="3" s="1"/>
  <c r="DU786" i="3" s="1"/>
  <c r="CZ761" i="3"/>
  <c r="EH657" i="3" s="1"/>
  <c r="G58" i="7"/>
  <c r="O63" i="4"/>
  <c r="O97" i="4" s="1"/>
  <c r="O105" i="4" s="1"/>
  <c r="D44" i="11"/>
  <c r="O32" i="21"/>
  <c r="T32" i="21"/>
  <c r="S32" i="21"/>
  <c r="O23" i="21"/>
  <c r="P23" i="21" s="1" a="1"/>
  <c r="P23" i="21" s="1"/>
  <c r="E81" i="4"/>
  <c r="R80" i="4"/>
  <c r="CM761" i="3"/>
  <c r="X1061" i="3" s="1"/>
  <c r="J12" i="4"/>
  <c r="J63" i="4"/>
  <c r="J97" i="4" s="1"/>
  <c r="J105" i="4" s="1"/>
  <c r="O39" i="21"/>
  <c r="T39" i="21"/>
  <c r="P53" i="21" a="1"/>
  <c r="P53" i="21" s="1"/>
  <c r="U53" i="21"/>
  <c r="F63" i="4"/>
  <c r="F97" i="4" s="1"/>
  <c r="F105" i="4" s="1"/>
  <c r="R23" i="21" a="1"/>
  <c r="R23" i="21" s="1"/>
  <c r="T23" i="21"/>
  <c r="T18" i="21" s="1"/>
  <c r="G60" i="21" s="1"/>
  <c r="J19" i="24"/>
  <c r="E29" i="13"/>
  <c r="D66" i="11"/>
  <c r="D12" i="13"/>
  <c r="R22" i="21" a="1"/>
  <c r="R22" i="21" s="1"/>
  <c r="R27" i="21" a="1"/>
  <c r="R27" i="21" s="1"/>
  <c r="U52" i="21"/>
  <c r="R52" i="21" a="1"/>
  <c r="R52" i="21" s="1"/>
  <c r="J24" i="24"/>
  <c r="EC661" i="3"/>
  <c r="D50" i="11"/>
  <c r="U21" i="21"/>
  <c r="AY1012" i="3"/>
  <c r="C765" i="3"/>
  <c r="E24" i="21"/>
  <c r="G97" i="13"/>
  <c r="G105" i="13" s="1"/>
  <c r="G107" i="13" s="1"/>
  <c r="N12" i="4"/>
  <c r="D35" i="11"/>
  <c r="J40" i="8"/>
  <c r="R21" i="21" a="1"/>
  <c r="R21" i="21" s="1"/>
  <c r="S96" i="4"/>
  <c r="E96" i="13" s="1"/>
  <c r="CU805" i="3"/>
  <c r="CY806" i="3" s="1"/>
  <c r="R29" i="21" a="1"/>
  <c r="R29" i="21" s="1"/>
  <c r="AO57" i="20"/>
  <c r="J63" i="13"/>
  <c r="J97" i="13" s="1"/>
  <c r="J105" i="13" s="1"/>
  <c r="J107" i="13" s="1"/>
  <c r="I63" i="13"/>
  <c r="I97" i="13" s="1"/>
  <c r="I105" i="13" s="1"/>
  <c r="I107" i="13" s="1"/>
  <c r="T97" i="4"/>
  <c r="FE726" i="3"/>
  <c r="CU761" i="3"/>
  <c r="EC659" i="3" s="1"/>
  <c r="S44" i="21"/>
  <c r="N183" i="24"/>
  <c r="N190" i="24" s="1"/>
  <c r="AB48" i="15"/>
  <c r="S54" i="4"/>
  <c r="E54" i="13" s="1"/>
  <c r="CP805" i="3"/>
  <c r="AI27" i="15"/>
  <c r="T27" i="15"/>
  <c r="B62" i="13" l="1"/>
  <c r="B62" i="4"/>
  <c r="DX653" i="3"/>
  <c r="DX667" i="3"/>
  <c r="EW675" i="3"/>
  <c r="C63" i="11"/>
  <c r="D63" i="11" s="1"/>
  <c r="B97" i="11"/>
  <c r="D97" i="11" s="1"/>
  <c r="R96" i="4"/>
  <c r="BT751" i="3"/>
  <c r="BU751" i="3" s="1"/>
  <c r="BT760" i="3"/>
  <c r="BU760" i="3" s="1"/>
  <c r="BT757" i="3"/>
  <c r="BU757" i="3" s="1"/>
  <c r="EC658" i="3"/>
  <c r="AS373" i="20"/>
  <c r="ER676" i="3"/>
  <c r="EC677" i="3"/>
  <c r="BT729" i="3"/>
  <c r="BU729" i="3" s="1"/>
  <c r="BT745" i="3"/>
  <c r="BU745" i="3" s="1"/>
  <c r="EW650" i="3"/>
  <c r="D54" i="11"/>
  <c r="E62" i="4"/>
  <c r="B55" i="11"/>
  <c r="B64" i="11"/>
  <c r="B98" i="11" s="1"/>
  <c r="B106" i="11" s="1"/>
  <c r="ER668" i="3"/>
  <c r="AW115" i="20"/>
  <c r="AW121" i="20" s="1"/>
  <c r="BT738" i="3"/>
  <c r="BU738" i="3" s="1"/>
  <c r="BT728" i="3"/>
  <c r="BU728" i="3" s="1"/>
  <c r="BT742" i="3"/>
  <c r="BU742" i="3" s="1"/>
  <c r="Y809" i="3"/>
  <c r="D12" i="11"/>
  <c r="R95" i="4"/>
  <c r="E96" i="4"/>
  <c r="BU735" i="3"/>
  <c r="EW651" i="3"/>
  <c r="E30" i="4"/>
  <c r="BT727" i="3"/>
  <c r="BU727" i="3" s="1"/>
  <c r="BT758" i="3"/>
  <c r="BU758" i="3" s="1"/>
  <c r="BT734" i="3"/>
  <c r="BU734" i="3" s="1"/>
  <c r="Y27" i="15"/>
  <c r="AD27" i="15"/>
  <c r="G42" i="21" a="1"/>
  <c r="G42" i="21" s="1"/>
  <c r="G43" i="21" s="1"/>
  <c r="O29" i="21" s="1"/>
  <c r="P29" i="21" s="1" a="1"/>
  <c r="P29" i="21" s="1"/>
  <c r="BE9" i="3"/>
  <c r="DX666" i="3"/>
  <c r="BT732" i="3"/>
  <c r="BU732" i="3" s="1"/>
  <c r="BT747" i="3"/>
  <c r="BU747" i="3" s="1"/>
  <c r="B96" i="13"/>
  <c r="B96" i="4"/>
  <c r="BE10" i="3"/>
  <c r="O27" i="21"/>
  <c r="P27" i="21" s="1" a="1"/>
  <c r="P27" i="21" s="1"/>
  <c r="S27" i="21" s="1"/>
  <c r="O26" i="21"/>
  <c r="P26" i="21" s="1" a="1"/>
  <c r="P26" i="21" s="1"/>
  <c r="O28" i="21"/>
  <c r="P28" i="21" s="1" a="1"/>
  <c r="P28" i="21" s="1"/>
  <c r="O20" i="21"/>
  <c r="P20" i="21" s="1" a="1"/>
  <c r="P20" i="21" s="1"/>
  <c r="EH664" i="3"/>
  <c r="DX676" i="3"/>
  <c r="EM670" i="3"/>
  <c r="R45" i="4"/>
  <c r="R54" i="4" s="1"/>
  <c r="E54" i="4"/>
  <c r="EM655" i="3"/>
  <c r="CP810" i="3"/>
  <c r="AB995" i="3" s="1"/>
  <c r="DX644" i="3"/>
  <c r="DX646" i="3"/>
  <c r="DX645" i="3"/>
  <c r="CT763" i="3"/>
  <c r="DX671" i="3"/>
  <c r="DX669" i="3"/>
  <c r="DO762" i="3"/>
  <c r="DX659" i="3"/>
  <c r="DX668" i="3"/>
  <c r="DX670" i="3"/>
  <c r="DX674" i="3"/>
  <c r="DX660" i="3"/>
  <c r="DX656" i="3"/>
  <c r="DX651" i="3"/>
  <c r="DX658" i="3"/>
  <c r="DX647" i="3"/>
  <c r="DX661" i="3"/>
  <c r="EM664" i="3"/>
  <c r="AK83" i="20"/>
  <c r="T826" i="20"/>
  <c r="AF826" i="20" s="1"/>
  <c r="G37" i="21"/>
  <c r="S29" i="21" s="1"/>
  <c r="DX664" i="3"/>
  <c r="DX677" i="3"/>
  <c r="EH656" i="3"/>
  <c r="EW655" i="3"/>
  <c r="O25" i="21"/>
  <c r="P25" i="21" s="1" a="1"/>
  <c r="P25" i="21" s="1"/>
  <c r="ER662" i="3"/>
  <c r="DE810" i="3"/>
  <c r="AB998" i="3" s="1"/>
  <c r="EM676" i="3"/>
  <c r="EM644" i="3"/>
  <c r="EM660" i="3"/>
  <c r="EM649" i="3"/>
  <c r="EM657" i="3"/>
  <c r="EM647" i="3"/>
  <c r="EM674" i="3"/>
  <c r="EM646" i="3"/>
  <c r="EM673" i="3"/>
  <c r="DI763" i="3"/>
  <c r="EM671" i="3"/>
  <c r="EM661" i="3"/>
  <c r="EM654" i="3"/>
  <c r="EM672" i="3"/>
  <c r="EM650" i="3"/>
  <c r="EM668" i="3"/>
  <c r="EM666" i="3"/>
  <c r="EM656" i="3"/>
  <c r="EM659" i="3"/>
  <c r="EM645" i="3"/>
  <c r="EM669" i="3"/>
  <c r="EM677" i="3"/>
  <c r="EM652" i="3"/>
  <c r="AX704" i="20"/>
  <c r="EM651" i="3"/>
  <c r="EM648" i="3"/>
  <c r="EM662" i="3"/>
  <c r="EM663" i="3"/>
  <c r="AT22" i="24"/>
  <c r="EW657" i="3"/>
  <c r="EW658" i="3"/>
  <c r="DS763" i="3"/>
  <c r="EW677" i="3"/>
  <c r="EW659" i="3"/>
  <c r="EW670" i="3"/>
  <c r="EW669" i="3"/>
  <c r="EW656" i="3"/>
  <c r="EW654" i="3"/>
  <c r="EW645" i="3"/>
  <c r="EW652" i="3"/>
  <c r="EW646" i="3"/>
  <c r="EW667" i="3"/>
  <c r="EW668" i="3"/>
  <c r="EW644" i="3"/>
  <c r="AX706" i="20"/>
  <c r="EW665" i="3"/>
  <c r="EW662" i="3"/>
  <c r="EW671" i="3"/>
  <c r="DX673" i="3"/>
  <c r="AG1058" i="3"/>
  <c r="BE68" i="3"/>
  <c r="EW647" i="3"/>
  <c r="I15" i="7"/>
  <c r="G22" i="7"/>
  <c r="G35" i="7" s="1"/>
  <c r="S80" i="4"/>
  <c r="R81" i="4"/>
  <c r="E4" i="7"/>
  <c r="DO810" i="3"/>
  <c r="DS806" i="3"/>
  <c r="T105" i="4"/>
  <c r="H97" i="13"/>
  <c r="EH660" i="3"/>
  <c r="ER663" i="3"/>
  <c r="ER661" i="3"/>
  <c r="AT20" i="24"/>
  <c r="EC657" i="3"/>
  <c r="ER666" i="3"/>
  <c r="EC671" i="3"/>
  <c r="EW648" i="3"/>
  <c r="D9" i="11"/>
  <c r="C13" i="11"/>
  <c r="D13" i="11" s="1"/>
  <c r="DX654" i="3"/>
  <c r="G153" i="21"/>
  <c r="G155" i="21" s="1"/>
  <c r="I16" i="21" s="1"/>
  <c r="J29" i="24"/>
  <c r="BB4" i="24" a="1"/>
  <c r="BB4" i="24" s="1"/>
  <c r="BB5" i="24" a="1"/>
  <c r="BB5" i="24" s="1"/>
  <c r="AT19" i="24"/>
  <c r="EM675" i="3"/>
  <c r="EH654" i="3"/>
  <c r="DX648" i="3"/>
  <c r="Z817" i="3"/>
  <c r="E6" i="7" s="1"/>
  <c r="M969" i="3"/>
  <c r="M970" i="3" s="1"/>
  <c r="EH669" i="3"/>
  <c r="EC643" i="3"/>
  <c r="FE761" i="3"/>
  <c r="ER658" i="3"/>
  <c r="DJ810" i="3"/>
  <c r="AX705" i="20"/>
  <c r="ER644" i="3"/>
  <c r="DN763" i="3"/>
  <c r="ER656" i="3"/>
  <c r="ER665" i="3"/>
  <c r="ER655" i="3"/>
  <c r="ER667" i="3"/>
  <c r="ER669" i="3"/>
  <c r="ER657" i="3"/>
  <c r="ER653" i="3"/>
  <c r="ER645" i="3"/>
  <c r="ER646" i="3"/>
  <c r="ER670" i="3"/>
  <c r="ER671" i="3"/>
  <c r="ER659" i="3"/>
  <c r="ER660" i="3"/>
  <c r="ER650" i="3"/>
  <c r="ER677" i="3"/>
  <c r="ER654" i="3"/>
  <c r="ER648" i="3"/>
  <c r="ER674" i="3"/>
  <c r="ER673" i="3"/>
  <c r="C63" i="4"/>
  <c r="B42" i="13"/>
  <c r="B42" i="4"/>
  <c r="B63" i="4" s="1"/>
  <c r="R30" i="4"/>
  <c r="E38" i="4"/>
  <c r="DX663" i="3"/>
  <c r="EW653" i="3"/>
  <c r="ER675" i="3"/>
  <c r="EC673" i="3"/>
  <c r="EM658" i="3"/>
  <c r="EH644" i="3"/>
  <c r="F24" i="21"/>
  <c r="E29" i="21"/>
  <c r="ER643" i="3"/>
  <c r="BG759" i="3"/>
  <c r="BH759" i="3" s="1"/>
  <c r="BG733" i="3"/>
  <c r="BH733" i="3" s="1"/>
  <c r="BG760" i="3"/>
  <c r="BH760" i="3" s="1"/>
  <c r="BG757" i="3"/>
  <c r="BH757" i="3" s="1"/>
  <c r="BG732" i="3"/>
  <c r="BH732" i="3" s="1"/>
  <c r="BG739" i="3"/>
  <c r="BH739" i="3" s="1"/>
  <c r="BG740" i="3"/>
  <c r="BH740" i="3" s="1"/>
  <c r="BG753" i="3"/>
  <c r="BH753" i="3" s="1"/>
  <c r="BG734" i="3"/>
  <c r="BH734" i="3" s="1"/>
  <c r="BG731" i="3"/>
  <c r="BH731" i="3" s="1"/>
  <c r="BG752" i="3"/>
  <c r="BH752" i="3" s="1"/>
  <c r="BG729" i="3"/>
  <c r="BH729" i="3" s="1"/>
  <c r="BG745" i="3"/>
  <c r="BH745" i="3" s="1"/>
  <c r="BG744" i="3"/>
  <c r="BH744" i="3" s="1"/>
  <c r="BG751" i="3"/>
  <c r="BH751" i="3" s="1"/>
  <c r="BG746" i="3"/>
  <c r="BH746" i="3" s="1"/>
  <c r="BG736" i="3"/>
  <c r="BH736" i="3" s="1"/>
  <c r="BG741" i="3"/>
  <c r="BH741" i="3" s="1"/>
  <c r="BG727" i="3"/>
  <c r="BH727" i="3" s="1"/>
  <c r="BG750" i="3"/>
  <c r="BH750" i="3" s="1"/>
  <c r="BG756" i="3"/>
  <c r="BH756" i="3" s="1"/>
  <c r="BG754" i="3"/>
  <c r="BH754" i="3" s="1"/>
  <c r="BG755" i="3"/>
  <c r="BH755" i="3" s="1"/>
  <c r="BG747" i="3"/>
  <c r="BH747" i="3" s="1"/>
  <c r="BG758" i="3"/>
  <c r="BH758" i="3" s="1"/>
  <c r="BG737" i="3"/>
  <c r="BH737" i="3" s="1"/>
  <c r="BG749" i="3"/>
  <c r="BH749" i="3" s="1"/>
  <c r="BG730" i="3"/>
  <c r="BH730" i="3" s="1"/>
  <c r="BG738" i="3"/>
  <c r="BH738" i="3" s="1"/>
  <c r="BG726" i="3"/>
  <c r="BG742" i="3"/>
  <c r="BH742" i="3" s="1"/>
  <c r="BG728" i="3"/>
  <c r="BH728" i="3" s="1"/>
  <c r="BG735" i="3"/>
  <c r="BH735" i="3" s="1"/>
  <c r="BG748" i="3"/>
  <c r="BH748" i="3" s="1"/>
  <c r="BG743" i="3"/>
  <c r="BH743" i="3" s="1"/>
  <c r="DX657" i="3"/>
  <c r="EH645" i="3"/>
  <c r="C43" i="11"/>
  <c r="D43" i="11" s="1"/>
  <c r="D41" i="11"/>
  <c r="AC894" i="3"/>
  <c r="AC895" i="3"/>
  <c r="EW676" i="3"/>
  <c r="BU726" i="3"/>
  <c r="EW649" i="3"/>
  <c r="DX662" i="3"/>
  <c r="B54" i="13"/>
  <c r="B54" i="4"/>
  <c r="EH665" i="3"/>
  <c r="S53" i="7"/>
  <c r="Q58" i="7"/>
  <c r="AT24" i="24"/>
  <c r="EW660" i="3"/>
  <c r="EH658" i="3"/>
  <c r="EM665" i="3"/>
  <c r="EW674" i="3"/>
  <c r="G9" i="7"/>
  <c r="I8" i="7"/>
  <c r="DU785" i="3"/>
  <c r="C55" i="11"/>
  <c r="D46" i="11"/>
  <c r="DX672" i="3"/>
  <c r="R40" i="4"/>
  <c r="E42" i="4"/>
  <c r="AJ998" i="3"/>
  <c r="DX650" i="3"/>
  <c r="DX675" i="3"/>
  <c r="O21" i="21"/>
  <c r="P21" i="21" s="1" a="1"/>
  <c r="P21" i="21" s="1"/>
  <c r="DX665" i="3"/>
  <c r="X1057" i="3"/>
  <c r="BA1048" i="3"/>
  <c r="BA1057" i="3" s="1" a="1"/>
  <c r="BA1057" i="3" s="1"/>
  <c r="DX649" i="3"/>
  <c r="CZ810" i="3"/>
  <c r="AB997" i="3" s="1"/>
  <c r="AJ997" i="3" s="1"/>
  <c r="EH649" i="3"/>
  <c r="EH652" i="3"/>
  <c r="EH662" i="3"/>
  <c r="EH672" i="3"/>
  <c r="EH675" i="3"/>
  <c r="EH647" i="3"/>
  <c r="EH648" i="3"/>
  <c r="EH661" i="3"/>
  <c r="EH667" i="3"/>
  <c r="EH676" i="3"/>
  <c r="EH670" i="3"/>
  <c r="EH673" i="3"/>
  <c r="EH674" i="3"/>
  <c r="EH671" i="3"/>
  <c r="EH651" i="3"/>
  <c r="DD763" i="3"/>
  <c r="EH677" i="3"/>
  <c r="EH666" i="3"/>
  <c r="EH659" i="3"/>
  <c r="EH643" i="3"/>
  <c r="EH655" i="3"/>
  <c r="EH663" i="3"/>
  <c r="EH650" i="3"/>
  <c r="EH646" i="3"/>
  <c r="EH668" i="3"/>
  <c r="EH653" i="3"/>
  <c r="EC664" i="3"/>
  <c r="EC652" i="3"/>
  <c r="EC666" i="3"/>
  <c r="CU810" i="3"/>
  <c r="AB996" i="3" s="1"/>
  <c r="EC675" i="3"/>
  <c r="EC644" i="3"/>
  <c r="EC668" i="3"/>
  <c r="EC651" i="3"/>
  <c r="EC649" i="3"/>
  <c r="EC663" i="3"/>
  <c r="EC676" i="3"/>
  <c r="EC648" i="3"/>
  <c r="EC665" i="3"/>
  <c r="EC650" i="3"/>
  <c r="EC667" i="3"/>
  <c r="EC672" i="3"/>
  <c r="EC674" i="3"/>
  <c r="CY763" i="3"/>
  <c r="EC645" i="3"/>
  <c r="EC654" i="3"/>
  <c r="EC653" i="3"/>
  <c r="EC660" i="3"/>
  <c r="EC662" i="3"/>
  <c r="EW664" i="3"/>
  <c r="EM653" i="3"/>
  <c r="EC669" i="3"/>
  <c r="ER647" i="3"/>
  <c r="EC647" i="3"/>
  <c r="CT806" i="3"/>
  <c r="DU807" i="3"/>
  <c r="I1061" i="3"/>
  <c r="AY1015" i="3" s="1"/>
  <c r="I1057" i="3"/>
  <c r="FO761" i="3"/>
  <c r="EM643" i="3"/>
  <c r="EW661" i="3"/>
  <c r="EC656" i="3"/>
  <c r="AJ996" i="3"/>
  <c r="DX652" i="3"/>
  <c r="DX643" i="3"/>
  <c r="EW663" i="3"/>
  <c r="EC655" i="3"/>
  <c r="DU808" i="3" l="1"/>
  <c r="BU761" i="3"/>
  <c r="AH761" i="3" s="1"/>
  <c r="BE43" i="3" s="1"/>
  <c r="BT761" i="3"/>
  <c r="D55" i="11"/>
  <c r="EM678" i="3"/>
  <c r="T129" i="20" s="1"/>
  <c r="T132" i="20" s="1"/>
  <c r="T135" i="20" s="1"/>
  <c r="EW678" i="3"/>
  <c r="AD129" i="20" s="1"/>
  <c r="AD132" i="20" s="1"/>
  <c r="AD135" i="20" s="1"/>
  <c r="C64" i="11"/>
  <c r="AJ1054" i="3"/>
  <c r="AP565" i="20" s="1"/>
  <c r="AG1054" i="3"/>
  <c r="AY1014" i="3"/>
  <c r="G159" i="21"/>
  <c r="I17" i="21" s="1"/>
  <c r="C39" i="21"/>
  <c r="S21" i="21"/>
  <c r="S20" i="21"/>
  <c r="S26" i="21"/>
  <c r="S24" i="21"/>
  <c r="S40" i="4"/>
  <c r="R42" i="4"/>
  <c r="E63" i="4"/>
  <c r="E97" i="4" s="1"/>
  <c r="E105" i="4" s="1"/>
  <c r="AJ995" i="3"/>
  <c r="AJ1001" i="3" s="1"/>
  <c r="T107" i="4"/>
  <c r="H107" i="13" s="1"/>
  <c r="H105" i="13"/>
  <c r="DX678" i="3"/>
  <c r="E129" i="20" s="1"/>
  <c r="E132" i="20" s="1"/>
  <c r="E135" i="20" s="1"/>
  <c r="C97" i="4"/>
  <c r="B63" i="13"/>
  <c r="S22" i="21"/>
  <c r="S28" i="21"/>
  <c r="EC678" i="3"/>
  <c r="J129" i="20" s="1"/>
  <c r="J132" i="20" s="1"/>
  <c r="J135" i="20" s="1"/>
  <c r="S25" i="21"/>
  <c r="BE71" i="3"/>
  <c r="G6" i="7"/>
  <c r="E7" i="7"/>
  <c r="C98" i="11"/>
  <c r="D64" i="11"/>
  <c r="U53" i="7"/>
  <c r="S58" i="7"/>
  <c r="EH678" i="3"/>
  <c r="O129" i="20" s="1"/>
  <c r="O132" i="20" s="1"/>
  <c r="O135" i="20" s="1"/>
  <c r="F28" i="21"/>
  <c r="G28" i="21" s="1"/>
  <c r="G61" i="21"/>
  <c r="G63" i="21" s="1"/>
  <c r="G65" i="21" s="1"/>
  <c r="E13" i="21" s="1"/>
  <c r="G52" i="21"/>
  <c r="G54" i="21" s="1"/>
  <c r="G56" i="21" s="1"/>
  <c r="E12" i="21" s="1"/>
  <c r="F27" i="21"/>
  <c r="K8" i="7"/>
  <c r="I9" i="7"/>
  <c r="G24" i="21"/>
  <c r="AY40" i="24"/>
  <c r="AY43" i="24"/>
  <c r="AT26" i="24"/>
  <c r="AY45" i="24"/>
  <c r="AT25" i="24"/>
  <c r="AY42" i="24"/>
  <c r="AY39" i="24"/>
  <c r="AY44" i="24"/>
  <c r="AT29" i="24"/>
  <c r="AT23" i="24"/>
  <c r="AY41" i="24"/>
  <c r="AY46" i="24"/>
  <c r="AT27" i="24"/>
  <c r="AY47" i="24"/>
  <c r="AY36" i="24"/>
  <c r="AY38" i="24"/>
  <c r="AT28" i="24"/>
  <c r="AT21" i="24"/>
  <c r="AY37" i="24"/>
  <c r="AB999" i="3"/>
  <c r="AJ999" i="3" s="1"/>
  <c r="Z826" i="3"/>
  <c r="T827" i="20"/>
  <c r="AF827" i="20" s="1"/>
  <c r="BE72" i="3" s="1"/>
  <c r="AK190" i="20"/>
  <c r="T833" i="20" s="1"/>
  <c r="AF833" i="20" s="1"/>
  <c r="BE76" i="3" s="1"/>
  <c r="BE11" i="3"/>
  <c r="BH726" i="3"/>
  <c r="BH761" i="3" s="1"/>
  <c r="AC761" i="3" s="1"/>
  <c r="BG761" i="3"/>
  <c r="E80" i="13"/>
  <c r="S81" i="4"/>
  <c r="E81" i="13" s="1"/>
  <c r="DU763" i="3"/>
  <c r="K15" i="7"/>
  <c r="I22" i="7"/>
  <c r="I35" i="7" s="1"/>
  <c r="S30" i="4"/>
  <c r="R38" i="4"/>
  <c r="ER678" i="3"/>
  <c r="Y129" i="20" s="1"/>
  <c r="Y132" i="20" s="1"/>
  <c r="Y135" i="20" s="1"/>
  <c r="BB6" i="24" a="1"/>
  <c r="BB6" i="24" s="1"/>
  <c r="S23" i="21"/>
  <c r="E5" i="7"/>
  <c r="G4" i="7"/>
  <c r="E11" i="7"/>
  <c r="E37" i="7" s="1"/>
  <c r="AX707" i="20"/>
  <c r="R63" i="4" l="1"/>
  <c r="R97" i="4" s="1"/>
  <c r="R105" i="4" s="1"/>
  <c r="E11" i="21"/>
  <c r="AY708" i="20"/>
  <c r="AX708" i="20"/>
  <c r="AO708" i="20" s="1"/>
  <c r="E49" i="7"/>
  <c r="E45" i="7"/>
  <c r="G5" i="7"/>
  <c r="I4" i="7"/>
  <c r="E102" i="20"/>
  <c r="E105" i="20" s="1"/>
  <c r="AP105" i="20" s="1"/>
  <c r="AK108" i="20" s="1"/>
  <c r="T828" i="20" s="1"/>
  <c r="AF828" i="20" s="1"/>
  <c r="BE73" i="3" s="1"/>
  <c r="BE42" i="3"/>
  <c r="E92" i="20"/>
  <c r="E93" i="20" s="1"/>
  <c r="E94" i="20" s="1"/>
  <c r="G45" i="21"/>
  <c r="G47" i="21" s="1"/>
  <c r="E10" i="21" s="1"/>
  <c r="BE12" i="3"/>
  <c r="BE13" i="3" s="1"/>
  <c r="U58" i="7"/>
  <c r="W53" i="7"/>
  <c r="C105" i="4"/>
  <c r="B97" i="4"/>
  <c r="B97" i="13"/>
  <c r="AJ1003" i="3"/>
  <c r="AJ1062" i="3" s="1"/>
  <c r="AP563" i="20"/>
  <c r="G27" i="21"/>
  <c r="F26" i="21"/>
  <c r="S42" i="4"/>
  <c r="E42" i="13" s="1"/>
  <c r="E40" i="13"/>
  <c r="E137" i="20"/>
  <c r="E138" i="20" s="1"/>
  <c r="AK142" i="20" s="1"/>
  <c r="T829" i="20" s="1"/>
  <c r="AF829" i="20" s="1"/>
  <c r="BE74" i="3" s="1"/>
  <c r="C106" i="11"/>
  <c r="D106" i="11" s="1"/>
  <c r="D98" i="11"/>
  <c r="AD11" i="15"/>
  <c r="AD23" i="15" s="1"/>
  <c r="AD26" i="15" s="1"/>
  <c r="AD28" i="15" s="1"/>
  <c r="AI11" i="15"/>
  <c r="AI23" i="15" s="1"/>
  <c r="AI26" i="15" s="1"/>
  <c r="AI28" i="15" s="1"/>
  <c r="E30" i="13"/>
  <c r="S38" i="4"/>
  <c r="G7" i="7"/>
  <c r="I6" i="7"/>
  <c r="K9" i="7"/>
  <c r="M8" i="7"/>
  <c r="AB1000" i="3"/>
  <c r="K22" i="7"/>
  <c r="K35" i="7" s="1"/>
  <c r="M15" i="7"/>
  <c r="O764" i="3"/>
  <c r="P430" i="3"/>
  <c r="DU810" i="3"/>
  <c r="U386" i="20" s="1"/>
  <c r="AJ1058" i="3"/>
  <c r="AP566" i="20" s="1"/>
  <c r="G11" i="7" l="1"/>
  <c r="G37" i="7" s="1"/>
  <c r="G49" i="7" s="1"/>
  <c r="AP567" i="20"/>
  <c r="G45" i="7"/>
  <c r="T24" i="15"/>
  <c r="AP570" i="20"/>
  <c r="AP569" i="20" s="1"/>
  <c r="AP572" i="20" s="1"/>
  <c r="AF565" i="20" s="1"/>
  <c r="S63" i="4"/>
  <c r="E38" i="13"/>
  <c r="M22" i="7"/>
  <c r="M35" i="7" s="1"/>
  <c r="O15" i="7"/>
  <c r="I5" i="7"/>
  <c r="I11" i="7" s="1"/>
  <c r="I37" i="7" s="1"/>
  <c r="K4" i="7"/>
  <c r="AC464" i="3"/>
  <c r="B105" i="13"/>
  <c r="B105" i="4"/>
  <c r="BE101" i="3"/>
  <c r="AG268" i="20"/>
  <c r="W58" i="7"/>
  <c r="Y53" i="7"/>
  <c r="E60" i="7"/>
  <c r="E48" i="7"/>
  <c r="E47" i="7"/>
  <c r="O8" i="7"/>
  <c r="M9" i="7"/>
  <c r="BE14" i="3"/>
  <c r="BE15" i="3" s="1"/>
  <c r="AP718" i="20"/>
  <c r="AP719" i="20"/>
  <c r="I7" i="7"/>
  <c r="K6" i="7"/>
  <c r="G26" i="21"/>
  <c r="F29" i="21"/>
  <c r="G29" i="21"/>
  <c r="O9" i="7" l="1"/>
  <c r="Q8" i="7"/>
  <c r="Q15" i="7"/>
  <c r="O22" i="7"/>
  <c r="O35" i="7" s="1"/>
  <c r="S97" i="4"/>
  <c r="E63" i="13"/>
  <c r="M6" i="7"/>
  <c r="K7" i="7"/>
  <c r="K11" i="7" s="1"/>
  <c r="K37" i="7" s="1"/>
  <c r="G47" i="7"/>
  <c r="G60" i="7"/>
  <c r="G48" i="7"/>
  <c r="I49" i="7"/>
  <c r="I45" i="7"/>
  <c r="M4" i="7"/>
  <c r="K5" i="7"/>
  <c r="G110" i="21"/>
  <c r="G102" i="21"/>
  <c r="G104" i="21" s="1"/>
  <c r="E16" i="21" s="1"/>
  <c r="G93" i="21"/>
  <c r="G94" i="21" s="1"/>
  <c r="E15" i="21" s="1"/>
  <c r="G125" i="21"/>
  <c r="G31" i="21"/>
  <c r="G33" i="21" s="1"/>
  <c r="E9" i="21" s="1"/>
  <c r="E67" i="7"/>
  <c r="E62" i="7"/>
  <c r="E66" i="7"/>
  <c r="Y58" i="7"/>
  <c r="AA53" i="7"/>
  <c r="AC463" i="3"/>
  <c r="BE44" i="3" s="1"/>
  <c r="N180" i="24"/>
  <c r="BE22" i="3"/>
  <c r="AB47" i="15"/>
  <c r="AB49" i="15" s="1"/>
  <c r="AB265" i="20"/>
  <c r="AG267" i="20" s="1"/>
  <c r="AG269" i="20" s="1"/>
  <c r="AK272" i="20" s="1"/>
  <c r="T834" i="20" s="1"/>
  <c r="K49" i="7" l="1"/>
  <c r="K45" i="7"/>
  <c r="G66" i="7"/>
  <c r="G67" i="7"/>
  <c r="G62" i="7"/>
  <c r="S105" i="4"/>
  <c r="AZ1055" i="3"/>
  <c r="E97" i="13"/>
  <c r="Q9" i="7"/>
  <c r="S8" i="7"/>
  <c r="N191" i="24"/>
  <c r="N181" i="24"/>
  <c r="M7" i="7"/>
  <c r="O6" i="7"/>
  <c r="G127" i="21"/>
  <c r="G115" i="21"/>
  <c r="G111" i="21"/>
  <c r="AC53" i="7"/>
  <c r="AA58" i="7"/>
  <c r="S15" i="7"/>
  <c r="Q22" i="7"/>
  <c r="Q35" i="7" s="1"/>
  <c r="M5" i="7"/>
  <c r="M11" i="7" s="1"/>
  <c r="M37" i="7" s="1"/>
  <c r="O4" i="7"/>
  <c r="E70" i="7"/>
  <c r="E72" i="7" s="1"/>
  <c r="I47" i="7"/>
  <c r="I48" i="7"/>
  <c r="I60" i="7"/>
  <c r="M49" i="7" l="1"/>
  <c r="M45" i="7"/>
  <c r="U8" i="7"/>
  <c r="S9" i="7"/>
  <c r="AZ1060" i="3"/>
  <c r="BA1064" i="3" s="1"/>
  <c r="BA1068" i="3" s="1"/>
  <c r="BA1065" i="3"/>
  <c r="E105" i="13"/>
  <c r="S107" i="4"/>
  <c r="I9" i="21"/>
  <c r="O7" i="7"/>
  <c r="O11" i="7" s="1"/>
  <c r="O37" i="7" s="1"/>
  <c r="Q6" i="7"/>
  <c r="G70" i="7"/>
  <c r="G72" i="7" s="1"/>
  <c r="AE53" i="7"/>
  <c r="AC58" i="7"/>
  <c r="I66" i="7"/>
  <c r="I67" i="7"/>
  <c r="I62" i="7"/>
  <c r="G129" i="21"/>
  <c r="E17" i="21" s="1"/>
  <c r="E14" i="21" s="1"/>
  <c r="E18" i="21" s="1"/>
  <c r="H3" i="21" s="1"/>
  <c r="Q4" i="7"/>
  <c r="O5" i="7"/>
  <c r="K48" i="7"/>
  <c r="K47" i="7"/>
  <c r="K60" i="7"/>
  <c r="S22" i="7"/>
  <c r="S35" i="7" s="1"/>
  <c r="U15" i="7"/>
  <c r="Q7" i="7" l="1"/>
  <c r="S6" i="7"/>
  <c r="O45" i="7"/>
  <c r="O49" i="7"/>
  <c r="Q5" i="7"/>
  <c r="Q11" i="7"/>
  <c r="Q37" i="7" s="1"/>
  <c r="S4" i="7"/>
  <c r="E107" i="13"/>
  <c r="AA1065" i="3"/>
  <c r="AA1066" i="3" s="1"/>
  <c r="G1067" i="3" s="1"/>
  <c r="AC465" i="3"/>
  <c r="AF564" i="20"/>
  <c r="AF566" i="20" s="1"/>
  <c r="AK572" i="20" s="1"/>
  <c r="T840" i="20" s="1"/>
  <c r="AF840" i="20" s="1"/>
  <c r="G166" i="21"/>
  <c r="G165" i="21"/>
  <c r="U22" i="7"/>
  <c r="U35" i="7" s="1"/>
  <c r="W15" i="7"/>
  <c r="I70" i="7"/>
  <c r="I72" i="7" s="1"/>
  <c r="W8" i="7"/>
  <c r="U9" i="7"/>
  <c r="K66" i="7"/>
  <c r="K67" i="7"/>
  <c r="K62" i="7"/>
  <c r="AE58" i="7"/>
  <c r="AG53" i="7"/>
  <c r="M48" i="7"/>
  <c r="M47" i="7"/>
  <c r="M60" i="7"/>
  <c r="W9" i="7" l="1"/>
  <c r="Y8" i="7"/>
  <c r="Q49" i="7"/>
  <c r="Q45" i="7"/>
  <c r="BE81" i="3"/>
  <c r="AF843" i="20"/>
  <c r="BE70" i="3" s="1"/>
  <c r="K70" i="7"/>
  <c r="K72" i="7" s="1"/>
  <c r="T11" i="15"/>
  <c r="T23" i="15" s="1"/>
  <c r="Y11" i="15"/>
  <c r="Y23" i="15" s="1"/>
  <c r="Y26" i="15" s="1"/>
  <c r="Y28" i="15" s="1"/>
  <c r="S5" i="7"/>
  <c r="U4" i="7"/>
  <c r="M66" i="7"/>
  <c r="M67" i="7"/>
  <c r="M62" i="7"/>
  <c r="Y15" i="7"/>
  <c r="W22" i="7"/>
  <c r="W35" i="7" s="1"/>
  <c r="O48" i="7"/>
  <c r="O60" i="7"/>
  <c r="O47" i="7"/>
  <c r="AI53" i="7"/>
  <c r="AG58" i="7"/>
  <c r="S7" i="7"/>
  <c r="U6" i="7"/>
  <c r="S11" i="7" l="1"/>
  <c r="S37" i="7" s="1"/>
  <c r="S49" i="7" s="1"/>
  <c r="Y22" i="7"/>
  <c r="Y35" i="7" s="1"/>
  <c r="AA15" i="7"/>
  <c r="AA8" i="7"/>
  <c r="Y9" i="7"/>
  <c r="W4" i="7"/>
  <c r="U5" i="7"/>
  <c r="U11" i="7"/>
  <c r="U37" i="7" s="1"/>
  <c r="O66" i="7"/>
  <c r="O70" i="7" s="1"/>
  <c r="O62" i="7"/>
  <c r="O67" i="7"/>
  <c r="AI58" i="7"/>
  <c r="AK53" i="7"/>
  <c r="T26" i="15"/>
  <c r="T28" i="15" s="1"/>
  <c r="T29" i="15" s="1"/>
  <c r="Y64" i="15"/>
  <c r="Y68" i="15" s="1"/>
  <c r="Y69" i="15" s="1"/>
  <c r="AD38" i="15"/>
  <c r="AD40" i="15" s="1"/>
  <c r="Y38" i="15"/>
  <c r="Y40" i="15" s="1"/>
  <c r="Y41" i="15" s="1"/>
  <c r="Q48" i="7"/>
  <c r="Q47" i="7"/>
  <c r="Q60" i="7"/>
  <c r="W6" i="7"/>
  <c r="U7" i="7"/>
  <c r="M70" i="7"/>
  <c r="M72" i="7" s="1"/>
  <c r="S45" i="7" l="1"/>
  <c r="O72" i="7"/>
  <c r="AA9" i="7"/>
  <c r="AC8" i="7"/>
  <c r="AC15" i="7"/>
  <c r="AA22" i="7"/>
  <c r="AA35" i="7" s="1"/>
  <c r="AM53" i="7"/>
  <c r="AK58" i="7"/>
  <c r="S47" i="7"/>
  <c r="S48" i="7"/>
  <c r="S60" i="7"/>
  <c r="W7" i="7"/>
  <c r="W11" i="7" s="1"/>
  <c r="W37" i="7" s="1"/>
  <c r="Y6" i="7"/>
  <c r="Q62" i="7"/>
  <c r="Q72" i="7" s="1"/>
  <c r="Q67" i="7"/>
  <c r="Q66" i="7"/>
  <c r="Q70" i="7" s="1"/>
  <c r="U49" i="7"/>
  <c r="U45" i="7"/>
  <c r="AB50" i="15"/>
  <c r="Y4" i="7"/>
  <c r="W5" i="7"/>
  <c r="Y7" i="7" l="1"/>
  <c r="AA6" i="7"/>
  <c r="S62" i="7"/>
  <c r="S67" i="7"/>
  <c r="S66" i="7"/>
  <c r="S70" i="7" s="1"/>
  <c r="S72" i="7" s="1"/>
  <c r="AA4" i="7"/>
  <c r="Y5" i="7"/>
  <c r="Y11" i="7"/>
  <c r="Y37" i="7" s="1"/>
  <c r="U47" i="7"/>
  <c r="U60" i="7"/>
  <c r="U48" i="7"/>
  <c r="AC22" i="7"/>
  <c r="AC35" i="7" s="1"/>
  <c r="AE15" i="7"/>
  <c r="AE8" i="7"/>
  <c r="AC9" i="7"/>
  <c r="W45" i="7"/>
  <c r="W49" i="7"/>
  <c r="BE62" i="3"/>
  <c r="AB54" i="15"/>
  <c r="AB55" i="15" s="1"/>
  <c r="AB56" i="15" s="1"/>
  <c r="AO53" i="7"/>
  <c r="AM58" i="7"/>
  <c r="AB57" i="15" l="1"/>
  <c r="M26" i="3"/>
  <c r="AC4" i="7"/>
  <c r="AA5" i="7"/>
  <c r="AG8" i="7"/>
  <c r="AE9" i="7"/>
  <c r="U62" i="7"/>
  <c r="U66" i="7"/>
  <c r="U67" i="7"/>
  <c r="AQ53" i="7"/>
  <c r="AO58" i="7"/>
  <c r="Y45" i="7"/>
  <c r="Y49" i="7"/>
  <c r="W60" i="7"/>
  <c r="W47" i="7"/>
  <c r="W48" i="7"/>
  <c r="AE22" i="7"/>
  <c r="AE35" i="7" s="1"/>
  <c r="AG15" i="7"/>
  <c r="AA7" i="7"/>
  <c r="AC6" i="7"/>
  <c r="AA11" i="7" l="1"/>
  <c r="AA37" i="7" s="1"/>
  <c r="AA49" i="7" s="1"/>
  <c r="U70" i="7"/>
  <c r="U72" i="7" s="1"/>
  <c r="AE4" i="7"/>
  <c r="AC5" i="7"/>
  <c r="BE19" i="3"/>
  <c r="P204" i="3"/>
  <c r="AQ58" i="7"/>
  <c r="AS53" i="7"/>
  <c r="AC7" i="7"/>
  <c r="AE6" i="7"/>
  <c r="AI15" i="7"/>
  <c r="AG22" i="7"/>
  <c r="AG35" i="7" s="1"/>
  <c r="AG9" i="7"/>
  <c r="AI8" i="7"/>
  <c r="W62" i="7"/>
  <c r="W67" i="7"/>
  <c r="W66" i="7"/>
  <c r="Y60" i="7"/>
  <c r="Y47" i="7"/>
  <c r="Y48" i="7"/>
  <c r="AB59" i="15"/>
  <c r="AC11" i="7" l="1"/>
  <c r="AC37" i="7" s="1"/>
  <c r="AA45" i="7"/>
  <c r="AC45" i="7"/>
  <c r="AC49" i="7"/>
  <c r="AU53" i="7"/>
  <c r="AS58" i="7"/>
  <c r="Y67" i="7"/>
  <c r="Y66" i="7"/>
  <c r="Y70" i="7" s="1"/>
  <c r="Y62" i="7"/>
  <c r="Y72" i="7"/>
  <c r="W70" i="7"/>
  <c r="W72" i="7" s="1"/>
  <c r="AK8" i="7"/>
  <c r="AI9" i="7"/>
  <c r="AB72" i="15"/>
  <c r="BE63" i="3" s="1"/>
  <c r="AE7" i="7"/>
  <c r="AG6" i="7"/>
  <c r="AG4" i="7"/>
  <c r="AE5" i="7"/>
  <c r="AE11" i="7"/>
  <c r="AE37" i="7" s="1"/>
  <c r="AA47" i="7"/>
  <c r="AA60" i="7"/>
  <c r="AA48" i="7"/>
  <c r="AK15" i="7"/>
  <c r="AI22" i="7"/>
  <c r="AI35" i="7" s="1"/>
  <c r="AM15" i="7" l="1"/>
  <c r="AK22" i="7"/>
  <c r="AK35" i="7" s="1"/>
  <c r="AE49" i="7"/>
  <c r="AE45" i="7"/>
  <c r="AI6" i="7"/>
  <c r="AG7" i="7"/>
  <c r="AM8" i="7"/>
  <c r="AK9" i="7"/>
  <c r="AA62" i="7"/>
  <c r="AA67" i="7"/>
  <c r="AA66" i="7"/>
  <c r="AA70" i="7" s="1"/>
  <c r="AA72" i="7" s="1"/>
  <c r="AI4" i="7"/>
  <c r="AG5" i="7"/>
  <c r="AW53" i="7"/>
  <c r="AU58" i="7"/>
  <c r="AB77" i="15"/>
  <c r="AB78" i="15" s="1"/>
  <c r="AC60" i="7"/>
  <c r="AC48" i="7"/>
  <c r="AC47" i="7"/>
  <c r="AG11" i="7" l="1"/>
  <c r="AG37" i="7" s="1"/>
  <c r="AG49" i="7" s="1"/>
  <c r="AC67" i="7"/>
  <c r="AC62" i="7"/>
  <c r="AC66" i="7"/>
  <c r="AC70" i="7" s="1"/>
  <c r="AO8" i="7"/>
  <c r="AM9" i="7"/>
  <c r="AI7" i="7"/>
  <c r="AI11" i="7" s="1"/>
  <c r="AI37" i="7" s="1"/>
  <c r="AK6" i="7"/>
  <c r="AE60" i="7"/>
  <c r="AE48" i="7"/>
  <c r="AE47" i="7"/>
  <c r="AK4" i="7"/>
  <c r="AI5" i="7"/>
  <c r="I10" i="21"/>
  <c r="I11" i="21" s="1"/>
  <c r="I18" i="21" s="1"/>
  <c r="H4" i="21" s="1"/>
  <c r="H5" i="21" s="1"/>
  <c r="BE83" i="3" s="1"/>
  <c r="AB79" i="15"/>
  <c r="AB81" i="15" s="1"/>
  <c r="J82" i="15" s="1"/>
  <c r="M27" i="3"/>
  <c r="AW58" i="7"/>
  <c r="AY53" i="7"/>
  <c r="AO15" i="7"/>
  <c r="AM22" i="7"/>
  <c r="AM35" i="7" s="1"/>
  <c r="AG45" i="7" l="1"/>
  <c r="AC72" i="7"/>
  <c r="AI49" i="7"/>
  <c r="AI45" i="7"/>
  <c r="AE67" i="7"/>
  <c r="AE66" i="7"/>
  <c r="AE70" i="7" s="1"/>
  <c r="AE62" i="7"/>
  <c r="AE72" i="7"/>
  <c r="AQ15" i="7"/>
  <c r="AO22" i="7"/>
  <c r="AO35" i="7" s="1"/>
  <c r="AM6" i="7"/>
  <c r="AK7" i="7"/>
  <c r="AK11" i="7" s="1"/>
  <c r="AK37" i="7" s="1"/>
  <c r="BA53" i="7"/>
  <c r="AY58" i="7"/>
  <c r="BE20" i="3"/>
  <c r="P205" i="3"/>
  <c r="AO9" i="7"/>
  <c r="AQ8" i="7"/>
  <c r="AG60" i="7"/>
  <c r="AG47" i="7"/>
  <c r="AG48" i="7"/>
  <c r="AK5" i="7"/>
  <c r="AM4" i="7"/>
  <c r="AK49" i="7" l="1"/>
  <c r="AK45" i="7"/>
  <c r="AM5" i="7"/>
  <c r="AO4" i="7"/>
  <c r="AG66" i="7"/>
  <c r="AG67" i="7"/>
  <c r="AG62" i="7"/>
  <c r="AI48" i="7"/>
  <c r="AI47" i="7"/>
  <c r="AI60" i="7"/>
  <c r="BC53" i="7"/>
  <c r="BA58" i="7"/>
  <c r="AO6" i="7"/>
  <c r="AM7" i="7"/>
  <c r="AM11" i="7" s="1"/>
  <c r="AM37" i="7" s="1"/>
  <c r="AS15" i="7"/>
  <c r="AQ22" i="7"/>
  <c r="AQ35" i="7" s="1"/>
  <c r="AQ9" i="7"/>
  <c r="AS8" i="7"/>
  <c r="AM45" i="7" l="1"/>
  <c r="AM49" i="7"/>
  <c r="AI66" i="7"/>
  <c r="AI67" i="7"/>
  <c r="AI62" i="7"/>
  <c r="AS9" i="7"/>
  <c r="AU8" i="7"/>
  <c r="AS22" i="7"/>
  <c r="AS35" i="7" s="1"/>
  <c r="AU15" i="7"/>
  <c r="AG70" i="7"/>
  <c r="AG72" i="7" s="1"/>
  <c r="AO5" i="7"/>
  <c r="AO11" i="7" s="1"/>
  <c r="AO37" i="7" s="1"/>
  <c r="AQ4" i="7"/>
  <c r="AQ6" i="7"/>
  <c r="AO7" i="7"/>
  <c r="AK48" i="7"/>
  <c r="AK60" i="7"/>
  <c r="AK47" i="7"/>
  <c r="BC58" i="7"/>
  <c r="BE53" i="7"/>
  <c r="AO45" i="7" l="1"/>
  <c r="AO49" i="7"/>
  <c r="AW15" i="7"/>
  <c r="AU22" i="7"/>
  <c r="AU35" i="7" s="1"/>
  <c r="AQ5" i="7"/>
  <c r="AS4" i="7"/>
  <c r="AS6" i="7"/>
  <c r="AQ7" i="7"/>
  <c r="BE58" i="7"/>
  <c r="BG53" i="7"/>
  <c r="AW8" i="7"/>
  <c r="AU9" i="7"/>
  <c r="AK66" i="7"/>
  <c r="AK62" i="7"/>
  <c r="AK67" i="7"/>
  <c r="AI70" i="7"/>
  <c r="AI72" i="7" s="1"/>
  <c r="AM48" i="7"/>
  <c r="AM60" i="7"/>
  <c r="AM47" i="7"/>
  <c r="AQ11" i="7" l="1"/>
  <c r="AQ37" i="7" s="1"/>
  <c r="AQ49" i="7" s="1"/>
  <c r="AU6" i="7"/>
  <c r="AS7" i="7"/>
  <c r="BG58" i="7"/>
  <c r="BI53" i="7"/>
  <c r="AM66" i="7"/>
  <c r="AM67" i="7"/>
  <c r="AM62" i="7"/>
  <c r="AS5" i="7"/>
  <c r="AS11" i="7" s="1"/>
  <c r="AS37" i="7" s="1"/>
  <c r="AU4" i="7"/>
  <c r="AK70" i="7"/>
  <c r="AK72" i="7" s="1"/>
  <c r="AW22" i="7"/>
  <c r="AW35" i="7" s="1"/>
  <c r="AY15" i="7"/>
  <c r="AW9" i="7"/>
  <c r="AY8" i="7"/>
  <c r="AO48" i="7"/>
  <c r="AO47" i="7"/>
  <c r="AO60" i="7"/>
  <c r="AQ45" i="7" l="1"/>
  <c r="AS45" i="7"/>
  <c r="AS49" i="7"/>
  <c r="AO62" i="7"/>
  <c r="AO66" i="7"/>
  <c r="AO67" i="7"/>
  <c r="AM70" i="7"/>
  <c r="AM72" i="7" s="1"/>
  <c r="BA8" i="7"/>
  <c r="AY9" i="7"/>
  <c r="BI58" i="7"/>
  <c r="BK53" i="7"/>
  <c r="BK58" i="7" s="1"/>
  <c r="AY22" i="7"/>
  <c r="AY35" i="7" s="1"/>
  <c r="BA15" i="7"/>
  <c r="AU7" i="7"/>
  <c r="AW6" i="7"/>
  <c r="AU5" i="7"/>
  <c r="AW4" i="7"/>
  <c r="AU11" i="7"/>
  <c r="AU37" i="7" s="1"/>
  <c r="AQ48" i="7"/>
  <c r="AQ60" i="7"/>
  <c r="AQ47" i="7"/>
  <c r="AQ62" i="7" l="1"/>
  <c r="AQ67" i="7"/>
  <c r="AQ66" i="7"/>
  <c r="AQ70" i="7" s="1"/>
  <c r="AQ72" i="7" s="1"/>
  <c r="BA9" i="7"/>
  <c r="BC8" i="7"/>
  <c r="AU49" i="7"/>
  <c r="AU45" i="7"/>
  <c r="AY4" i="7"/>
  <c r="AW5" i="7"/>
  <c r="AO70" i="7"/>
  <c r="AO72" i="7" s="1"/>
  <c r="AW7" i="7"/>
  <c r="AW11" i="7" s="1"/>
  <c r="AW37" i="7" s="1"/>
  <c r="AY6" i="7"/>
  <c r="BA22" i="7"/>
  <c r="BA35" i="7" s="1"/>
  <c r="BC15" i="7"/>
  <c r="AS47" i="7"/>
  <c r="AS48" i="7"/>
  <c r="AS60" i="7"/>
  <c r="BA4" i="7" l="1"/>
  <c r="AY5" i="7"/>
  <c r="AW49" i="7"/>
  <c r="AW45" i="7"/>
  <c r="AU47" i="7"/>
  <c r="AU48" i="7"/>
  <c r="AU60" i="7"/>
  <c r="AS62" i="7"/>
  <c r="AS67" i="7"/>
  <c r="AS66" i="7"/>
  <c r="AS70" i="7" s="1"/>
  <c r="AS72" i="7" s="1"/>
  <c r="BC9" i="7"/>
  <c r="BE8" i="7"/>
  <c r="BC22" i="7"/>
  <c r="BC35" i="7" s="1"/>
  <c r="BE15" i="7"/>
  <c r="BA6" i="7"/>
  <c r="AY7" i="7"/>
  <c r="AY11" i="7" s="1"/>
  <c r="AY37" i="7" s="1"/>
  <c r="AY49" i="7" l="1"/>
  <c r="AY45" i="7"/>
  <c r="AU62" i="7"/>
  <c r="AU66" i="7"/>
  <c r="AU67" i="7"/>
  <c r="BA7" i="7"/>
  <c r="BC6" i="7"/>
  <c r="AW60" i="7"/>
  <c r="AW47" i="7"/>
  <c r="AW48" i="7"/>
  <c r="BG15" i="7"/>
  <c r="BE22" i="7"/>
  <c r="BE35" i="7" s="1"/>
  <c r="BE9" i="7"/>
  <c r="BG8" i="7"/>
  <c r="BA5" i="7"/>
  <c r="BC4" i="7"/>
  <c r="BA11" i="7" l="1"/>
  <c r="BA37" i="7" s="1"/>
  <c r="BA45" i="7" s="1"/>
  <c r="BI15" i="7"/>
  <c r="BG22" i="7"/>
  <c r="BG35" i="7" s="1"/>
  <c r="AW62" i="7"/>
  <c r="AW67" i="7"/>
  <c r="AW66" i="7"/>
  <c r="AW70" i="7" s="1"/>
  <c r="AW72" i="7" s="1"/>
  <c r="BE6" i="7"/>
  <c r="BC7" i="7"/>
  <c r="BC5" i="7"/>
  <c r="BC11" i="7"/>
  <c r="BC37" i="7" s="1"/>
  <c r="BE4" i="7"/>
  <c r="AU70" i="7"/>
  <c r="AU72" i="7" s="1"/>
  <c r="BG9" i="7"/>
  <c r="BI8" i="7"/>
  <c r="AY47" i="7"/>
  <c r="AY60" i="7"/>
  <c r="AY48" i="7"/>
  <c r="BA49" i="7" l="1"/>
  <c r="BC45" i="7"/>
  <c r="BC49" i="7"/>
  <c r="BE7" i="7"/>
  <c r="BE11" i="7" s="1"/>
  <c r="BE37" i="7" s="1"/>
  <c r="BG6" i="7"/>
  <c r="AY62" i="7"/>
  <c r="AY67" i="7"/>
  <c r="AY66" i="7"/>
  <c r="AY70" i="7" s="1"/>
  <c r="AY72" i="7" s="1"/>
  <c r="BI9" i="7"/>
  <c r="BK8" i="7"/>
  <c r="BK9" i="7" s="1"/>
  <c r="BK15" i="7"/>
  <c r="BK22" i="7" s="1"/>
  <c r="BK35" i="7" s="1"/>
  <c r="BI22" i="7"/>
  <c r="BI35" i="7" s="1"/>
  <c r="BE5" i="7"/>
  <c r="BG4" i="7"/>
  <c r="BA60" i="7"/>
  <c r="BA47" i="7"/>
  <c r="BA48" i="7"/>
  <c r="BE49" i="7" l="1"/>
  <c r="BE45" i="7"/>
  <c r="BA67" i="7"/>
  <c r="BA62" i="7"/>
  <c r="BA66" i="7"/>
  <c r="BA70" i="7" s="1"/>
  <c r="BA72" i="7" s="1"/>
  <c r="BG7" i="7"/>
  <c r="BI6" i="7"/>
  <c r="BG5" i="7"/>
  <c r="BI4" i="7"/>
  <c r="BG11" i="7"/>
  <c r="BG37" i="7" s="1"/>
  <c r="BC60" i="7"/>
  <c r="BC47" i="7"/>
  <c r="BC48" i="7"/>
  <c r="BC67" i="7" l="1"/>
  <c r="BC66" i="7"/>
  <c r="BC70" i="7" s="1"/>
  <c r="BC62" i="7"/>
  <c r="BC72" i="7" s="1"/>
  <c r="BK4" i="7"/>
  <c r="BI5" i="7"/>
  <c r="BI7" i="7"/>
  <c r="BI11" i="7" s="1"/>
  <c r="BI37" i="7" s="1"/>
  <c r="BK6" i="7"/>
  <c r="BK7" i="7" s="1"/>
  <c r="BG49" i="7"/>
  <c r="BG45" i="7"/>
  <c r="BE47" i="7"/>
  <c r="BE60" i="7"/>
  <c r="BE48" i="7"/>
  <c r="BI49" i="7" l="1"/>
  <c r="BI45" i="7"/>
  <c r="BG48" i="7"/>
  <c r="BG47" i="7"/>
  <c r="BG60" i="7"/>
  <c r="BK5" i="7"/>
  <c r="BK11" i="7"/>
  <c r="BK37" i="7" s="1"/>
  <c r="BE67" i="7"/>
  <c r="BE66" i="7"/>
  <c r="BE70" i="7" s="1"/>
  <c r="BE72" i="7" s="1"/>
  <c r="BE62" i="7"/>
  <c r="BK45" i="7" l="1"/>
  <c r="BK49" i="7"/>
  <c r="BG66" i="7"/>
  <c r="BG67" i="7"/>
  <c r="BG62" i="7"/>
  <c r="BI60" i="7"/>
  <c r="BI48" i="7"/>
  <c r="BI47" i="7"/>
  <c r="BI66" i="7" l="1"/>
  <c r="BI67" i="7"/>
  <c r="BI62" i="7"/>
  <c r="BG70" i="7"/>
  <c r="BG72" i="7" s="1"/>
  <c r="BK48" i="7"/>
  <c r="BK60" i="7"/>
  <c r="BK47" i="7"/>
  <c r="BK66" i="7" l="1"/>
  <c r="BK67" i="7"/>
  <c r="BK62" i="7"/>
  <c r="BI70" i="7"/>
  <c r="BI72" i="7" s="1"/>
  <c r="BK70" i="7" l="1"/>
  <c r="BK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E5567B94-A0C4-4298-97E4-9A41CB74D56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F5FD2374-6594-45A3-8F61-3094D9A7175C}">
      <text>
        <r>
          <rPr>
            <sz val="9"/>
            <color rgb="FF000000"/>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<sst xmlns="http://schemas.openxmlformats.org/spreadsheetml/2006/main" count="5123" uniqueCount="2815">
  <si>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</si>
  <si>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</si>
  <si>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</si>
  <si>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</si>
  <si>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</si>
  <si>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</si>
  <si>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</si>
  <si>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</si>
  <si>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</si>
  <si>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</si>
  <si>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</si>
  <si>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</si>
  <si>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</si>
  <si>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</si>
  <si>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</si>
  <si>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</si>
  <si>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</si>
  <si>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</si>
  <si>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</si>
  <si>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</si>
  <si>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</si>
  <si>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</si>
  <si>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</si>
  <si>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</si>
  <si>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</si>
  <si>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</si>
  <si>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</si>
  <si>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</si>
  <si>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</si>
  <si>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</si>
  <si>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</si>
  <si>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</si>
  <si>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</si>
  <si>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</si>
  <si>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</si>
  <si>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</si>
  <si>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</si>
  <si>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</si>
  <si>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</si>
  <si>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</si>
  <si>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</si>
  <si>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</si>
  <si>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</si>
  <si>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</si>
  <si>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</si>
  <si>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</si>
  <si>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</si>
  <si>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</si>
  <si>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</si>
  <si>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</si>
  <si>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</si>
  <si>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</si>
  <si>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</si>
  <si>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</si>
  <si>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</si>
  <si>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</si>
  <si>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</si>
  <si>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</si>
  <si>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</si>
  <si>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</si>
  <si>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</si>
  <si>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</si>
  <si>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</si>
  <si>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</si>
  <si>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</si>
  <si>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</si>
  <si>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</si>
  <si>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</si>
  <si>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</si>
  <si>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</si>
  <si>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</si>
  <si>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</si>
  <si>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</si>
  <si>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</si>
  <si>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</si>
  <si>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</si>
  <si>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</si>
  <si>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</si>
  <si>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</si>
  <si>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</si>
  <si>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</si>
  <si>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</si>
  <si>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</si>
  <si>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</si>
  <si>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</si>
  <si>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</si>
  <si>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</si>
  <si>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</si>
  <si>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</si>
  <si>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</si>
  <si>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</si>
  <si>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</si>
  <si>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</si>
  <si>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</si>
  <si>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</si>
  <si>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</si>
  <si>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</si>
  <si>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</si>
  <si>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</si>
  <si>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</si>
  <si>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</si>
  <si>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</si>
  <si>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</si>
  <si>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</si>
  <si>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</si>
  <si>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</si>
  <si>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</si>
  <si>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</si>
  <si>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</si>
  <si>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</si>
  <si>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</si>
  <si>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</si>
  <si>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</si>
  <si>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</si>
  <si>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</si>
  <si>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</si>
  <si>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</si>
  <si>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</si>
  <si>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</si>
  <si>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</si>
  <si>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</si>
  <si>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</si>
  <si>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</si>
  <si>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</si>
  <si>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</si>
  <si>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</si>
  <si>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</si>
  <si>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</si>
  <si>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</si>
  <si>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</si>
  <si>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</si>
  <si>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</si>
  <si>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</si>
  <si>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</si>
  <si>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</si>
  <si>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</si>
  <si>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</si>
  <si>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</si>
  <si>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</si>
  <si>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</si>
  <si>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</si>
  <si>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</si>
  <si>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</si>
  <si>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</si>
  <si>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</si>
  <si>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</si>
  <si>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</si>
  <si>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</si>
  <si>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</si>
  <si>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</si>
  <si>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</si>
  <si>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</si>
  <si>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</si>
  <si>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</si>
  <si>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</si>
  <si>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</si>
  <si>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</si>
  <si>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</si>
  <si>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</si>
  <si>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</si>
  <si>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</si>
  <si>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</si>
  <si>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</si>
  <si>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</si>
  <si>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</si>
  <si>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</si>
  <si>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</si>
  <si>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</si>
  <si>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</si>
  <si>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</si>
  <si>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</si>
  <si>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</si>
  <si>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</si>
  <si>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</si>
  <si>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</si>
  <si>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</si>
  <si>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</si>
  <si>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</si>
  <si>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</si>
  <si>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</si>
  <si>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</si>
  <si>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</si>
  <si>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</si>
  <si>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</si>
  <si>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</si>
  <si>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</si>
  <si>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</si>
  <si>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</si>
  <si>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</si>
  <si>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</si>
  <si>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</si>
  <si>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</si>
  <si>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</si>
  <si>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</si>
  <si>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</si>
  <si>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</si>
  <si>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</si>
  <si>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</si>
  <si>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</si>
  <si>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</si>
  <si>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</si>
  <si>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</si>
  <si>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</si>
  <si>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</si>
  <si>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</si>
  <si>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</si>
  <si>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</si>
  <si>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</si>
  <si>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</si>
  <si>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</si>
  <si>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</si>
  <si>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</si>
  <si>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</si>
  <si>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</si>
  <si>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</si>
  <si>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</si>
  <si>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</si>
  <si>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</si>
  <si>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</si>
  <si>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</si>
  <si>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</si>
  <si>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</si>
  <si>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</si>
  <si>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</si>
  <si>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</si>
  <si>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</si>
  <si>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</si>
  <si>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</si>
  <si>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</si>
  <si>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</si>
  <si>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</si>
  <si>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</si>
  <si>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</si>
  <si>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</si>
  <si>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</si>
  <si>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</si>
  <si>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</si>
  <si>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</si>
  <si>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</si>
  <si>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</si>
  <si>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</si>
  <si>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</si>
  <si>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</si>
  <si>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</si>
  <si>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</si>
  <si>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</si>
  <si>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</si>
  <si>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</si>
  <si>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</si>
  <si>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</si>
  <si>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</si>
  <si>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</si>
  <si>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</si>
  <si>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</si>
  <si>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</si>
  <si>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</si>
  <si>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</si>
  <si>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</si>
  <si>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</si>
  <si>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</si>
  <si>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</si>
  <si>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</si>
  <si>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</si>
  <si>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</si>
  <si>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</si>
  <si>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</si>
  <si>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</si>
  <si>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</si>
  <si>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</si>
  <si>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</si>
  <si>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</si>
  <si>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</si>
  <si>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</si>
  <si>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</si>
  <si>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</si>
  <si>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</si>
  <si>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</si>
  <si>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</si>
  <si>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</si>
  <si>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</si>
  <si>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</si>
  <si>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</si>
  <si>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</si>
  <si>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</si>
  <si>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</si>
  <si>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</si>
  <si>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</si>
  <si>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</si>
  <si>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</si>
  <si>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</si>
  <si>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</si>
  <si>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</si>
  <si>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</si>
  <si>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</si>
  <si>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</si>
  <si>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</si>
  <si>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</si>
  <si>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</si>
  <si>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</si>
  <si>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</si>
  <si>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</si>
  <si>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</si>
  <si>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</si>
  <si>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</si>
  <si>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</si>
  <si>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</si>
  <si>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</si>
  <si>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</si>
  <si>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</si>
  <si>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</si>
  <si>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</si>
  <si>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</si>
  <si>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</si>
  <si>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</si>
  <si>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</si>
  <si>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</si>
  <si>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</si>
  <si>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</si>
  <si>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</si>
  <si>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</si>
  <si>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</si>
  <si>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</si>
  <si>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</si>
  <si>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</si>
  <si>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</si>
  <si>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</si>
  <si>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</si>
  <si>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</si>
  <si>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</si>
  <si>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</si>
  <si>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</si>
  <si>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</si>
  <si>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</si>
  <si>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</si>
  <si>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</si>
  <si>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</si>
  <si>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</si>
  <si>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</si>
  <si>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</si>
  <si>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</si>
  <si>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</si>
  <si>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</si>
  <si>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</si>
  <si>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</si>
  <si>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</si>
  <si>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</si>
  <si>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</si>
  <si>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</si>
  <si>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</si>
  <si>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</si>
  <si>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</si>
  <si>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</si>
  <si>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</si>
  <si>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</si>
  <si>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</si>
  <si>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</si>
  <si>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</si>
  <si>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</si>
  <si>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</si>
  <si>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</si>
  <si>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</si>
  <si>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</si>
  <si>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</si>
  <si>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</si>
  <si>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</si>
  <si>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</si>
  <si>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</si>
  <si>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</si>
  <si>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</si>
  <si>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</si>
  <si>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</si>
  <si>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</si>
  <si>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</si>
  <si>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</si>
  <si>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</si>
  <si>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</si>
  <si>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</si>
  <si>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</si>
  <si>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</si>
  <si>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</si>
  <si>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</si>
  <si>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</si>
  <si>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</si>
  <si>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</si>
  <si>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</si>
  <si>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</si>
  <si>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</si>
  <si>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</si>
  <si>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</si>
  <si>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</si>
  <si>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</si>
  <si>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</si>
  <si>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</si>
  <si>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</si>
  <si>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</si>
  <si>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</si>
  <si>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</si>
  <si>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</si>
  <si>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</si>
  <si>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</si>
  <si>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</si>
  <si>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</si>
  <si>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</si>
  <si>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</si>
  <si>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</si>
  <si>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</si>
  <si>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</si>
  <si>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</si>
  <si>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</si>
  <si>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</si>
  <si>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</si>
  <si>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</si>
  <si>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</si>
  <si>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</si>
  <si>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</si>
  <si>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</si>
  <si>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</si>
  <si>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</si>
  <si>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</si>
  <si>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</si>
  <si>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</si>
  <si>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</si>
  <si>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</si>
  <si>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</si>
  <si>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</si>
  <si>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</si>
  <si>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</si>
  <si>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</si>
  <si>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</si>
  <si>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</si>
  <si>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</si>
  <si>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</si>
  <si>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</si>
  <si>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</si>
  <si>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</si>
  <si>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</si>
  <si>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</si>
  <si>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</si>
  <si>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</si>
  <si>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</si>
  <si>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</si>
  <si>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</si>
  <si>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</si>
  <si>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</si>
  <si>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</si>
  <si>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</si>
  <si>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</si>
  <si>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</si>
  <si>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</si>
  <si>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</si>
  <si>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</si>
  <si>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</si>
  <si>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</si>
  <si>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</si>
  <si>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</si>
  <si>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</si>
  <si>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</si>
  <si>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</si>
  <si>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</si>
  <si>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</si>
  <si>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</si>
  <si>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</si>
  <si>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</si>
  <si>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</si>
  <si>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</si>
  <si>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</si>
  <si>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</si>
  <si>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</si>
  <si>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</si>
  <si>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</si>
  <si>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</si>
  <si>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</si>
  <si>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</si>
  <si>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</si>
  <si>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</si>
  <si>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</si>
  <si>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</si>
  <si>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</si>
  <si>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</si>
  <si>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</si>
  <si>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</si>
  <si>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</si>
  <si>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</si>
  <si>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</si>
  <si>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</si>
  <si>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</si>
  <si>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</si>
  <si>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</si>
  <si>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</si>
  <si>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</si>
  <si>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</si>
  <si>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</si>
  <si>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</si>
  <si>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</si>
  <si>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</si>
  <si>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</si>
  <si>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</si>
  <si>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</si>
  <si>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</si>
  <si>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</si>
  <si>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</si>
  <si>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</si>
  <si>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</si>
  <si>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</si>
  <si>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</si>
  <si>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</si>
  <si>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</si>
  <si>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</si>
  <si>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</si>
  <si>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</si>
  <si>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</si>
  <si>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</si>
  <si>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</si>
  <si>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</si>
  <si>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</si>
  <si>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</si>
  <si>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</si>
  <si>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</si>
  <si>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</si>
  <si>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</si>
  <si>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</si>
  <si>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</si>
  <si>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</si>
  <si>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</si>
  <si>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</si>
  <si>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</si>
  <si>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</si>
  <si>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</si>
  <si>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</si>
  <si>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</si>
  <si>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</si>
  <si>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</si>
  <si>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</si>
  <si>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</si>
  <si>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</si>
  <si>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</si>
  <si>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</si>
  <si>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</si>
  <si>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</si>
  <si>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</si>
  <si>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</si>
  <si>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</si>
  <si>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</si>
  <si>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</si>
  <si>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</si>
  <si>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</si>
  <si>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</si>
  <si>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</si>
  <si>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</si>
  <si>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</si>
  <si>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</si>
  <si>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</si>
  <si>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</si>
  <si>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</si>
  <si>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</si>
  <si>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</si>
  <si>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</si>
  <si>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</si>
  <si>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</si>
  <si>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</si>
  <si>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</si>
  <si>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</si>
  <si>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</si>
  <si>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</si>
  <si>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</si>
  <si>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</si>
  <si>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</si>
  <si>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</si>
  <si>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</si>
  <si>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</si>
  <si>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</si>
  <si>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</si>
  <si>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</si>
  <si>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</si>
  <si>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</si>
  <si>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</si>
  <si>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</si>
  <si>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</si>
  <si>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</si>
  <si>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</si>
  <si>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</si>
  <si>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</si>
  <si>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</si>
  <si>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</si>
  <si>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</si>
  <si>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</si>
  <si>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</si>
  <si>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</si>
  <si>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</si>
  <si>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</si>
  <si>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</si>
  <si>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</si>
  <si>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</si>
  <si>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</si>
  <si>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</si>
  <si>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</si>
  <si>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</si>
  <si>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</si>
  <si>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</si>
  <si>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</si>
  <si>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</si>
  <si>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</si>
  <si>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</si>
  <si>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</si>
  <si>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</si>
  <si>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</si>
  <si>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</si>
  <si>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</si>
  <si>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</si>
  <si>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</si>
  <si>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</si>
  <si>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</si>
  <si>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</si>
  <si>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</si>
  <si>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</si>
  <si>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</si>
  <si>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</si>
  <si>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</si>
  <si>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</si>
  <si>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</si>
  <si>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</si>
  <si>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</si>
  <si>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</si>
  <si>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</si>
  <si>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</si>
  <si>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</si>
  <si>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</si>
  <si>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</si>
  <si>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</si>
  <si>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</si>
  <si>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</si>
  <si>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</si>
  <si>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</si>
  <si>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</si>
  <si>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</si>
  <si>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</si>
  <si>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</si>
  <si>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</si>
  <si>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</si>
  <si>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</si>
  <si>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</si>
  <si>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</si>
  <si>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</si>
  <si>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</si>
  <si>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</si>
  <si>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</si>
  <si>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</si>
  <si>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</si>
  <si>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</si>
  <si>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</si>
  <si>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</si>
  <si>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</si>
  <si>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</si>
  <si>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</si>
  <si>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</si>
  <si>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</si>
  <si>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</si>
  <si>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</si>
  <si>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</si>
  <si>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</si>
  <si>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</si>
  <si>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</si>
  <si>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</si>
  <si>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</si>
  <si>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</si>
  <si>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</si>
  <si>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</si>
  <si>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</si>
  <si>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</si>
  <si>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</si>
  <si>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</si>
  <si>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</si>
  <si>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</si>
  <si>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</si>
  <si>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</si>
  <si>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</si>
  <si>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</si>
  <si>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</si>
  <si>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</si>
  <si>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</si>
  <si>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</si>
  <si>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</si>
  <si>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</si>
  <si>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</si>
  <si>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</si>
  <si>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</si>
  <si>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</si>
  <si>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</si>
  <si>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</si>
  <si>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</si>
  <si>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</si>
  <si>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</si>
  <si>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</si>
  <si>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</si>
  <si>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</si>
  <si>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</si>
  <si>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</si>
  <si>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</si>
  <si>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</si>
  <si>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</si>
  <si>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</si>
  <si>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</si>
  <si>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</si>
  <si>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</si>
  <si>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</si>
  <si>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</si>
  <si>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</si>
  <si>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</si>
  <si>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</si>
  <si>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</si>
  <si>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</si>
  <si>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</si>
  <si>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</si>
  <si>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</si>
  <si>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</si>
  <si>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</si>
  <si>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</si>
  <si>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</si>
  <si>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</si>
  <si>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</si>
  <si>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</si>
  <si>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</si>
  <si>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</si>
  <si>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</si>
  <si>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</si>
  <si>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</si>
  <si>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</si>
  <si>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</si>
  <si>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</si>
  <si>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</si>
  <si>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</si>
  <si>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</si>
  <si>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</si>
  <si>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</si>
  <si>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</si>
  <si>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</si>
  <si>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</si>
  <si>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</si>
  <si>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</si>
  <si>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</si>
  <si>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</si>
  <si>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</si>
  <si>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</si>
  <si>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</si>
  <si>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</si>
  <si>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</si>
  <si>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</si>
  <si>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</si>
  <si>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</si>
  <si>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</si>
  <si>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</si>
  <si>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</si>
  <si>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</si>
  <si>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</si>
  <si>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</si>
  <si>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</si>
  <si>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</si>
  <si>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</si>
  <si>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</si>
  <si>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</si>
  <si>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</si>
  <si>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</si>
  <si>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</si>
  <si>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</si>
  <si>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</si>
  <si>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</si>
  <si>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</si>
  <si>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</si>
  <si>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</si>
  <si>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</si>
  <si>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</si>
  <si>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</si>
  <si>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</si>
  <si>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</si>
  <si>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</si>
  <si>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</si>
  <si>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</si>
  <si>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</si>
  <si>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</si>
  <si>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</si>
  <si>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</si>
  <si>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</si>
  <si>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</si>
  <si>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</si>
  <si>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</si>
  <si>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</si>
  <si>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</si>
  <si>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</si>
  <si>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</si>
  <si>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</si>
  <si>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</si>
  <si>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</si>
  <si>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</si>
  <si>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</si>
  <si>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</si>
  <si>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</si>
  <si>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</si>
  <si>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</si>
  <si>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</si>
  <si>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</si>
  <si>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</si>
  <si>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</si>
  <si>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</si>
  <si>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</si>
  <si>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</si>
  <si>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</si>
  <si>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</si>
  <si>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</si>
  <si>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</si>
  <si>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</si>
  <si>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</si>
  <si>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</si>
  <si>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</si>
  <si>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</si>
  <si>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</si>
  <si>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</si>
  <si>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</si>
  <si>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</si>
  <si>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</si>
  <si>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</si>
  <si>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</si>
  <si>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</si>
  <si>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</si>
  <si>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</si>
  <si>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</si>
  <si>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</si>
  <si>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</si>
  <si>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</si>
  <si>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</si>
  <si>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</si>
  <si>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</si>
  <si>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</si>
  <si>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</si>
  <si>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</si>
  <si>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</si>
  <si>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</si>
  <si>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</si>
  <si>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</si>
  <si>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</si>
  <si>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</si>
  <si>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</si>
  <si>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</si>
  <si>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</si>
  <si>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</si>
  <si>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</si>
  <si>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</si>
  <si>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</si>
  <si>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</si>
  <si>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</si>
  <si>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</si>
  <si>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</si>
  <si>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</si>
  <si>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</si>
  <si>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</si>
  <si>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</si>
  <si>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</si>
  <si>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</si>
  <si>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</si>
  <si>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</si>
  <si>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</si>
  <si>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</si>
  <si>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</si>
  <si>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</si>
  <si>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</si>
  <si>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</si>
  <si>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</si>
  <si>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</si>
  <si>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</si>
  <si>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</si>
  <si>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</si>
  <si>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</si>
  <si>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</si>
  <si>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</si>
  <si>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</si>
  <si>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</si>
  <si>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</si>
  <si>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</si>
  <si>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</si>
  <si>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</si>
  <si>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</si>
  <si>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</si>
  <si>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</si>
  <si>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</si>
  <si>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</si>
  <si>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</si>
  <si>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</si>
  <si>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</si>
  <si>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</si>
  <si>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</si>
  <si>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</si>
  <si>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</si>
  <si>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</si>
  <si>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</si>
  <si>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</si>
  <si>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</si>
  <si>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</si>
  <si>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</si>
  <si>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</si>
  <si>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</si>
  <si>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</si>
  <si>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</si>
  <si>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</si>
  <si>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</si>
  <si>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</si>
  <si>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</si>
  <si>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</si>
  <si>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</si>
  <si>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</si>
  <si>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</si>
  <si>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</si>
  <si>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</si>
  <si>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</si>
  <si>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</si>
  <si>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</si>
  <si>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</si>
  <si>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</si>
  <si>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</si>
  <si>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</si>
  <si>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</si>
  <si>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</si>
  <si>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</si>
  <si>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</si>
  <si>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</si>
  <si>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</si>
  <si>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</si>
  <si>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</si>
  <si>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</si>
  <si>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</si>
  <si>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</si>
  <si>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</si>
  <si>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</si>
  <si>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</si>
  <si>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</si>
  <si>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</si>
  <si>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</si>
  <si>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</si>
  <si>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</si>
  <si>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</si>
  <si>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</si>
  <si>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</si>
  <si>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</si>
  <si>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</si>
  <si>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</si>
  <si>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</si>
  <si>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</si>
  <si>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</si>
  <si>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</si>
  <si>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</si>
  <si>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</si>
  <si>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</si>
  <si>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</si>
  <si>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</si>
  <si>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</si>
  <si>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</si>
  <si>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</si>
  <si>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</si>
  <si>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</si>
  <si>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</si>
  <si>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</si>
  <si>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</si>
  <si>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</si>
  <si>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</si>
  <si>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</si>
  <si>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</si>
  <si>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</si>
  <si>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</si>
  <si>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</si>
  <si>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</si>
  <si>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</si>
  <si>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</si>
  <si>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</si>
  <si>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</si>
  <si>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</si>
  <si>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</si>
  <si>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</si>
  <si>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</si>
  <si>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</si>
  <si>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</si>
  <si>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</si>
  <si>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</si>
  <si>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</si>
  <si>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</si>
  <si>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</si>
  <si>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</si>
  <si>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</si>
  <si>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</si>
  <si>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</si>
  <si>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</si>
  <si>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</si>
  <si>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</si>
  <si>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</si>
  <si>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</si>
  <si>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</si>
  <si>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</si>
  <si>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</si>
  <si>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</si>
  <si>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</si>
  <si>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</si>
  <si>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</si>
  <si>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</si>
  <si>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</si>
  <si>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</si>
  <si>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</si>
  <si>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</si>
  <si>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</si>
  <si>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</si>
  <si>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</si>
  <si>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</si>
  <si>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</si>
  <si>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</si>
  <si>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</si>
  <si>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</si>
  <si>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</si>
  <si>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</si>
  <si>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</si>
  <si>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</si>
  <si>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</si>
  <si>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</si>
  <si>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</si>
  <si>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</si>
  <si>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</si>
  <si>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</si>
  <si>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</si>
  <si>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</si>
  <si>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</si>
  <si>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</si>
  <si>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</si>
  <si>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</si>
  <si>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</si>
  <si>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</si>
  <si>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</si>
  <si>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</si>
  <si>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</si>
  <si>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</si>
  <si>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</si>
  <si>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</si>
  <si>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</si>
  <si>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</si>
  <si>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</si>
  <si>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</si>
  <si>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</si>
  <si>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</si>
  <si>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</si>
  <si>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</si>
  <si>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</si>
  <si>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</si>
  <si>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</si>
  <si>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</si>
  <si>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</si>
  <si>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</si>
  <si>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</si>
  <si>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</si>
  <si>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</si>
  <si>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</si>
  <si>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</si>
  <si>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</si>
  <si>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</si>
  <si>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</si>
  <si>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</si>
  <si>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</si>
  <si>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</si>
  <si>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</si>
  <si>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</si>
  <si>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</si>
  <si>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</si>
  <si>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</si>
  <si>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</si>
  <si>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</si>
  <si>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</si>
  <si>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</si>
  <si>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</si>
  <si>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</si>
  <si>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</si>
  <si>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</si>
  <si>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</si>
  <si>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</si>
  <si>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</si>
  <si>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</si>
  <si>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</si>
  <si>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</si>
  <si>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</si>
  <si>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</si>
  <si>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</si>
  <si>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</si>
  <si>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</si>
  <si>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</si>
  <si>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</si>
  <si>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</si>
  <si>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</si>
  <si>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</si>
  <si>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</si>
  <si>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</si>
  <si>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</si>
  <si>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</si>
  <si>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</si>
  <si>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</si>
  <si>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</si>
  <si>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</si>
  <si>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</si>
  <si>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</si>
  <si>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</si>
  <si>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</si>
  <si>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</si>
  <si>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</si>
  <si>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</si>
  <si>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</si>
  <si>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</si>
  <si>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</si>
  <si>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</si>
  <si>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</si>
  <si>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</si>
  <si>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</si>
  <si>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</si>
  <si>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</si>
  <si>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</si>
  <si>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</si>
  <si>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</si>
  <si>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</si>
  <si>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</si>
  <si>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</si>
  <si>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</si>
  <si>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</si>
  <si>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</si>
  <si>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</si>
  <si>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</si>
  <si>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</si>
  <si>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</si>
  <si>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</si>
  <si>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</si>
  <si>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</si>
  <si>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</si>
  <si>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</si>
  <si>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</si>
  <si>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</si>
  <si>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</si>
  <si>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</si>
  <si>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</si>
  <si>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</si>
  <si>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</si>
  <si>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</si>
  <si>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</si>
  <si>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</si>
  <si>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</si>
  <si>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</si>
  <si>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</si>
  <si>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</si>
  <si>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</si>
  <si>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</si>
  <si>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</si>
  <si>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</si>
  <si>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</si>
  <si>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</si>
  <si>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</si>
  <si>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</si>
  <si>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</si>
  <si>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</si>
  <si>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</si>
  <si>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</si>
  <si>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</si>
  <si>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</si>
  <si>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</si>
  <si>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</si>
  <si>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</si>
  <si>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</si>
  <si>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</si>
  <si>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</si>
  <si>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</si>
  <si>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</si>
  <si>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</si>
  <si>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</si>
  <si>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</si>
  <si>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</si>
  <si>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</si>
  <si>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</si>
  <si>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</si>
  <si>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</si>
  <si>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</si>
  <si>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</si>
  <si>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</si>
  <si>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</si>
  <si>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</si>
  <si>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</si>
  <si>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</si>
  <si>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</si>
  <si>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</si>
  <si>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</si>
  <si>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</si>
  <si>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</si>
  <si>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</si>
  <si>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</si>
  <si>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</si>
  <si>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</si>
  <si>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</si>
  <si>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</si>
  <si>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</si>
  <si>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</si>
  <si>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</si>
  <si>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</si>
  <si>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</si>
  <si>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</si>
  <si>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</si>
  <si>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</si>
  <si>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</si>
  <si>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</si>
  <si>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</si>
  <si>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</si>
  <si>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</si>
  <si>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</si>
  <si>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</si>
  <si>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</si>
  <si>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</si>
  <si>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</si>
  <si>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</si>
  <si>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</si>
  <si>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</si>
  <si>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</si>
  <si>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</si>
  <si>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</si>
  <si>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</si>
  <si>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</si>
  <si>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</si>
  <si>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</si>
  <si>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</si>
  <si>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</si>
  <si>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</si>
  <si>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</si>
  <si>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</si>
  <si>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</si>
  <si>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</si>
  <si>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</si>
  <si>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</si>
  <si>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</si>
  <si>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</si>
  <si>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</si>
  <si>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</si>
  <si>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</si>
  <si>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</si>
  <si>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</si>
  <si>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</si>
  <si>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</si>
  <si>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</si>
  <si>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</si>
  <si>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</si>
  <si>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</si>
  <si>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</si>
  <si>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</si>
  <si>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</si>
  <si>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</si>
  <si>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</si>
  <si>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</si>
  <si>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</si>
  <si>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</si>
  <si>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</si>
  <si>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</si>
  <si>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</si>
  <si>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</si>
  <si>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</si>
  <si>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</si>
  <si>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</si>
  <si>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</si>
  <si>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</si>
  <si>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</si>
  <si>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</si>
  <si>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</si>
  <si>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</si>
  <si>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</si>
  <si>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</si>
  <si>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</si>
  <si>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</si>
  <si>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</si>
  <si>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</si>
  <si>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</si>
  <si>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</si>
  <si>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</si>
  <si>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</si>
  <si>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</si>
  <si>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</si>
  <si>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</si>
  <si>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</si>
  <si>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</si>
  <si>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</si>
  <si>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</si>
  <si>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</si>
  <si>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</si>
  <si>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</si>
  <si>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</si>
  <si>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</si>
  <si>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</si>
  <si>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</si>
  <si>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</si>
  <si>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</si>
  <si>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</si>
  <si>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</si>
  <si>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</si>
  <si>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</si>
  <si>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</si>
  <si>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</si>
  <si>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</si>
  <si>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</si>
  <si>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</si>
  <si>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</si>
  <si>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</si>
  <si>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</si>
  <si>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</si>
  <si>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</si>
  <si>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</si>
  <si>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</si>
  <si>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</si>
  <si>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</si>
  <si>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</si>
  <si>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</si>
  <si>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</si>
  <si>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</si>
  <si>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</si>
  <si>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</si>
  <si>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</si>
  <si>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</si>
  <si>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</si>
  <si>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</si>
  <si>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</si>
  <si>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</si>
  <si>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</si>
  <si>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</si>
  <si>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</si>
  <si>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</si>
  <si>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</si>
  <si>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</si>
  <si>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</si>
  <si>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</si>
  <si>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</si>
  <si>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</si>
  <si>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</si>
  <si>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</si>
  <si>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</si>
  <si>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</si>
  <si>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</si>
  <si>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</si>
  <si>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</si>
  <si>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</si>
  <si>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</si>
  <si>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</si>
  <si>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</si>
  <si>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</si>
  <si>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</si>
  <si>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</si>
  <si>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</si>
  <si>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</si>
  <si>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</si>
  <si>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</si>
  <si>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</si>
  <si>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</si>
  <si>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</si>
  <si>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</si>
  <si>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</si>
  <si>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</si>
  <si>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</si>
  <si>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</si>
  <si>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</si>
  <si>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</si>
  <si>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</si>
  <si>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</si>
  <si>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</si>
  <si>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</si>
  <si>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</si>
  <si>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</si>
  <si>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</si>
  <si>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</si>
  <si>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</si>
  <si>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</si>
  <si>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</si>
  <si>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</si>
  <si>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</si>
  <si>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</si>
  <si>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</si>
  <si>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</si>
  <si>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</si>
  <si>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</si>
  <si>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</si>
  <si>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</si>
  <si>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</si>
  <si>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</si>
  <si>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</si>
  <si>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</si>
  <si>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</si>
  <si>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</si>
  <si>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</si>
  <si>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</si>
  <si>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</si>
  <si>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</si>
  <si>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</si>
  <si>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</si>
  <si>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</si>
  <si>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</si>
  <si>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</si>
  <si>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</si>
  <si>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</si>
  <si>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</si>
  <si>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</si>
  <si>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</si>
  <si>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</si>
  <si>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</si>
  <si>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</si>
  <si>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</si>
  <si>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</si>
  <si>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</si>
  <si>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</si>
  <si>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</si>
  <si>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</si>
  <si>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</si>
  <si>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</si>
  <si>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</si>
  <si>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</si>
  <si>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</si>
  <si>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</si>
  <si>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</si>
  <si>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</si>
  <si>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</si>
  <si>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</si>
  <si>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</si>
  <si>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</si>
  <si>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</si>
  <si>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</si>
  <si>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</si>
  <si>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</si>
  <si>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</si>
  <si>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</si>
  <si>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</si>
  <si>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</si>
  <si>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</si>
  <si>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</si>
  <si>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</si>
  <si>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</si>
  <si>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</si>
  <si>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</si>
  <si>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</si>
  <si>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</si>
  <si>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</si>
  <si>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</si>
  <si>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</si>
  <si>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</si>
  <si>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</si>
  <si>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</si>
  <si>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</si>
  <si>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</si>
  <si>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</si>
  <si>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</si>
  <si>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</si>
  <si>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</si>
  <si>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</si>
  <si>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</si>
  <si>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</si>
  <si>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</si>
  <si>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</si>
  <si>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</si>
  <si>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</si>
  <si>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</si>
  <si>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</si>
  <si>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</si>
  <si>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</si>
  <si>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</si>
  <si>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</si>
  <si>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</si>
  <si>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</si>
  <si>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</si>
  <si>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</si>
  <si>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</si>
  <si>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</si>
  <si>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</si>
  <si>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</si>
  <si>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</si>
  <si>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</si>
  <si>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</si>
  <si>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</si>
  <si>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</si>
  <si>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</si>
  <si>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</si>
  <si>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</si>
  <si>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</si>
  <si>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</si>
  <si>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</si>
  <si>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</si>
  <si>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</si>
  <si>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</si>
  <si>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</si>
  <si>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</si>
  <si>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</si>
  <si>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</si>
  <si>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</si>
  <si>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</si>
  <si>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</si>
  <si>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</si>
  <si>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</si>
  <si>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</si>
  <si>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</si>
  <si>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</si>
  <si>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</si>
  <si>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</si>
  <si>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</si>
  <si>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</si>
  <si>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</si>
  <si>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</si>
  <si>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</si>
  <si>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</si>
  <si>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</si>
  <si>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</si>
  <si>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</si>
  <si>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</si>
  <si>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</si>
  <si>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</si>
  <si>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</si>
  <si>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</si>
  <si>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</si>
  <si>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</si>
  <si>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</si>
  <si>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</si>
  <si>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</si>
  <si>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</si>
  <si>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</si>
  <si>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</si>
  <si>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</si>
  <si>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</si>
  <si>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</si>
  <si>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</si>
  <si>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</si>
  <si>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</si>
  <si>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</si>
  <si>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</si>
  <si>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</si>
  <si>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</si>
  <si>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</si>
  <si>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</si>
  <si>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</si>
  <si>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</si>
  <si>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</si>
  <si>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</si>
  <si>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</si>
  <si>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</si>
  <si>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</si>
  <si>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</si>
  <si>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</si>
  <si>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</si>
  <si>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</si>
  <si>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</si>
  <si>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</si>
  <si>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</si>
  <si>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</si>
  <si>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</si>
  <si>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</si>
  <si>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</si>
  <si>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</si>
  <si>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</si>
  <si>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</si>
  <si>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</si>
  <si>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</si>
  <si>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</si>
  <si>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</si>
  <si>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</si>
  <si>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</si>
  <si>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</si>
  <si>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</si>
  <si>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</si>
  <si>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</si>
  <si>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</si>
  <si>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</si>
  <si>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</si>
  <si>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</si>
  <si>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</si>
  <si>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</si>
  <si>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</si>
  <si>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</si>
  <si>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</si>
  <si>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</si>
  <si>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</si>
  <si>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</si>
  <si>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</si>
  <si>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</si>
  <si>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</si>
  <si>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</si>
  <si>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</si>
  <si>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</si>
  <si>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</si>
  <si>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</si>
  <si>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</si>
  <si>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</si>
  <si>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</si>
  <si>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</si>
  <si>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</si>
  <si>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</si>
  <si>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</si>
  <si>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</si>
  <si>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</si>
  <si>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</si>
  <si>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</si>
  <si>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</si>
  <si>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</si>
  <si>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</si>
  <si>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</si>
  <si>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</si>
  <si>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</si>
  <si>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</si>
  <si>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</si>
  <si>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</si>
  <si>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</si>
  <si>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</si>
  <si>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</si>
  <si>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</si>
  <si>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</si>
  <si>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</si>
  <si>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</si>
  <si>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</si>
  <si>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</si>
  <si>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</si>
  <si>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</si>
  <si>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</si>
  <si>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</si>
  <si>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</si>
  <si>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</si>
  <si>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</si>
  <si>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</si>
  <si>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</si>
  <si>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</si>
  <si>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</si>
  <si>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</si>
  <si>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</si>
  <si>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</si>
  <si>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</si>
  <si>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</si>
  <si>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</si>
  <si>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</si>
  <si>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</si>
  <si>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</si>
  <si>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</si>
  <si>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</si>
  <si>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</si>
  <si>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</si>
  <si>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</si>
  <si>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</si>
  <si>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</si>
  <si>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</si>
  <si>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</si>
  <si>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</si>
  <si>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</si>
  <si>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</si>
  <si>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</si>
  <si>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</si>
  <si>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</si>
  <si>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</si>
  <si>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</si>
  <si>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</si>
  <si>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</si>
  <si>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</si>
  <si>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</si>
  <si>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</si>
  <si>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</si>
  <si>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</si>
  <si>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</si>
  <si>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</si>
  <si>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</si>
  <si>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</si>
  <si>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</si>
  <si>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</si>
  <si>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</si>
  <si>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</si>
  <si>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</si>
  <si>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</si>
  <si>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</si>
  <si>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</si>
  <si>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</si>
  <si>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</si>
  <si>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</si>
  <si>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</si>
  <si>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</si>
  <si>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</si>
  <si>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</si>
  <si>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</si>
  <si>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</si>
  <si>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</si>
  <si>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</si>
  <si>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</si>
  <si>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</si>
  <si>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</si>
  <si>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</si>
  <si>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</si>
  <si>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</si>
  <si>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</si>
  <si>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</si>
  <si>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</si>
  <si>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</si>
  <si>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</si>
  <si>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</si>
  <si>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</si>
  <si>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</si>
  <si>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</si>
  <si>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</si>
  <si>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</si>
  <si>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</si>
  <si>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</si>
  <si>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</si>
  <si>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</si>
  <si>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</si>
  <si>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</si>
  <si>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</si>
  <si>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</si>
  <si>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</si>
  <si>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</si>
  <si>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</si>
  <si>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</si>
  <si>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</si>
  <si>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</si>
  <si>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</si>
  <si>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</si>
  <si>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</si>
  <si>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</si>
  <si>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</si>
  <si>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</si>
  <si>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</si>
  <si>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</si>
  <si>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</si>
  <si>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</si>
  <si>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</si>
  <si>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</si>
  <si>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</si>
  <si>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</si>
  <si>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</si>
  <si>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</si>
  <si>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</si>
  <si>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</si>
  <si>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</si>
  <si>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</si>
  <si>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</si>
  <si>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</si>
  <si>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</si>
  <si>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</si>
  <si>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</si>
  <si>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</si>
  <si>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</si>
  <si>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</si>
  <si>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</si>
  <si>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</si>
  <si>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</si>
  <si>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</si>
  <si>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</si>
  <si>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</si>
  <si>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</si>
  <si>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</si>
  <si>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</si>
  <si>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</si>
  <si>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</si>
  <si>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</si>
  <si>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</si>
  <si>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</si>
  <si>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</si>
  <si>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</si>
  <si>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</si>
  <si>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</si>
  <si>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</si>
  <si>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</si>
  <si>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</si>
  <si>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</si>
  <si>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</si>
  <si>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</si>
  <si>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</si>
  <si>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</si>
  <si>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</si>
  <si>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</si>
  <si>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</si>
  <si>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</si>
  <si>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</si>
  <si>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</si>
  <si>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</si>
  <si>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</si>
  <si>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</si>
  <si>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</si>
  <si>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</si>
  <si>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</si>
  <si>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</si>
  <si>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</si>
  <si>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</si>
  <si>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</si>
  <si>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</si>
  <si>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</si>
  <si>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</si>
  <si>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</si>
  <si>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</si>
  <si>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</si>
  <si>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</si>
  <si>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</si>
  <si>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</si>
  <si>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</si>
  <si>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</si>
  <si>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</si>
  <si>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</si>
  <si>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</si>
  <si>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</si>
  <si>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</si>
  <si>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</si>
  <si>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</si>
  <si>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</si>
  <si>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</si>
  <si>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</si>
  <si>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</si>
  <si>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</si>
  <si>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</si>
  <si>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</si>
  <si>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</si>
  <si>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</si>
  <si>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</si>
  <si>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</si>
  <si>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</si>
  <si>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</si>
  <si>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</si>
  <si>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</si>
  <si>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</si>
  <si>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</si>
  <si>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</si>
  <si>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</si>
  <si>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</si>
  <si>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</si>
  <si>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</si>
  <si>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</si>
  <si>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</si>
  <si>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</si>
  <si>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</si>
  <si>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</si>
  <si>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</si>
  <si>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</si>
  <si>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</si>
  <si>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</si>
  <si>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</si>
  <si>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</si>
  <si>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</si>
  <si>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</si>
  <si>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</si>
  <si>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</si>
  <si>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</si>
  <si>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</si>
  <si>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</si>
  <si>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</si>
  <si>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</si>
  <si>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</si>
  <si>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</si>
  <si>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</si>
  <si>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</si>
  <si>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</si>
  <si>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</si>
  <si>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</si>
  <si>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</si>
  <si>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</si>
  <si>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</si>
  <si>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</si>
  <si>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</si>
  <si>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</si>
  <si>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</si>
  <si>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</si>
  <si>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</si>
  <si>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</si>
  <si>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</si>
  <si>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</si>
  <si>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</si>
  <si>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</si>
  <si>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</si>
  <si>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</si>
  <si>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</si>
  <si>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</si>
  <si>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</si>
  <si>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</si>
  <si>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</si>
  <si>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</si>
  <si>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</si>
  <si>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</si>
  <si>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</si>
  <si>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</si>
  <si>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</si>
  <si>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</si>
  <si>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</si>
  <si>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</si>
  <si>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</si>
  <si>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</si>
  <si>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</si>
  <si>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</si>
  <si>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</si>
  <si>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</si>
  <si>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</si>
  <si>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</si>
  <si>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</si>
  <si>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</si>
  <si>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</si>
  <si>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</si>
  <si>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</si>
  <si>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</si>
  <si>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</si>
  <si>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</si>
  <si>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</si>
  <si>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</si>
  <si>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</si>
  <si>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</si>
  <si>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</si>
  <si>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</si>
  <si>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</si>
  <si>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</si>
  <si>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</si>
  <si>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</si>
  <si>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</si>
  <si>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</si>
  <si>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</si>
  <si>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</si>
  <si>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</si>
  <si>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</si>
  <si>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</si>
  <si>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</si>
  <si>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</si>
  <si>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</si>
  <si>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</si>
  <si>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</si>
  <si>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</si>
  <si>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</si>
  <si>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</si>
  <si>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</si>
  <si>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</si>
  <si>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</si>
  <si>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</si>
  <si>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</si>
  <si>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</si>
  <si>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</si>
  <si>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</si>
  <si>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</si>
  <si>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</si>
  <si>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</si>
  <si>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</si>
  <si>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</si>
  <si>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</si>
  <si>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</si>
  <si>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</si>
  <si>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</si>
  <si>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</si>
  <si>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</si>
  <si>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</si>
  <si>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</si>
  <si>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</si>
  <si>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</si>
  <si>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</si>
  <si>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</si>
  <si>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</si>
  <si>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</si>
  <si>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</si>
  <si>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</si>
  <si>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</si>
  <si>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</si>
  <si>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</si>
  <si>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</si>
  <si>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</si>
  <si>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</si>
  <si>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</si>
  <si>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</si>
  <si>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</si>
  <si>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</si>
  <si>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</si>
  <si>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</si>
  <si>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</si>
  <si>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</si>
  <si>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</si>
  <si>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</si>
  <si>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</si>
  <si>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</si>
  <si>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</si>
  <si>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</si>
  <si>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</si>
  <si>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</si>
  <si>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</si>
  <si>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</si>
  <si>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</si>
  <si>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</si>
  <si>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</si>
  <si>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</si>
  <si>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</si>
  <si>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</si>
  <si>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</si>
  <si>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</si>
  <si>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</si>
  <si>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</si>
  <si>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</si>
  <si>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</si>
  <si>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</si>
  <si>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</si>
  <si>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</si>
  <si>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</si>
  <si>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</si>
  <si>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</si>
  <si>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</si>
  <si>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</si>
  <si>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</si>
  <si>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</si>
  <si>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</si>
  <si>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</si>
  <si>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</si>
  <si>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</si>
  <si>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</si>
  <si>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</si>
  <si>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</si>
  <si>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</si>
  <si>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</si>
  <si>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</si>
  <si>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</si>
  <si>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</si>
  <si>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</si>
  <si>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</si>
  <si>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</si>
  <si>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</si>
  <si>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</si>
  <si>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</si>
  <si>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</si>
  <si>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</si>
  <si>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</si>
  <si>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</si>
  <si>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</si>
  <si>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</si>
  <si>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</si>
  <si>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</si>
  <si>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</si>
  <si>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</si>
  <si>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</si>
  <si>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</si>
  <si>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</si>
  <si>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</si>
  <si>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</si>
  <si>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</si>
  <si>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</si>
  <si>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</si>
  <si>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</si>
  <si>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</si>
  <si>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</si>
  <si>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</si>
  <si>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</si>
  <si>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</si>
  <si>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</si>
  <si>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</si>
  <si>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</si>
  <si>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</si>
  <si>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</si>
  <si>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</si>
  <si>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</si>
  <si>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</si>
  <si>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</si>
  <si>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</si>
  <si>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</si>
  <si>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</si>
  <si>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</si>
  <si>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</si>
  <si>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</si>
  <si>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</si>
  <si>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</si>
  <si>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</si>
  <si>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</si>
  <si>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</si>
  <si>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</si>
  <si>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</si>
  <si>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</si>
  <si>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</si>
  <si>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</si>
  <si>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</si>
  <si>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</si>
  <si>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</si>
  <si>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</si>
  <si>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</si>
  <si>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</si>
  <si>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</si>
  <si>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</si>
  <si>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</si>
  <si>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</si>
  <si>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</si>
  <si>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</si>
  <si>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</si>
  <si>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</si>
  <si>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</si>
  <si>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</si>
  <si>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</si>
  <si>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</si>
  <si>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</si>
  <si>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</si>
  <si>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</si>
  <si>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</si>
  <si>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</si>
  <si>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</si>
  <si>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</si>
  <si>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</si>
  <si>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</si>
  <si>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</si>
  <si>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</si>
  <si>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</si>
  <si>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</si>
  <si>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</si>
  <si>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</si>
  <si>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</si>
  <si>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</si>
  <si>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</si>
  <si>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</si>
  <si>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</si>
  <si>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</si>
  <si>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</si>
  <si>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</si>
  <si>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</si>
  <si>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</si>
  <si>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</si>
  <si>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</si>
  <si>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</si>
  <si>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</si>
  <si>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</si>
  <si>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</si>
  <si>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</si>
  <si>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</si>
  <si>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</si>
  <si>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</si>
  <si>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</si>
  <si>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</si>
  <si>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</si>
  <si>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</si>
  <si>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</si>
  <si>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</si>
  <si>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</si>
  <si>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</si>
  <si>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</si>
  <si>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</si>
  <si>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</si>
  <si>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</si>
  <si>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</si>
  <si>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</si>
  <si>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</si>
  <si>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</si>
  <si>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</si>
  <si>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</si>
  <si>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</si>
  <si>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</si>
  <si>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</si>
  <si>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</si>
  <si>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</si>
  <si>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</si>
  <si>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</si>
  <si>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</si>
  <si>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</si>
  <si>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</si>
  <si>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</si>
  <si>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</si>
  <si>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</si>
  <si>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</si>
  <si>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</si>
  <si>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</si>
  <si>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</si>
  <si>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</si>
  <si>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</si>
  <si>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</si>
  <si>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</si>
  <si>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</si>
  <si>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</si>
  <si>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</si>
  <si>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</si>
  <si>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</si>
  <si>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</si>
  <si>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</si>
  <si>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</si>
  <si>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</si>
  <si>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</si>
  <si>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</si>
  <si>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</si>
  <si>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</si>
  <si>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</si>
  <si>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</si>
  <si>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</si>
  <si>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</si>
  <si>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</si>
  <si>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</si>
  <si>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</si>
  <si>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</si>
  <si>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</si>
  <si>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</si>
  <si>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</si>
  <si>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</si>
  <si>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</si>
  <si>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</si>
  <si>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</si>
  <si>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</si>
  <si>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</si>
  <si>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</si>
  <si>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</si>
  <si>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</si>
  <si>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</si>
  <si>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</si>
  <si>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</si>
  <si>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</si>
  <si>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</si>
  <si>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</si>
  <si>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</si>
  <si>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</si>
  <si>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</si>
  <si>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</si>
  <si>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</si>
  <si>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</si>
  <si>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</si>
  <si>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</si>
  <si>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</si>
  <si>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</si>
  <si>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</si>
  <si>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</si>
  <si>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</si>
  <si>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</si>
  <si>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</si>
  <si>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</si>
  <si>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</si>
  <si>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</si>
  <si>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</si>
  <si>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</si>
  <si>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</si>
  <si>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</si>
  <si>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</si>
  <si>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</si>
  <si>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</si>
  <si>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</si>
  <si>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</si>
  <si>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</si>
  <si>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</si>
  <si>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</si>
  <si>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</si>
  <si>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</si>
  <si>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</si>
  <si>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</si>
  <si>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</si>
  <si>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</si>
  <si>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</si>
  <si>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</si>
  <si>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</si>
  <si>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</si>
  <si>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</si>
  <si>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</si>
  <si>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</si>
  <si>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</si>
  <si>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</si>
  <si>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</si>
  <si>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</si>
  <si>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</si>
  <si>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</si>
  <si>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</si>
  <si>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</si>
  <si>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</si>
  <si>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</si>
  <si>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</si>
  <si>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</si>
  <si>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</si>
  <si>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</si>
  <si>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</si>
  <si>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</si>
  <si>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</si>
  <si>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</si>
  <si>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</si>
  <si>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</si>
  <si>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</si>
  <si>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</si>
  <si>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</si>
  <si>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</si>
  <si>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</si>
  <si>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</si>
  <si>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</si>
  <si>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</si>
  <si>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</si>
  <si>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</si>
  <si>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</si>
  <si>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</si>
  <si>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</si>
  <si>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</si>
  <si>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</si>
  <si>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</si>
  <si>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</si>
  <si>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</si>
  <si>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</si>
  <si>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</si>
  <si>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</si>
  <si>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</si>
  <si>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</si>
  <si>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</si>
  <si>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</si>
  <si>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</si>
  <si>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</si>
  <si>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</si>
  <si>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</si>
  <si>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</si>
  <si>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</si>
  <si>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</si>
  <si>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</si>
  <si>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</si>
  <si>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</si>
  <si>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</si>
  <si>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</si>
  <si>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</si>
  <si>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</si>
  <si>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</si>
  <si>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</si>
  <si>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</si>
  <si>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</si>
  <si>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</si>
  <si>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</si>
  <si>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</si>
  <si>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</si>
  <si>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</si>
  <si>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</si>
  <si>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</si>
  <si>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</si>
  <si>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</si>
  <si>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</si>
  <si>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</si>
  <si>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</si>
  <si>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</si>
  <si>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</si>
  <si>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</si>
  <si>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</si>
  <si>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</si>
  <si>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</si>
  <si>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</si>
  <si>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</si>
  <si>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</si>
  <si>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</si>
  <si>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</si>
  <si>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</si>
  <si>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</si>
  <si>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</si>
  <si>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</si>
  <si>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</si>
  <si>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</si>
  <si>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</si>
  <si>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</si>
  <si>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</si>
  <si>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</si>
  <si>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</si>
  <si>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</si>
  <si>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</si>
  <si>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</si>
  <si>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</si>
  <si>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</si>
  <si>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</si>
  <si>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</si>
  <si>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</si>
  <si>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</si>
  <si>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</si>
  <si>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</si>
  <si>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</si>
  <si>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</si>
  <si>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</si>
  <si>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</si>
  <si>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</si>
  <si>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</si>
  <si>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</si>
  <si>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</si>
  <si>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</si>
  <si>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</si>
  <si>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</si>
  <si>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</si>
  <si>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</si>
  <si>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</si>
  <si>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</si>
  <si>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</si>
  <si>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</si>
  <si>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</si>
  <si>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</si>
  <si>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</si>
  <si>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</si>
  <si>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</si>
  <si>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</si>
  <si>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</si>
  <si>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</si>
  <si>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</si>
  <si>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</si>
  <si>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</si>
  <si>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</si>
  <si>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</si>
  <si>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</si>
  <si>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</si>
  <si>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</si>
  <si>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</si>
  <si>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</si>
  <si>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</si>
  <si>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</si>
  <si>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</si>
  <si>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</si>
  <si>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</si>
  <si>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</si>
  <si>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</si>
  <si>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</si>
  <si>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</si>
  <si>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</si>
  <si>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</si>
  <si>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</si>
  <si>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</si>
  <si>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</si>
  <si>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</si>
  <si>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</si>
  <si>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</si>
  <si>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</si>
  <si>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</si>
  <si>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</si>
  <si>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</si>
  <si>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</si>
  <si>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</si>
  <si>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</si>
  <si>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</si>
  <si>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</si>
  <si>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</si>
  <si>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</si>
  <si>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</si>
  <si>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</si>
  <si>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</si>
  <si>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</si>
  <si>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</si>
  <si>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</si>
  <si>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</si>
  <si>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</si>
  <si>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</si>
  <si>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</si>
  <si>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</si>
  <si>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</si>
  <si>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</si>
  <si>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</si>
  <si>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</si>
  <si>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</si>
  <si>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</si>
  <si>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</si>
  <si>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</si>
  <si>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</si>
  <si>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</si>
  <si>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</si>
  <si>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</si>
  <si>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</si>
  <si>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</si>
  <si>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</si>
  <si>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</si>
  <si>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</si>
  <si>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</si>
  <si>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</si>
  <si>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</si>
  <si>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</si>
  <si>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</si>
  <si>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</si>
  <si>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</si>
  <si>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</si>
  <si>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</si>
  <si>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</si>
  <si>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</si>
  <si>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</si>
  <si>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</si>
  <si>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</si>
  <si>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</si>
  <si>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</si>
  <si>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</si>
  <si>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</si>
  <si>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</si>
  <si>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</si>
  <si>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</si>
  <si>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</si>
  <si>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</si>
  <si>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</si>
  <si>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</si>
  <si>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</si>
  <si>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</si>
  <si>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</si>
  <si>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</si>
  <si>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</si>
  <si>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</si>
  <si>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</si>
  <si>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</si>
  <si>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</si>
  <si>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</si>
  <si>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</si>
  <si>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</si>
  <si>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</si>
  <si>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</si>
  <si>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</si>
  <si>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</si>
  <si>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</si>
  <si>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</si>
  <si>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</si>
  <si>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</si>
  <si>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</si>
  <si>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</si>
  <si>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</si>
  <si>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</si>
  <si>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</si>
  <si>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</si>
  <si>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</si>
  <si>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</si>
  <si>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</si>
  <si>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</si>
  <si>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</si>
  <si>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</si>
  <si>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</si>
  <si>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</si>
  <si>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</si>
  <si>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</si>
  <si>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</si>
  <si>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</si>
  <si>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</si>
  <si>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</si>
  <si>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</si>
  <si>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</si>
  <si>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</si>
  <si>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</si>
  <si>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</si>
  <si>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</si>
  <si>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</si>
  <si>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</si>
  <si>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</si>
  <si>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</si>
  <si>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</si>
  <si>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</si>
  <si>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</si>
  <si>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</si>
  <si>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</si>
  <si>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</si>
  <si>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</si>
  <si>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</si>
  <si>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</si>
  <si>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</si>
  <si>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</si>
  <si>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</si>
  <si>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</si>
  <si>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</si>
  <si>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</si>
  <si>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</si>
  <si>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</si>
  <si>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</si>
  <si>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</si>
  <si>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</si>
  <si>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</si>
  <si>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</si>
  <si>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</si>
  <si>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</si>
  <si>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</si>
  <si>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</si>
  <si>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</si>
  <si>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</si>
  <si>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</si>
  <si>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</si>
  <si>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</si>
  <si>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</si>
  <si>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</si>
  <si>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</si>
  <si>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</si>
  <si>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</si>
  <si>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</si>
  <si>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</si>
  <si>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</si>
  <si>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</si>
  <si>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</si>
  <si>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</si>
  <si>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</si>
  <si>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</si>
  <si>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</si>
  <si>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</si>
  <si>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</si>
  <si>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</si>
  <si>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</si>
  <si>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</si>
  <si>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</si>
  <si>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</si>
  <si>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</si>
  <si>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</si>
  <si>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</si>
  <si>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</si>
  <si>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</si>
  <si>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</si>
  <si>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</si>
  <si>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</si>
  <si>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</si>
  <si>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</si>
  <si>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</si>
  <si>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</si>
  <si>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</si>
  <si>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</si>
  <si>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</si>
  <si>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</si>
  <si>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</si>
  <si>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</si>
  <si>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</si>
  <si>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</si>
  <si>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</si>
  <si>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</si>
  <si>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</si>
  <si>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</si>
  <si>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</si>
  <si>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</si>
  <si>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</si>
  <si>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</si>
  <si>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</si>
  <si>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</si>
  <si>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</si>
  <si>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</si>
  <si>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</si>
  <si>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</si>
  <si>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</si>
  <si>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</si>
  <si>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</si>
  <si>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</si>
  <si>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</si>
  <si>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</si>
  <si>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</si>
  <si>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</si>
  <si>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</si>
  <si>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</si>
  <si>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</si>
  <si>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</si>
  <si>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</si>
  <si>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</si>
  <si>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</si>
  <si>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</si>
  <si>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</si>
  <si>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</si>
  <si>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</si>
  <si>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</si>
  <si>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</si>
  <si>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</si>
  <si>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</si>
  <si>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</si>
  <si>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</si>
  <si>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</si>
  <si>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</si>
  <si>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</si>
  <si>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</si>
  <si>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</si>
  <si>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</si>
  <si>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</si>
  <si>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</si>
  <si>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</si>
  <si>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</si>
  <si>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</si>
  <si>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</si>
  <si>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</si>
  <si>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</si>
  <si>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</si>
  <si>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</si>
  <si>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</si>
  <si>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</si>
  <si>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</si>
  <si>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</si>
  <si>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</si>
  <si>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</si>
  <si>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212 E Tabor Fairfield, L.P.</t>
  </si>
  <si>
    <t>Tabor Commons</t>
  </si>
  <si>
    <t>Welton Jordan</t>
  </si>
  <si>
    <t>Authorized Signatory</t>
  </si>
  <si>
    <t>City of Fairfield</t>
  </si>
  <si>
    <t>Eve Somjen</t>
  </si>
  <si>
    <t>1000 Webster St</t>
  </si>
  <si>
    <t>Fairfield</t>
  </si>
  <si>
    <t>(707) 428-7456</t>
  </si>
  <si>
    <t>(707) 428-7621</t>
  </si>
  <si>
    <t>esomjen@ci.fairfield.ca.us</t>
  </si>
  <si>
    <t>212 E. Tabor Avenue</t>
  </si>
  <si>
    <t>0034-150-400</t>
  </si>
  <si>
    <t>40%/60% Average Income</t>
  </si>
  <si>
    <t xml:space="preserve">22 Pelican Way </t>
  </si>
  <si>
    <t>San Rafael</t>
  </si>
  <si>
    <t>CA</t>
  </si>
  <si>
    <t>(415) 295-8876</t>
  </si>
  <si>
    <t>Welton.Jordan@EAHhousing.org</t>
  </si>
  <si>
    <t>212 E Tabor Fairfield EAH, LLC</t>
  </si>
  <si>
    <t>Managing GP</t>
  </si>
  <si>
    <t>22 Pelican Way</t>
  </si>
  <si>
    <t xml:space="preserve">Welton Jordan </t>
  </si>
  <si>
    <t>(707) 295-8876</t>
  </si>
  <si>
    <t>EAH Inc.</t>
  </si>
  <si>
    <t>Brice Lockard</t>
  </si>
  <si>
    <t>(415) 517-3780</t>
  </si>
  <si>
    <t>Brice.Lockard@EAHhousing.org</t>
  </si>
  <si>
    <t>Project Manager</t>
  </si>
  <si>
    <t>EAH inc.</t>
  </si>
  <si>
    <t>San Rafael, CA 94901</t>
  </si>
  <si>
    <t xml:space="preserve">TWM Architects </t>
  </si>
  <si>
    <t>1011 C Street</t>
  </si>
  <si>
    <t xml:space="preserve">Paul Hartman </t>
  </si>
  <si>
    <t>(415) 472-5770</t>
  </si>
  <si>
    <t>paul@twmarchitects.com</t>
  </si>
  <si>
    <t>Bocarsly Emden Cowan Esmail &amp; Arndt, LLP</t>
  </si>
  <si>
    <t>633 West Fifth Street, 64th Floor</t>
  </si>
  <si>
    <t>Los Angeles , CA 90071</t>
  </si>
  <si>
    <t>Nicole Deddens</t>
  </si>
  <si>
    <t>(213) 239-8029</t>
  </si>
  <si>
    <t>ecowan@bocarsly.com</t>
  </si>
  <si>
    <t>ndeddens@bocarsly.com</t>
  </si>
  <si>
    <t>TBD</t>
  </si>
  <si>
    <t>Eugene Cowan</t>
  </si>
  <si>
    <t>(213) 239-8015</t>
  </si>
  <si>
    <t xml:space="preserve">Partner Energy </t>
  </si>
  <si>
    <t>680 Knox Street, Suite 150</t>
  </si>
  <si>
    <t>Los Angeles, CA 90502</t>
  </si>
  <si>
    <t>Kelsey Shaw</t>
  </si>
  <si>
    <t>kshaw@ptrenergy.com</t>
  </si>
  <si>
    <t>Spitery, Narasky &amp; Daley, LLP</t>
  </si>
  <si>
    <t>1024 Country Club Drive</t>
  </si>
  <si>
    <t>Moraga, CA 94556</t>
  </si>
  <si>
    <t>Annette M. Spiteri</t>
  </si>
  <si>
    <t>aspiteri@sndcpa.com</t>
  </si>
  <si>
    <t>California Housing Partnership Corporation</t>
  </si>
  <si>
    <t>369 Pine Street, Suite 300</t>
  </si>
  <si>
    <t>San Francisco, CA 94104</t>
  </si>
  <si>
    <t xml:space="preserve">Ren Gemheart </t>
  </si>
  <si>
    <t>(310) 356-2199</t>
  </si>
  <si>
    <t>(310) 817-2745</t>
  </si>
  <si>
    <t xml:space="preserve">(916) 538-2368 </t>
  </si>
  <si>
    <t xml:space="preserve">rgemheart@chpc.net  </t>
  </si>
  <si>
    <t>Garland &amp; Salmon</t>
  </si>
  <si>
    <t>2333 Courage Drive, Suite H-2</t>
  </si>
  <si>
    <t>Fairfield, CA 94533</t>
  </si>
  <si>
    <t>Steve Salmon</t>
  </si>
  <si>
    <t xml:space="preserve">Steve@garlandsalmon.com </t>
  </si>
  <si>
    <t>(707) 429-8660</t>
  </si>
  <si>
    <t>Stacey Smith</t>
  </si>
  <si>
    <t>(415) 649-6382</t>
  </si>
  <si>
    <t>Stacey.Smith@eahhousing.org</t>
  </si>
  <si>
    <t>Arthur Garben</t>
  </si>
  <si>
    <t>Principal</t>
  </si>
  <si>
    <t>720 Webster St, Fairfield, C 94533</t>
  </si>
  <si>
    <t>n/a</t>
  </si>
  <si>
    <t>(414) 359-3080</t>
  </si>
  <si>
    <t>Secured by Fee Interest</t>
  </si>
  <si>
    <t>Other (Specify below)</t>
  </si>
  <si>
    <t>Tabor Commons is a new construction development for large families located in Fairfield. The project will consist of 66 apartments for very low and extremely low-income households and one on-site property manager unit. Tabor Commons incorporates two three-story buildings in a combination of 1-, 2-, and 3-bedrooms and off street, surface parking will be provided to residents and guests</t>
  </si>
  <si>
    <t>individuals with Intellectual Developmental Disabilities (IDD</t>
  </si>
  <si>
    <t>RH, Residential High Density</t>
  </si>
  <si>
    <t>15-22 du/ac</t>
  </si>
  <si>
    <t>N/A - Affordable housing projects are eligible for 35% increase in density</t>
  </si>
  <si>
    <t>45 ft max</t>
  </si>
  <si>
    <t>CDBG</t>
  </si>
  <si>
    <t>Low Mod Fund Loan</t>
  </si>
  <si>
    <t>Impact Fee Waiver</t>
  </si>
  <si>
    <t>City of Fairfield HOME</t>
  </si>
  <si>
    <t>Tax-Exempt Construction Loan</t>
  </si>
  <si>
    <t>Taxable Construction Loan</t>
  </si>
  <si>
    <t>CDBG Sponsor Loan</t>
  </si>
  <si>
    <t>Costs Deferred Until Conversion</t>
  </si>
  <si>
    <t>Tax Credit Equity</t>
  </si>
  <si>
    <t>Chuck Sinkey</t>
  </si>
  <si>
    <t>530 B Street, Fl 24</t>
  </si>
  <si>
    <t>San Diego, Ca</t>
  </si>
  <si>
    <t>(619) 693-0574</t>
  </si>
  <si>
    <t>Tax Exempt Bonds</t>
  </si>
  <si>
    <t>30-day SOFR</t>
  </si>
  <si>
    <t>Taxable Loan</t>
  </si>
  <si>
    <t>LaTanna Jones</t>
  </si>
  <si>
    <t>(707) 428-7647</t>
  </si>
  <si>
    <t>Soft Loan</t>
  </si>
  <si>
    <t>Tax-Exempt Perm Loan</t>
  </si>
  <si>
    <t>Air Conditioning</t>
  </si>
  <si>
    <t>Supplies, Licensing, Equipment Rental, Resource Coordinator</t>
  </si>
  <si>
    <t>Taxes, benefits, Comp</t>
  </si>
  <si>
    <t>Miscellaneous</t>
  </si>
  <si>
    <t>Section 8</t>
  </si>
  <si>
    <t>Project-based vouchers (PBVs)</t>
  </si>
  <si>
    <t>EAH Resident Services</t>
  </si>
  <si>
    <t>General resident services at the property will provide instructor-led educational classes, health &amp; wellness workshops, and individual skill-building.  Some examples of this include physical and mental health workshops, classes on renter’s insurance and accessing health care, computer classes, food pantry and nutrition workshops, volunteering, and blood pressure/flu prevention clinics, and art classes. Resident services budget estimate is currently $716 per unit per year. .1 FTE resident service coordinator will be provided at the property.</t>
  </si>
  <si>
    <t>GP Loan - Regional Center</t>
  </si>
  <si>
    <t>Variable</t>
  </si>
  <si>
    <t>Fixed</t>
  </si>
  <si>
    <t>Accrued Deferred Interest</t>
  </si>
  <si>
    <t>Other: Security</t>
  </si>
  <si>
    <t>Other: Owner Legal</t>
  </si>
  <si>
    <t>Other: Accrued Interest</t>
  </si>
  <si>
    <t>Other: Lender Expenses</t>
  </si>
  <si>
    <t>Other: MIP Fee</t>
  </si>
  <si>
    <t>Low Mod Fund (City of Fairfield) + City of Fairfield</t>
  </si>
  <si>
    <t>GP Loan Regional Center</t>
  </si>
  <si>
    <t>4th</t>
  </si>
  <si>
    <t>LP Admission</t>
  </si>
  <si>
    <t>Cash</t>
  </si>
  <si>
    <t>Perm Conversion</t>
  </si>
  <si>
    <t>Final Pay-In - 8609</t>
  </si>
  <si>
    <t>YEAR 16</t>
  </si>
  <si>
    <t>YEAR 17</t>
  </si>
  <si>
    <t>YEAR 18</t>
  </si>
  <si>
    <t>YEAR 19</t>
  </si>
  <si>
    <t>YEAR 20</t>
  </si>
  <si>
    <t>YEAR 21</t>
  </si>
  <si>
    <t>YEAR 22</t>
  </si>
  <si>
    <t>YEAR 23</t>
  </si>
  <si>
    <t>YEAR 24</t>
  </si>
  <si>
    <t>YEAR 25</t>
  </si>
  <si>
    <t>YEAR 26</t>
  </si>
  <si>
    <t>YEAR 27</t>
  </si>
  <si>
    <t>YEAR 28</t>
  </si>
  <si>
    <t>YEAR 29</t>
  </si>
  <si>
    <t>YEAR 30</t>
  </si>
  <si>
    <t>Defferred Fee</t>
  </si>
  <si>
    <t>The Concord Group</t>
  </si>
  <si>
    <t>241 Kearny Street, Sixth Floor</t>
  </si>
  <si>
    <t>San Francisco, CA 94108</t>
  </si>
  <si>
    <t>Tim Cornwell</t>
  </si>
  <si>
    <t>415-397-5490</t>
  </si>
  <si>
    <t>415-397-5496</t>
  </si>
  <si>
    <t>tmc@theconcordgroup.com</t>
  </si>
  <si>
    <t>Tax Exempt Perm Mortgage</t>
  </si>
  <si>
    <t>500 Capitol Mall, Suite 1400</t>
  </si>
  <si>
    <t>Sacramento, CA</t>
  </si>
  <si>
    <t>Dana Delabahan</t>
  </si>
  <si>
    <t>(916) 326-8807</t>
  </si>
  <si>
    <t>The Project is anticipated meeting CALGreen buidling code standards</t>
  </si>
  <si>
    <t>Contract for Pre-Development Services</t>
  </si>
  <si>
    <t xml:space="preserve">The Sponsor has entered into a Pre-Development service contract as of February 18, 2026 with Legacy Construction Services, who will provide owners representation and consulting on all construction related items. </t>
  </si>
  <si>
    <t>Development Approval</t>
  </si>
  <si>
    <t>Phase I Report</t>
  </si>
  <si>
    <t>Assistant Secretary</t>
  </si>
  <si>
    <t>Housing Trust Fund</t>
  </si>
  <si>
    <t>Other: Impact Fee Credit</t>
  </si>
  <si>
    <t>Project Based Section 8</t>
  </si>
  <si>
    <t>610 Airpark Road</t>
  </si>
  <si>
    <t>Elizabeth Navarro</t>
  </si>
  <si>
    <t>(916) 645-1904</t>
  </si>
  <si>
    <t xml:space="preserve">Sacramento, CA </t>
  </si>
  <si>
    <t>California Housing Finance Agency</t>
  </si>
  <si>
    <t>City of Fairfield Housing Authority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</si>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</sst>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89">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3" fontId="28" fillId="0" borderId="0" xfId="0" applyNumberFormat="1" applyFont="1" applyAlignment="1">
      <alignment horizontal="left" vertical="top" wrapText="1"/>
    </xf>
    <xf numFmtId="3" fontId="70" fillId="43" borderId="0" xfId="1192" applyNumberFormat="1" applyFont="1" applyFill="1"/>
    <xf numFmtId="3" fontId="19" fillId="0" borderId="2" xfId="0" applyNumberFormat="1" applyFont="1" applyBorder="1"/>
    <xf numFmtId="168" fontId="67" fillId="0" borderId="2" xfId="0" applyNumberFormat="1" applyFont="1" applyBorder="1"/>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8" fillId="45" borderId="11" xfId="0" applyFont="1" applyFill="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0" borderId="11" xfId="543" applyBorder="1" applyAlignment="1">
      <alignment horizontal="center"/>
    </xf>
    <xf numFmtId="3" fontId="28" fillId="5" borderId="11" xfId="0" applyNumberFormat="1" applyFon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0" fontId="19" fillId="5" borderId="6"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8" fillId="0" borderId="6" xfId="0" applyFont="1" applyBorder="1" applyAlignment="1">
      <alignment horizontal="left"/>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0" borderId="0" xfId="0" applyFont="1" applyAlignment="1">
      <alignment horizontal="center" vertical="center"/>
    </xf>
    <xf numFmtId="0" fontId="28" fillId="0" borderId="11" xfId="0" applyFont="1" applyBorder="1" applyAlignment="1">
      <alignment horizontal="center"/>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3" xfId="0" applyFont="1" applyBorder="1" applyAlignment="1">
      <alignment horizontal="lef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164" fontId="27"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0" fontId="26" fillId="0" borderId="11" xfId="0" applyFont="1" applyBorder="1" applyAlignment="1">
      <alignment horizontal="center" vertical="center" wrapText="1"/>
    </xf>
    <xf numFmtId="172" fontId="26" fillId="0" borderId="11" xfId="0" applyNumberFormat="1"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25" fillId="3" borderId="0" xfId="0" applyFont="1" applyFill="1" applyAlignment="1">
      <alignment horizontal="center" vertical="center" wrapText="1"/>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64" fontId="38" fillId="5" borderId="3" xfId="0" applyNumberFormat="1" applyFont="1" applyFill="1" applyBorder="1" applyAlignment="1" applyProtection="1">
      <alignment horizontal="lef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0" borderId="6" xfId="0" applyNumberFormat="1" applyFont="1" applyBorder="1" applyAlignment="1">
      <alignment horizontal="center"/>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 fillId="48" borderId="9" xfId="8736" applyFont="1" applyFill="1" applyBorder="1" applyAlignment="1" applyProtection="1">
      <alignment horizontal="center"/>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topLeftCell="A236" workbookViewId="0">
      <selection activeCell="G255" sqref="G25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605" t="s">
        <v>550</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row>
    <row r="2" spans="1:38" ht="13" thickBo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478" t="s">
        <v>1994</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ht="13">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ht="13">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78" t="s">
        <v>1995</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ht="13">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ht="13">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478" t="s">
        <v>2525</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25"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ht="13">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ht="13">
      <c r="A18" s="204"/>
      <c r="B18" s="204"/>
      <c r="C18" s="205"/>
      <c r="D18" s="519" t="s">
        <v>2524</v>
      </c>
      <c r="E18" s="441"/>
      <c r="G18" s="441"/>
      <c r="H18" s="441"/>
      <c r="I18" s="441"/>
      <c r="J18" s="1810" t="s">
        <v>2523</v>
      </c>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478" t="s">
        <v>1996</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ht="13">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ht="13">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25"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ht="13">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ht="13">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ht="13">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ht="13">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ht="13">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478" t="s">
        <v>1997</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ht="13">
      <c r="A31" s="204"/>
      <c r="B31" s="204"/>
      <c r="C31" s="205"/>
      <c r="D31" s="455"/>
      <c r="E31" s="1800" t="s">
        <v>2603</v>
      </c>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204"/>
    </row>
    <row r="32" spans="1:38" ht="13">
      <c r="A32" s="4"/>
      <c r="C32" s="2"/>
    </row>
    <row r="33" spans="1:38">
      <c r="A33" s="4"/>
      <c r="D33" s="1809" t="s">
        <v>2097</v>
      </c>
      <c r="E33" s="1809"/>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09"/>
      <c r="AK33" s="1809"/>
    </row>
    <row r="34" spans="1:38">
      <c r="A34" s="4"/>
      <c r="D34" s="1809"/>
      <c r="E34" s="1809"/>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row>
    <row r="35" spans="1:38" ht="13">
      <c r="A35" s="4"/>
      <c r="D35" s="120"/>
      <c r="E35" s="1805" t="s">
        <v>2604</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row>
    <row r="36" spans="1:38" ht="13">
      <c r="A36" s="4"/>
      <c r="D36" s="120"/>
      <c r="E36" s="1805" t="s">
        <v>2605</v>
      </c>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25" customHeight="1">
      <c r="A40" s="4"/>
      <c r="B40"/>
      <c r="C40" s="2"/>
      <c r="D40" s="4"/>
      <c r="E40" s="4" t="s">
        <v>653</v>
      </c>
      <c r="F40" s="1478" t="s">
        <v>1164</v>
      </c>
    </row>
    <row r="41" spans="1:38" s="1478"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502" t="s">
        <v>1246</v>
      </c>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row>
    <row r="44" spans="1:38" s="118" customFormat="1" ht="13">
      <c r="A44" s="4"/>
      <c r="B44"/>
      <c r="C44" s="2"/>
      <c r="D44" s="4"/>
      <c r="E44" s="4"/>
      <c r="F44" s="1502"/>
      <c r="G44" s="1502"/>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2"/>
      <c r="AK44" s="1502"/>
      <c r="AL44" s="1502"/>
    </row>
    <row r="45" spans="1:38" s="118" customFormat="1" ht="13.25" customHeight="1">
      <c r="A45" s="4"/>
      <c r="B45"/>
      <c r="C45" s="2"/>
      <c r="D45" s="4"/>
      <c r="E45" s="4"/>
      <c r="F45" s="1502"/>
      <c r="G45" s="1502"/>
      <c r="H45" s="1502"/>
      <c r="I45" s="1502"/>
      <c r="J45" s="1502"/>
      <c r="K45" s="1502"/>
      <c r="L45" s="1502"/>
      <c r="M45" s="1502"/>
      <c r="N45" s="1502"/>
      <c r="O45" s="1502"/>
      <c r="P45" s="1502"/>
      <c r="Q45" s="1502"/>
      <c r="R45" s="1502"/>
      <c r="S45" s="1502"/>
      <c r="T45" s="1502"/>
      <c r="U45" s="1502"/>
      <c r="V45" s="1502"/>
      <c r="W45" s="1502"/>
      <c r="X45" s="1502"/>
      <c r="Y45" s="1502"/>
      <c r="Z45" s="1502"/>
      <c r="AA45" s="1502"/>
      <c r="AB45" s="1502"/>
      <c r="AC45" s="1502"/>
      <c r="AD45" s="1502"/>
      <c r="AE45" s="1502"/>
      <c r="AF45" s="1502"/>
      <c r="AG45" s="1502"/>
      <c r="AH45" s="1502"/>
      <c r="AI45" s="1502"/>
      <c r="AJ45" s="1502"/>
      <c r="AK45" s="1502"/>
      <c r="AL45" s="1502"/>
    </row>
    <row r="46" spans="1:38" ht="13">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478" t="s">
        <v>1999</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ht="13">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ht="13">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804" t="s">
        <v>1191</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804" t="s">
        <v>575</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804" t="s">
        <v>2000</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ht="13">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478" t="s">
        <v>1166</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ht="13">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ht="13">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25" customHeight="1">
      <c r="A67" s="4"/>
      <c r="C67" s="2"/>
      <c r="D67" s="4"/>
      <c r="E67" s="4"/>
      <c r="F67" t="s">
        <v>509</v>
      </c>
      <c r="G67" s="1478" t="s">
        <v>1167</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ht="13">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478" t="s">
        <v>1168</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ht="13">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ht="13">
      <c r="A72" s="4"/>
      <c r="C72" s="2"/>
      <c r="D72" s="4"/>
      <c r="E72" s="4"/>
      <c r="F72" s="8" t="s">
        <v>509</v>
      </c>
      <c r="G72" s="1478" t="s">
        <v>1169</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ht="13">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78" t="s">
        <v>1170</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ht="13">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ht="13">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78" t="s">
        <v>1171</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ht="13">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ht="13">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802" t="s">
        <v>1172</v>
      </c>
      <c r="H88" s="1802"/>
      <c r="I88" s="1802"/>
      <c r="J88" s="1802"/>
      <c r="K88" s="1802"/>
      <c r="L88" s="1802"/>
      <c r="M88" s="1802"/>
      <c r="N88" s="1802"/>
      <c r="O88" s="1802"/>
      <c r="P88" s="1802"/>
      <c r="Q88" s="1802"/>
      <c r="R88" s="1802"/>
      <c r="S88" s="1802"/>
      <c r="T88" s="1802"/>
      <c r="U88" s="1802"/>
      <c r="V88" s="1802"/>
      <c r="W88" s="1802"/>
      <c r="X88" s="1802"/>
      <c r="Y88" s="1802"/>
      <c r="Z88" s="1802"/>
      <c r="AA88" s="1802"/>
      <c r="AB88" s="1802"/>
      <c r="AC88" s="1802"/>
      <c r="AD88" s="1802"/>
      <c r="AE88" s="1802"/>
      <c r="AF88" s="1802"/>
      <c r="AG88" s="1802"/>
      <c r="AH88" s="1802"/>
      <c r="AI88" s="1802"/>
      <c r="AJ88" s="1802"/>
      <c r="AK88" s="1802"/>
    </row>
    <row r="89" spans="1:37" ht="13">
      <c r="A89" s="4"/>
      <c r="C89" s="2"/>
      <c r="D89" s="4"/>
      <c r="E89" s="4"/>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row>
    <row r="90" spans="1:37" ht="13">
      <c r="A90" s="4"/>
      <c r="C90" s="2"/>
      <c r="D90" s="4"/>
      <c r="E90" s="4"/>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78" t="s">
        <v>1173</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ht="13">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478" t="s">
        <v>1174</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ht="13">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ht="13">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ht="13">
      <c r="A98" s="4"/>
      <c r="D98" s="99"/>
      <c r="E98" s="1803" t="s">
        <v>1175</v>
      </c>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row>
    <row r="99" spans="1:38" ht="13">
      <c r="A99" s="4"/>
      <c r="D99" s="99"/>
      <c r="E99" s="1803"/>
      <c r="F99" s="1803"/>
      <c r="G99" s="1803"/>
      <c r="H99" s="1803"/>
      <c r="I99" s="1803"/>
      <c r="J99" s="1803"/>
      <c r="K99" s="1803"/>
      <c r="L99" s="1803"/>
      <c r="M99" s="1803"/>
      <c r="N99" s="1803"/>
      <c r="O99" s="1803"/>
      <c r="P99" s="1803"/>
      <c r="Q99" s="1803"/>
      <c r="R99" s="1803"/>
      <c r="S99" s="1803"/>
      <c r="T99" s="1803"/>
      <c r="U99" s="1803"/>
      <c r="V99" s="1803"/>
      <c r="W99" s="1803"/>
      <c r="X99" s="1803"/>
      <c r="Y99" s="1803"/>
      <c r="Z99" s="1803"/>
      <c r="AA99" s="1803"/>
      <c r="AB99" s="1803"/>
      <c r="AC99" s="1803"/>
      <c r="AD99" s="1803"/>
      <c r="AE99" s="1803"/>
      <c r="AF99" s="1803"/>
      <c r="AG99" s="1803"/>
      <c r="AH99" s="1803"/>
      <c r="AI99" s="1803"/>
      <c r="AJ99" s="1803"/>
      <c r="AK99" s="180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2001</v>
      </c>
      <c r="F138" s="2"/>
      <c r="G138" s="2"/>
      <c r="H138" s="2"/>
    </row>
    <row r="139" spans="4:37">
      <c r="E139" t="s">
        <v>112</v>
      </c>
      <c r="F139" t="s">
        <v>52</v>
      </c>
    </row>
    <row r="140" spans="4:37">
      <c r="E140" t="s">
        <v>113</v>
      </c>
      <c r="F140" t="s">
        <v>466</v>
      </c>
    </row>
    <row r="141" spans="4:37"/>
    <row r="142" spans="4:37" ht="13">
      <c r="D142" s="2" t="s">
        <v>429</v>
      </c>
      <c r="E142" s="2" t="s">
        <v>2002</v>
      </c>
    </row>
    <row r="143" spans="4:37">
      <c r="E143" s="204" t="s">
        <v>2003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478" t="s">
        <v>1176</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ht="13">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478" t="s">
        <v>1155</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ht="13">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ht="13">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804" t="s">
        <v>1235</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ht="13">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ht="13">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ht="13">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ht="13">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ht="13">
      <c r="B346" s="2"/>
      <c r="E346" s="3" t="s">
        <v>112</v>
      </c>
      <c r="F346" s="1478" t="s">
        <v>1237</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ht="13">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ht="13">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ht="13">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ht="13">
      <c r="B350" s="2"/>
      <c r="E350" s="3" t="s">
        <v>113</v>
      </c>
      <c r="F350" s="1478" t="s">
        <v>1236</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ht="13">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ht="13">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806" t="s">
        <v>1226</v>
      </c>
      <c r="F365" s="1806"/>
      <c r="G365" s="1806"/>
      <c r="H365" s="1806"/>
      <c r="I365" s="1806"/>
      <c r="J365" s="1806"/>
      <c r="K365" s="1806"/>
      <c r="L365" s="1806"/>
      <c r="M365" s="1806"/>
      <c r="N365" s="1806"/>
      <c r="O365" s="1806"/>
      <c r="P365" s="1806"/>
      <c r="Q365" s="1806"/>
      <c r="R365" s="1806"/>
      <c r="S365" s="1806"/>
      <c r="T365" s="1806"/>
      <c r="U365" s="1806"/>
      <c r="V365" s="1806"/>
      <c r="W365" s="1806"/>
      <c r="X365" s="1806"/>
      <c r="Y365" s="1806"/>
      <c r="Z365" s="1806"/>
      <c r="AA365" s="1806"/>
      <c r="AB365" s="1806"/>
      <c r="AC365" s="1806"/>
      <c r="AD365" s="1806"/>
      <c r="AE365" s="1806"/>
      <c r="AF365" s="1806"/>
      <c r="AG365" s="1806"/>
      <c r="AH365" s="1806"/>
      <c r="AI365" s="1806"/>
      <c r="AJ365" s="1806"/>
      <c r="AK365" s="1806"/>
      <c r="AL365" s="1806"/>
    </row>
    <row r="366" spans="1:38" ht="13">
      <c r="B366" s="2"/>
      <c r="E366" s="1806"/>
      <c r="F366" s="1806"/>
      <c r="G366" s="1806"/>
      <c r="H366" s="1806"/>
      <c r="I366" s="1806"/>
      <c r="J366" s="1806"/>
      <c r="K366" s="1806"/>
      <c r="L366" s="1806"/>
      <c r="M366" s="1806"/>
      <c r="N366" s="1806"/>
      <c r="O366" s="1806"/>
      <c r="P366" s="1806"/>
      <c r="Q366" s="1806"/>
      <c r="R366" s="1806"/>
      <c r="S366" s="1806"/>
      <c r="T366" s="1806"/>
      <c r="U366" s="1806"/>
      <c r="V366" s="1806"/>
      <c r="W366" s="1806"/>
      <c r="X366" s="1806"/>
      <c r="Y366" s="1806"/>
      <c r="Z366" s="1806"/>
      <c r="AA366" s="1806"/>
      <c r="AB366" s="1806"/>
      <c r="AC366" s="1806"/>
      <c r="AD366" s="1806"/>
      <c r="AE366" s="1806"/>
      <c r="AF366" s="1806"/>
      <c r="AG366" s="1806"/>
      <c r="AH366" s="1806"/>
      <c r="AI366" s="1806"/>
      <c r="AJ366" s="1806"/>
      <c r="AK366" s="1806"/>
      <c r="AL366" s="1806"/>
    </row>
    <row r="367" spans="1:38" s="1807" customFormat="1" ht="13">
      <c r="A367"/>
      <c r="B367" s="2"/>
      <c r="C367"/>
      <c r="D367"/>
      <c r="E367" s="1502" t="s">
        <v>1258</v>
      </c>
    </row>
    <row r="368" spans="1:38" s="180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78" t="s">
        <v>1269</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ht="13">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ht="13">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topLeftCell="A42" workbookViewId="0">
      <selection activeCell="N9" sqref="N9"/>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25" customHeight="1">
      <c r="A3" s="1094"/>
      <c r="B3" s="1095"/>
      <c r="C3" s="1096"/>
      <c r="D3" s="1101"/>
      <c r="E3" s="1096"/>
      <c r="F3" s="1097" t="s">
        <v>1963</v>
      </c>
      <c r="G3" s="1096"/>
      <c r="H3" s="1098">
        <f>E18</f>
        <v>25173028.000000004</v>
      </c>
      <c r="I3" s="1099"/>
    </row>
    <row r="4" spans="1:13" s="1046" customFormat="1" ht="20.25" customHeight="1">
      <c r="B4" s="1088"/>
      <c r="D4" s="1102"/>
      <c r="F4" s="1087" t="s">
        <v>1965</v>
      </c>
      <c r="G4" s="1086" t="s">
        <v>1964</v>
      </c>
      <c r="H4" s="1201">
        <f>I18</f>
        <v>20431291.004999999</v>
      </c>
      <c r="I4" s="1089"/>
      <c r="K4" s="1050"/>
    </row>
    <row r="5" spans="1:13" s="1046" customFormat="1" ht="20.25" customHeight="1" thickBot="1">
      <c r="B5" s="1090"/>
      <c r="C5" s="1091"/>
      <c r="D5" s="1103"/>
      <c r="E5" s="1092"/>
      <c r="F5" s="1103" t="s">
        <v>1915</v>
      </c>
      <c r="G5" s="1104"/>
      <c r="H5" s="1100">
        <f>IFERROR(H3/H4,0)</f>
        <v>1.2320821035655356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46" t="s">
        <v>1914</v>
      </c>
      <c r="H8" s="2647"/>
      <c r="I8" s="2648"/>
      <c r="K8" s="1052"/>
    </row>
    <row r="9" spans="1:13" ht="15" customHeight="1">
      <c r="A9" s="1041"/>
      <c r="B9" s="2663" t="s">
        <v>1947</v>
      </c>
      <c r="C9" s="2663"/>
      <c r="D9" s="2663"/>
      <c r="E9" s="1054">
        <f>G33</f>
        <v>4125000</v>
      </c>
      <c r="G9" s="2659" t="s">
        <v>1945</v>
      </c>
      <c r="H9" s="2659"/>
      <c r="I9" s="1055">
        <f>MAX(SUMIF(Application!M562:M573,"Loan, Tax-Exempt",Application!AM562:AM573),27.5%*SUM('Sources and Uses Budget'!C8,'Sources and Uses Budget'!S105,'Sources and Uses Budget'!T105))</f>
        <v>11807718</v>
      </c>
      <c r="K9" s="1056"/>
      <c r="M9" s="1057"/>
    </row>
    <row r="10" spans="1:13" ht="15" customHeight="1" thickBot="1">
      <c r="A10" s="1041"/>
      <c r="B10" s="2663" t="s">
        <v>1948</v>
      </c>
      <c r="C10" s="2663"/>
      <c r="D10" s="2663"/>
      <c r="E10" s="1055">
        <f>G47</f>
        <v>13215528.000000004</v>
      </c>
      <c r="G10" s="2661" t="s">
        <v>1916</v>
      </c>
      <c r="H10" s="2661"/>
      <c r="I10" s="1134">
        <f>IF(OR(Application!Z205="State Farmworker Credit",Application!Z205="$500M (Farmworker Housing)"),0,'Basis &amp; Credits'!AB78)</f>
        <v>12300000</v>
      </c>
      <c r="M10" s="1057"/>
    </row>
    <row r="11" spans="1:13" ht="15" customHeight="1">
      <c r="A11" s="1041"/>
      <c r="B11" s="2669" t="s">
        <v>2210</v>
      </c>
      <c r="C11" s="2670"/>
      <c r="D11" s="2671"/>
      <c r="E11" s="1055">
        <f>SUM(E13,E12)</f>
        <v>820000</v>
      </c>
      <c r="G11" s="2668" t="s">
        <v>1956</v>
      </c>
      <c r="H11" s="2668"/>
      <c r="I11" s="1133">
        <f>I9+I10</f>
        <v>24107718</v>
      </c>
      <c r="M11" s="1057"/>
    </row>
    <row r="12" spans="1:13" ht="15" customHeight="1">
      <c r="A12" s="1058"/>
      <c r="B12" s="2664" t="s">
        <v>2569</v>
      </c>
      <c r="C12" s="2664"/>
      <c r="D12" s="2664"/>
      <c r="E12" s="1158">
        <f>G56</f>
        <v>660000</v>
      </c>
      <c r="M12" s="1057"/>
    </row>
    <row r="13" spans="1:13" ht="15" customHeight="1">
      <c r="A13" s="1044"/>
      <c r="B13" s="2664" t="s">
        <v>2570</v>
      </c>
      <c r="C13" s="2664"/>
      <c r="D13" s="2664"/>
      <c r="E13" s="1158">
        <f>IF(G67,MAX(G65,G79),G65)</f>
        <v>160000</v>
      </c>
      <c r="G13" s="2646" t="s">
        <v>1979</v>
      </c>
      <c r="H13" s="2647"/>
      <c r="I13" s="2648"/>
    </row>
    <row r="14" spans="1:13" ht="15" customHeight="1">
      <c r="A14" s="1044"/>
      <c r="B14" s="2669" t="s">
        <v>2211</v>
      </c>
      <c r="C14" s="2670"/>
      <c r="D14" s="2671"/>
      <c r="E14" s="1160">
        <f>MAX(E15,E16)+E17</f>
        <v>7012500</v>
      </c>
      <c r="G14" s="2659" t="s">
        <v>2586</v>
      </c>
      <c r="H14" s="2659"/>
      <c r="I14" s="1059">
        <f>IF(AND(G134="Yes",G136&lt;&gt;""),IF(OR(G141="Yes",G145="Yes"),18%,15%),0)</f>
        <v>0.15</v>
      </c>
      <c r="M14" s="1057"/>
    </row>
    <row r="15" spans="1:13" ht="15" customHeight="1">
      <c r="A15" s="1044"/>
      <c r="B15" s="2643" t="s">
        <v>2583</v>
      </c>
      <c r="C15" s="2644"/>
      <c r="D15" s="2645"/>
      <c r="E15" s="1158">
        <f>G94</f>
        <v>0</v>
      </c>
      <c r="G15" s="1131" t="s">
        <v>1957</v>
      </c>
      <c r="H15" s="1131"/>
      <c r="I15" s="1059">
        <f>IF(Application!AJ1041&gt;0,10%,IF(Application!AJ1045&gt;0,5%,0))</f>
        <v>0</v>
      </c>
      <c r="M15" s="1057"/>
    </row>
    <row r="16" spans="1:13" ht="15" customHeight="1">
      <c r="A16" s="1044"/>
      <c r="B16" s="2643" t="s">
        <v>2584</v>
      </c>
      <c r="C16" s="2644"/>
      <c r="D16" s="2645"/>
      <c r="E16" s="1158">
        <f>G104</f>
        <v>1650000</v>
      </c>
      <c r="G16" s="2659" t="s">
        <v>1958</v>
      </c>
      <c r="H16" s="2659"/>
      <c r="I16" s="1059">
        <f>G155</f>
        <v>2.5000000000000001E-3</v>
      </c>
    </row>
    <row r="17" spans="1:21" ht="15" customHeight="1" thickBot="1">
      <c r="A17" s="1044"/>
      <c r="B17" s="2643" t="s">
        <v>2585</v>
      </c>
      <c r="C17" s="2644"/>
      <c r="D17" s="2645"/>
      <c r="E17" s="1158">
        <f>G129</f>
        <v>5362500</v>
      </c>
      <c r="G17" s="2659" t="s">
        <v>2219</v>
      </c>
      <c r="H17" s="2659"/>
      <c r="I17" s="1059">
        <f>IF(AND(G161="Yes",G159),IF(G165&gt;15%,15%,G165),0)</f>
        <v>0</v>
      </c>
    </row>
    <row r="18" spans="1:21" ht="15" customHeight="1">
      <c r="A18" s="1041"/>
      <c r="B18" s="2660" t="s">
        <v>1912</v>
      </c>
      <c r="C18" s="2660"/>
      <c r="D18" s="2660"/>
      <c r="E18" s="1105">
        <f>SUM(E9:E11,E14)</f>
        <v>25173028.000000004</v>
      </c>
      <c r="G18" s="1132" t="s">
        <v>1946</v>
      </c>
      <c r="H18" s="1132"/>
      <c r="I18" s="1106">
        <f>I11-((I11*I14)+(I11*I15)+(I11*I16)+(I11*I17))</f>
        <v>20431291.004999999</v>
      </c>
      <c r="M18" s="1060">
        <f>SUM(Cdlac[Quantity])</f>
        <v>66</v>
      </c>
      <c r="O18" s="1079" t="s">
        <v>582</v>
      </c>
      <c r="P18" s="1039">
        <f>MATCH(Application!T189,Application!CB160:CB217,0)</f>
        <v>48</v>
      </c>
      <c r="T18" s="1060">
        <f>SUM(Cdlac[Population])</f>
        <v>16</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11</v>
      </c>
      <c r="N20" s="1066">
        <f>Application!AC726</f>
        <v>0.3</v>
      </c>
      <c r="O20" s="1066">
        <f>IF(Cdlac[[#This Row],[Quantity]]&gt;0,IF(Cdlac[[#This Row],[Federal]],30%,IF(AND(OR(NOT($G$38),$G$38=""),$G$43),40%,Cdlac[[#This Row],[iAMI]])),"")</f>
        <v>0.3</v>
      </c>
      <c r="P20" s="1060" cm="1">
        <f t="array" ref="P20">IF(Cdlac[[#This Row],[Quantity]]&gt;0,INDEX(TcacRents,$P$18,Cdlac[[#This Row],[Bedrooms]]+1)*Cdlac[[#This Row],[AMI]],"")</f>
        <v>772.8</v>
      </c>
      <c r="Q20" s="1157"/>
      <c r="R20" s="1060" cm="1">
        <f t="array" ref="R20">IF(Cdlac[[#This Row],[Quantity]]&gt;0,INDEX(HudFmrs,$P$18,Cdlac[[#This Row],[Bedrooms]]+1),"")</f>
        <v>1894</v>
      </c>
      <c r="S20" s="1060">
        <f>IF(Cdlac[[#This Row],[Quantity]]&gt;0,MAX(0,Cdlac[[#This Row],[Fair Market Rent]]-IF(AND($G$37,$G$38,$G$38&lt;&gt;"",NOT(Cdlac[[#This Row],[Federal]]),Cdlac[[#This Row],[Preservation Rent]]&lt;&gt;""),Cdlac[[#This Row],[Preservation Rent]],Cdlac[[#This Row],[Restricted Rent]])),"")</f>
        <v>1121.2</v>
      </c>
      <c r="T20" s="1039">
        <f>IF(Cdlac[[#This Row],[Quantity]]&gt;0,AND(Application!AK726&lt;&gt;"N/A",Application!AK726&lt;&gt;"")*Cdlac[[#This Row],[Quantity]],"")</f>
        <v>11</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5</v>
      </c>
      <c r="N21" s="1066">
        <f>Application!AC727</f>
        <v>0.3</v>
      </c>
      <c r="O21" s="1066">
        <f>IF(Cdlac[[#This Row],[Quantity]]&gt;0,IF(Cdlac[[#This Row],[Federal]],30%,IF(AND(OR(NOT($G$38),$G$38=""),$G$43),40%,Cdlac[[#This Row],[iAMI]])),"")</f>
        <v>0.3</v>
      </c>
      <c r="P21" s="1060" cm="1">
        <f t="array" ref="P21">IF(Cdlac[[#This Row],[Quantity]]&gt;0,INDEX(TcacRents,$P$18,Cdlac[[#This Row],[Bedrooms]]+1)*Cdlac[[#This Row],[AMI]],"")</f>
        <v>927.59999999999991</v>
      </c>
      <c r="Q21" s="1157"/>
      <c r="R21" s="1060" cm="1">
        <f t="array" ref="R21">IF(Cdlac[[#This Row],[Quantity]]&gt;0,INDEX(HudFmrs,$P$18,Cdlac[[#This Row],[Bedrooms]]+1),"")</f>
        <v>2420</v>
      </c>
      <c r="S21" s="1060">
        <f>IF(Cdlac[[#This Row],[Quantity]]&gt;0,MAX(0,Cdlac[[#This Row],[Fair Market Rent]]-IF(AND($G$37,$G$38,$G$38&lt;&gt;"",NOT(Cdlac[[#This Row],[Federal]]),Cdlac[[#This Row],[Preservation Rent]]&lt;&gt;""),Cdlac[[#This Row],[Preservation Rent]],Cdlac[[#This Row],[Restricted Rent]])),"")</f>
        <v>1492.4</v>
      </c>
      <c r="T21" s="1039">
        <f>IF(Cdlac[[#This Row],[Quantity]]&gt;0,AND(Application!AK727&lt;&gt;"N/A",Application!AK727&lt;&gt;"")*Cdlac[[#This Row],[Quantity]],"")</f>
        <v>5</v>
      </c>
      <c r="U21" s="1039" t="b">
        <f>AND('Subsidy Contract Calculation'!F5&gt;0,OR('Subsidy Contract Calculation'!C5="Federal",'Subsidy Contract Calculation'!C5="Local - Approved by ED"),Cdlac[[#This Row],[Quantity]]&gt;0)</f>
        <v>0</v>
      </c>
    </row>
    <row r="22" spans="1:21" ht="15" customHeight="1">
      <c r="A22" s="1044"/>
      <c r="C22" s="2650" t="s">
        <v>1960</v>
      </c>
      <c r="D22" s="2650" t="s">
        <v>1961</v>
      </c>
      <c r="E22" s="2650" t="s">
        <v>1962</v>
      </c>
      <c r="F22" s="2650" t="s">
        <v>2530</v>
      </c>
      <c r="G22" s="2650" t="s">
        <v>1959</v>
      </c>
      <c r="H22" s="1065"/>
      <c r="I22" s="1064"/>
      <c r="L22" s="1039">
        <f>IFERROR(MIN(4,MATCH(Application!B728,UnitSizes,0)-1),"")</f>
        <v>1</v>
      </c>
      <c r="M22" s="1060">
        <f>Application!G728</f>
        <v>6</v>
      </c>
      <c r="N22" s="1066">
        <f>Application!AC728</f>
        <v>0.3</v>
      </c>
      <c r="O22" s="1066">
        <f>IF(Cdlac[[#This Row],[Quantity]]&gt;0,IF(Cdlac[[#This Row],[Federal]],30%,IF(AND(OR(NOT($G$38),$G$38=""),$G$43),40%,Cdlac[[#This Row],[iAMI]])),"")</f>
        <v>0.3</v>
      </c>
      <c r="P22" s="1060" cm="1">
        <f t="array" ref="P22">IF(Cdlac[[#This Row],[Quantity]]&gt;0,INDEX(TcacRents,$P$18,Cdlac[[#This Row],[Bedrooms]]+1)*Cdlac[[#This Row],[AMI]],"")</f>
        <v>772.8</v>
      </c>
      <c r="Q22" s="1157"/>
      <c r="R22" s="1060" cm="1">
        <f t="array" ref="R22">IF(Cdlac[[#This Row],[Quantity]]&gt;0,INDEX(HudFmrs,$P$18,Cdlac[[#This Row],[Bedrooms]]+1),"")</f>
        <v>1894</v>
      </c>
      <c r="S22" s="1060">
        <f>IF(Cdlac[[#This Row],[Quantity]]&gt;0,MAX(0,Cdlac[[#This Row],[Fair Market Rent]]-IF(AND($G$37,$G$38,$G$38&lt;&gt;"",NOT(Cdlac[[#This Row],[Federal]]),Cdlac[[#This Row],[Preservation Rent]]&lt;&gt;""),Cdlac[[#This Row],[Preservation Rent]],Cdlac[[#This Row],[Restricted Rent]])),"")</f>
        <v>1121.2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1"/>
      <c r="D23" s="2651"/>
      <c r="E23" s="2651"/>
      <c r="F23" s="2651"/>
      <c r="G23" s="2651"/>
      <c r="H23" s="1065"/>
      <c r="I23" s="1064"/>
      <c r="L23" s="1039">
        <f>IFERROR(MIN(4,MATCH(Application!B729,UnitSizes,0)-1),"")</f>
        <v>2</v>
      </c>
      <c r="M23" s="1060">
        <f>Application!G729</f>
        <v>17</v>
      </c>
      <c r="N23" s="1066">
        <f>Application!AC729</f>
        <v>0.3</v>
      </c>
      <c r="O23" s="1066">
        <f>IF(Cdlac[[#This Row],[Quantity]]&gt;0,IF(Cdlac[[#This Row],[Federal]],30%,IF(AND(OR(NOT($G$38),$G$38=""),$G$43),40%,Cdlac[[#This Row],[iAMI]])),"")</f>
        <v>0.3</v>
      </c>
      <c r="P23" s="1060" cm="1">
        <f t="array" ref="P23">IF(Cdlac[[#This Row],[Quantity]]&gt;0,INDEX(TcacRents,$P$18,Cdlac[[#This Row],[Bedrooms]]+1)*Cdlac[[#This Row],[AMI]],"")</f>
        <v>927.59999999999991</v>
      </c>
      <c r="Q23" s="1157"/>
      <c r="R23" s="1060" cm="1">
        <f t="array" ref="R23">IF(Cdlac[[#This Row],[Quantity]]&gt;0,INDEX(HudFmrs,$P$18,Cdlac[[#This Row],[Bedrooms]]+1),"")</f>
        <v>2420</v>
      </c>
      <c r="S23" s="1060">
        <f>IF(Cdlac[[#This Row],[Quantity]]&gt;0,MAX(0,Cdlac[[#This Row],[Fair Market Rent]]-IF(AND($G$37,$G$38,$G$38&lt;&gt;"",NOT(Cdlac[[#This Row],[Federal]]),Cdlac[[#This Row],[Preservation Rent]]&lt;&gt;""),Cdlac[[#This Row],[Preservation Rent]],Cdlac[[#This Row],[Restricted Rent]])),"")</f>
        <v>1492.4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1071.5999999999999</v>
      </c>
      <c r="Q24" s="1157"/>
      <c r="R24" s="1060" cm="1">
        <f t="array" ref="R24">IF(Cdlac[[#This Row],[Quantity]]&gt;0,INDEX(HudFmrs,$P$18,Cdlac[[#This Row],[Bedrooms]]+1),"")</f>
        <v>3234</v>
      </c>
      <c r="S24" s="1060">
        <f>IF(Cdlac[[#This Row],[Quantity]]&gt;0,MAX(0,Cdlac[[#This Row],[Fair Market Rent]]-IF(AND($G$37,$G$38,$G$38&lt;&gt;"",NOT(Cdlac[[#This Row],[Federal]]),Cdlac[[#This Row],[Preservation Rent]]&lt;&gt;""),Cdlac[[#This Row],[Preservation Rent]],Cdlac[[#This Row],[Restricted Rent]])),"")</f>
        <v>2162.4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18</v>
      </c>
      <c r="F25" s="1067">
        <f>E25</f>
        <v>18</v>
      </c>
      <c r="G25" s="1067">
        <f>D25*F25</f>
        <v>18</v>
      </c>
      <c r="L25" s="1039">
        <f>IFERROR(MIN(4,MATCH(Application!B731,UnitSizes,0)-1),"")</f>
        <v>1</v>
      </c>
      <c r="M25" s="1060">
        <f>Application!G731</f>
        <v>1</v>
      </c>
      <c r="N25" s="1066">
        <f>Application!AC731</f>
        <v>0.6</v>
      </c>
      <c r="O25" s="1066">
        <f>IF(Cdlac[[#This Row],[Quantity]]&gt;0,IF(Cdlac[[#This Row],[Federal]],30%,IF(AND(OR(NOT($G$38),$G$38=""),$G$43),40%,Cdlac[[#This Row],[iAMI]])),"")</f>
        <v>0.6</v>
      </c>
      <c r="P25" s="1060" cm="1">
        <f t="array" ref="P25">IF(Cdlac[[#This Row],[Quantity]]&gt;0,INDEX(TcacRents,$P$18,Cdlac[[#This Row],[Bedrooms]]+1)*Cdlac[[#This Row],[AMI]],"")</f>
        <v>1545.6</v>
      </c>
      <c r="Q25" s="1157"/>
      <c r="R25" s="1060" cm="1">
        <f t="array" ref="R25">IF(Cdlac[[#This Row],[Quantity]]&gt;0,INDEX(HudFmrs,$P$18,Cdlac[[#This Row],[Bedrooms]]+1),"")</f>
        <v>1894</v>
      </c>
      <c r="S25" s="1060">
        <f>IF(Cdlac[[#This Row],[Quantity]]&gt;0,MAX(0,Cdlac[[#This Row],[Fair Market Rent]]-IF(AND($G$37,$G$38,$G$38&lt;&gt;"",NOT(Cdlac[[#This Row],[Federal]]),Cdlac[[#This Row],[Preservation Rent]]&lt;&gt;""),Cdlac[[#This Row],[Preservation Rent]],Cdlac[[#This Row],[Restricted Rent]])),"")</f>
        <v>348.40000000000009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30</v>
      </c>
      <c r="F26" s="1070">
        <f>SUM(E26:E28)-SUM(F27:F28)</f>
        <v>30</v>
      </c>
      <c r="G26" s="1067">
        <f>D26*F26</f>
        <v>37.5</v>
      </c>
      <c r="H26" s="1069"/>
      <c r="I26" s="1069"/>
      <c r="L26" s="1039">
        <f>IFERROR(MIN(4,MATCH(Application!B732,UnitSizes,0)-1),"")</f>
        <v>2</v>
      </c>
      <c r="M26" s="1060">
        <f>Application!G732</f>
        <v>3</v>
      </c>
      <c r="N26" s="1066">
        <f>Application!AC732</f>
        <v>0.6</v>
      </c>
      <c r="O26" s="1066">
        <f>IF(Cdlac[[#This Row],[Quantity]]&gt;0,IF(Cdlac[[#This Row],[Federal]],30%,IF(AND(OR(NOT($G$38),$G$38=""),$G$43),40%,Cdlac[[#This Row],[iAMI]])),"")</f>
        <v>0.6</v>
      </c>
      <c r="P26" s="1060" cm="1">
        <f t="array" ref="P26">IF(Cdlac[[#This Row],[Quantity]]&gt;0,INDEX(TcacRents,$P$18,Cdlac[[#This Row],[Bedrooms]]+1)*Cdlac[[#This Row],[AMI]],"")</f>
        <v>1855.1999999999998</v>
      </c>
      <c r="Q26" s="1157"/>
      <c r="R26" s="1060" cm="1">
        <f t="array" ref="R26">IF(Cdlac[[#This Row],[Quantity]]&gt;0,INDEX(HudFmrs,$P$18,Cdlac[[#This Row],[Bedrooms]]+1),"")</f>
        <v>2420</v>
      </c>
      <c r="S26" s="1060">
        <f>IF(Cdlac[[#This Row],[Quantity]]&gt;0,MAX(0,Cdlac[[#This Row],[Fair Market Rent]]-IF(AND($G$37,$G$38,$G$38&lt;&gt;"",NOT(Cdlac[[#This Row],[Federal]]),Cdlac[[#This Row],[Preservation Rent]]&lt;&gt;""),Cdlac[[#This Row],[Preservation Rent]],Cdlac[[#This Row],[Restricted Rent]])),"")</f>
        <v>564.80000000000018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18</v>
      </c>
      <c r="F27" s="1070">
        <f>MIN(E27,ROUNDDOWN(E29*30%,0))</f>
        <v>18</v>
      </c>
      <c r="G27" s="1067">
        <f>D27*F27</f>
        <v>27</v>
      </c>
      <c r="H27" s="1069"/>
      <c r="I27" s="1069"/>
      <c r="L27" s="1039">
        <f>IFERROR(MIN(4,MATCH(Application!B733,UnitSizes,0)-1),"")</f>
        <v>3</v>
      </c>
      <c r="M27" s="1060">
        <f>Application!G733</f>
        <v>6</v>
      </c>
      <c r="N27" s="1066">
        <f>Application!AC733</f>
        <v>0.6</v>
      </c>
      <c r="O27" s="1066">
        <f>IF(Cdlac[[#This Row],[Quantity]]&gt;0,IF(Cdlac[[#This Row],[Federal]],30%,IF(AND(OR(NOT($G$38),$G$38=""),$G$43),40%,Cdlac[[#This Row],[iAMI]])),"")</f>
        <v>0.6</v>
      </c>
      <c r="P27" s="1060" cm="1">
        <f t="array" ref="P27">IF(Cdlac[[#This Row],[Quantity]]&gt;0,INDEX(TcacRents,$P$18,Cdlac[[#This Row],[Bedrooms]]+1)*Cdlac[[#This Row],[AMI]],"")</f>
        <v>2143.1999999999998</v>
      </c>
      <c r="Q27" s="1157"/>
      <c r="R27" s="1060" cm="1">
        <f t="array" ref="R27">IF(Cdlac[[#This Row],[Quantity]]&gt;0,INDEX(HudFmrs,$P$18,Cdlac[[#This Row],[Bedrooms]]+1),"")</f>
        <v>3234</v>
      </c>
      <c r="S27" s="1060">
        <f>IF(Cdlac[[#This Row],[Quantity]]&gt;0,MAX(0,Cdlac[[#This Row],[Fair Market Rent]]-IF(AND($G$37,$G$38,$G$38&lt;&gt;"",NOT(Cdlac[[#This Row],[Federal]]),Cdlac[[#This Row],[Preservation Rent]]&lt;&gt;""),Cdlac[[#This Row],[Preservation Rent]],Cdlac[[#This Row],[Restricted Rent]])),"")</f>
        <v>1090.8000000000002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5</v>
      </c>
      <c r="N28" s="1066">
        <f>Application!AC734</f>
        <v>0.7</v>
      </c>
      <c r="O28" s="1066">
        <f>IF(Cdlac[[#This Row],[Quantity]]&gt;0,IF(Cdlac[[#This Row],[Federal]],30%,IF(AND(OR(NOT($G$38),$G$38=""),$G$43),40%,Cdlac[[#This Row],[iAMI]])),"")</f>
        <v>0.7</v>
      </c>
      <c r="P28" s="1060" cm="1">
        <f t="array" ref="P28">IF(Cdlac[[#This Row],[Quantity]]&gt;0,INDEX(TcacRents,$P$18,Cdlac[[#This Row],[Bedrooms]]+1)*Cdlac[[#This Row],[AMI]],"")</f>
        <v>2164.3999999999996</v>
      </c>
      <c r="Q28" s="1157"/>
      <c r="R28" s="1060" cm="1">
        <f t="array" ref="R28">IF(Cdlac[[#This Row],[Quantity]]&gt;0,INDEX(HudFmrs,$P$18,Cdlac[[#This Row],[Bedrooms]]+1),"")</f>
        <v>2420</v>
      </c>
      <c r="S28" s="1060">
        <f>IF(Cdlac[[#This Row],[Quantity]]&gt;0,MAX(0,Cdlac[[#This Row],[Fair Market Rent]]-IF(AND($G$37,$G$38,$G$38&lt;&gt;"",NOT(Cdlac[[#This Row],[Federal]]),Cdlac[[#This Row],[Preservation Rent]]&lt;&gt;""),Cdlac[[#This Row],[Preservation Rent]],Cdlac[[#This Row],[Restricted Rent]])),"")</f>
        <v>255.60000000000036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66</v>
      </c>
      <c r="F29" s="1084">
        <f>SUM(F24:F28)</f>
        <v>66</v>
      </c>
      <c r="G29" s="1085">
        <f>SUMPRODUCT(D24:D28,F24:F28)</f>
        <v>82.5</v>
      </c>
      <c r="H29" s="1069"/>
      <c r="I29" s="1069"/>
      <c r="L29" s="1039">
        <f>IFERROR(MIN(4,MATCH(Application!B735,UnitSizes,0)-1),"")</f>
        <v>3</v>
      </c>
      <c r="M29" s="1060">
        <f>Application!G735</f>
        <v>10</v>
      </c>
      <c r="N29" s="1066">
        <f>Application!AC735</f>
        <v>0.7</v>
      </c>
      <c r="O29" s="1066">
        <f>IF(Cdlac[[#This Row],[Quantity]]&gt;0,IF(Cdlac[[#This Row],[Federal]],30%,IF(AND(OR(NOT($G$38),$G$38=""),$G$43),40%,Cdlac[[#This Row],[iAMI]])),"")</f>
        <v>0.7</v>
      </c>
      <c r="P29" s="1060" cm="1">
        <f t="array" ref="P29">IF(Cdlac[[#This Row],[Quantity]]&gt;0,INDEX(TcacRents,$P$18,Cdlac[[#This Row],[Bedrooms]]+1)*Cdlac[[#This Row],[AMI]],"")</f>
        <v>2500.3999999999996</v>
      </c>
      <c r="Q29" s="1157"/>
      <c r="R29" s="1060" cm="1">
        <f t="array" ref="R29">IF(Cdlac[[#This Row],[Quantity]]&gt;0,INDEX(HudFmrs,$P$18,Cdlac[[#This Row],[Bedrooms]]+1),"")</f>
        <v>3234</v>
      </c>
      <c r="S29" s="1060">
        <f>IF(Cdlac[[#This Row],[Quantity]]&gt;0,MAX(0,Cdlac[[#This Row],[Fair Market Rent]]-IF(AND($G$37,$G$38,$G$38&lt;&gt;"",NOT(Cdlac[[#This Row],[Federal]]),Cdlac[[#This Row],[Preservation Rent]]&lt;&gt;""),Cdlac[[#This Row],[Preservation Rent]],Cdlac[[#This Row],[Restricted Rent]])),"")</f>
        <v>733.60000000000036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82.5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4125000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2568</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0.51951219512195113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73419.60000000002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13215528.000000004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41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660000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16</v>
      </c>
    </row>
    <row r="61" spans="2:21" ht="15" customHeight="1">
      <c r="E61" s="1111" t="s">
        <v>1968</v>
      </c>
      <c r="G61" s="1108">
        <f>ROUNDDOWN(E29*50%,0)</f>
        <v>33</v>
      </c>
    </row>
    <row r="62" spans="2:21" ht="15" customHeight="1">
      <c r="E62" s="1111"/>
      <c r="G62" s="1119"/>
    </row>
    <row r="63" spans="2:21" ht="15" customHeight="1">
      <c r="E63" s="1111" t="s">
        <v>1928</v>
      </c>
      <c r="G63" s="1108">
        <f>MIN(G60:G61)</f>
        <v>16</v>
      </c>
    </row>
    <row r="64" spans="2:21" ht="15" customHeight="1">
      <c r="E64" s="1111" t="s">
        <v>1918</v>
      </c>
      <c r="F64" s="1107" t="s">
        <v>1966</v>
      </c>
      <c r="G64" s="1118">
        <v>10000</v>
      </c>
    </row>
    <row r="65" spans="5:7" ht="15" customHeight="1">
      <c r="E65" s="1112" t="s">
        <v>1951</v>
      </c>
      <c r="F65" s="1041"/>
      <c r="G65" s="1117">
        <f>G63*G64</f>
        <v>160000</v>
      </c>
    </row>
    <row r="66" spans="5:7" ht="15" customHeight="1">
      <c r="E66" s="1112"/>
      <c r="F66" s="1041"/>
      <c r="G66" s="1117"/>
    </row>
    <row r="67" spans="5:7" ht="15" customHeight="1">
      <c r="E67" s="1079" t="s">
        <v>2573</v>
      </c>
      <c r="G67" s="1039" t="b">
        <f>Application!V227="Yes"</f>
        <v>0</v>
      </c>
    </row>
    <row r="68" spans="5:7" ht="15" customHeight="1">
      <c r="E68" s="1079" t="s">
        <v>2574</v>
      </c>
      <c r="G68" s="1202">
        <f>SUMIF(Application!AK726:AK760,"Homeless",Application!G726:G760)</f>
        <v>0</v>
      </c>
    </row>
    <row r="69" spans="5:7" ht="15" customHeight="1">
      <c r="E69" s="1079"/>
    </row>
    <row r="70" spans="5:7" ht="15" customHeight="1">
      <c r="E70" s="1079" t="s">
        <v>2575</v>
      </c>
      <c r="G70" s="1203"/>
    </row>
    <row r="71" spans="5:7" ht="15" customHeight="1">
      <c r="E71" s="1079" t="s">
        <v>2576</v>
      </c>
      <c r="G71" s="1203"/>
    </row>
    <row r="72" spans="5:7" ht="15" customHeight="1">
      <c r="E72" s="1079" t="s">
        <v>2577</v>
      </c>
      <c r="G72" s="1202">
        <f>IF(G71=0,0,(G70/G71)*100000)</f>
        <v>0</v>
      </c>
    </row>
    <row r="73" spans="5:7" ht="15" customHeight="1">
      <c r="E73" s="1079" t="s">
        <v>2578</v>
      </c>
      <c r="G73" s="1203"/>
    </row>
    <row r="74" spans="5:7" ht="15" customHeight="1">
      <c r="E74" s="1079" t="s">
        <v>2579</v>
      </c>
      <c r="G74" s="1203"/>
    </row>
    <row r="75" spans="5:7" ht="15" customHeight="1">
      <c r="E75" s="1079" t="s">
        <v>2580</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6" t="s">
        <v>1943</v>
      </c>
      <c r="M83" s="2677"/>
      <c r="N83" s="1125">
        <v>30000</v>
      </c>
    </row>
    <row r="84" spans="2:14" ht="15" customHeight="1">
      <c r="C84" s="1072" t="s">
        <v>1955</v>
      </c>
      <c r="G84" s="1076" t="str">
        <f>IF(Application!D211="Large Family","Yes","No")</f>
        <v>Yes</v>
      </c>
      <c r="L84" s="2680" t="s">
        <v>1911</v>
      </c>
      <c r="M84" s="2681"/>
      <c r="N84" s="1126">
        <v>20000</v>
      </c>
    </row>
    <row r="85" spans="2:14" ht="15" customHeight="1" thickBot="1">
      <c r="C85" s="1072" t="s">
        <v>1941</v>
      </c>
      <c r="G85" s="1038" t="s">
        <v>669</v>
      </c>
      <c r="L85" s="2682" t="s">
        <v>1944</v>
      </c>
      <c r="M85" s="2683"/>
      <c r="N85" s="1127">
        <v>10000</v>
      </c>
    </row>
    <row r="86" spans="2:14" ht="15" customHeight="1" thickBot="1">
      <c r="C86" s="1072" t="s">
        <v>1942</v>
      </c>
      <c r="G86" s="1039" t="str">
        <f>Application!T193</f>
        <v>Low Resource</v>
      </c>
    </row>
    <row r="87" spans="2:14" ht="15" customHeight="1">
      <c r="C87" s="2658" t="s">
        <v>2209</v>
      </c>
      <c r="D87" s="2658"/>
      <c r="E87" s="2658"/>
      <c r="F87" s="2658"/>
      <c r="G87" s="1038" t="s">
        <v>669</v>
      </c>
      <c r="L87" s="1121" t="str">
        <f>'Points System'!H651</f>
        <v>(ii)</v>
      </c>
      <c r="M87" s="2678" t="s">
        <v>1397</v>
      </c>
      <c r="N87" s="2679"/>
    </row>
    <row r="88" spans="2:14" ht="15" customHeight="1">
      <c r="C88" s="2658"/>
      <c r="D88" s="2658"/>
      <c r="E88" s="2658"/>
      <c r="F88" s="2658"/>
      <c r="L88" s="1122" t="str">
        <f>'Points System'!H663</f>
        <v>N/A</v>
      </c>
      <c r="M88" s="2672" t="s">
        <v>1930</v>
      </c>
      <c r="N88" s="2673"/>
    </row>
    <row r="89" spans="2:14" ht="15" customHeight="1">
      <c r="C89" s="1072"/>
      <c r="L89" s="1122" t="str">
        <f>'Points System'!H698</f>
        <v>(i)</v>
      </c>
      <c r="M89" s="2672" t="s">
        <v>1931</v>
      </c>
      <c r="N89" s="2673"/>
    </row>
    <row r="90" spans="2:14" ht="15" customHeight="1">
      <c r="E90" s="1079" t="s">
        <v>1973</v>
      </c>
      <c r="G90" s="1074" t="b">
        <f>OR(AND(COUNTIFS(G84:G85,"Yes")&gt;=1,G83="Yes"),G87="Yes")</f>
        <v>1</v>
      </c>
      <c r="L90" s="1122" t="str">
        <f>IF(OR('Points System'!H722="(ii)",'Points System'!H722="(i)"),"(i)","N/A")</f>
        <v>(i)</v>
      </c>
      <c r="M90" s="2672" t="s">
        <v>1932</v>
      </c>
      <c r="N90" s="2673"/>
    </row>
    <row r="91" spans="2:14" ht="15" customHeight="1">
      <c r="E91" s="1079"/>
      <c r="G91" s="1074"/>
      <c r="L91" s="1123" t="str">
        <f>'Points System'!H736</f>
        <v>N/A</v>
      </c>
      <c r="M91" s="2672" t="s">
        <v>1423</v>
      </c>
      <c r="N91" s="2673"/>
    </row>
    <row r="92" spans="2:14" ht="15" customHeight="1">
      <c r="E92" s="1079" t="s">
        <v>1918</v>
      </c>
      <c r="G92" s="1073">
        <f>IFERROR(IF($G$87="Yes",30000,INDEX(N83:N85,MATCH(LEFT(G86,17),L83:L85,0))),0)</f>
        <v>0</v>
      </c>
      <c r="L92" s="1122" t="str">
        <f>'Points System'!H748</f>
        <v>N/A</v>
      </c>
      <c r="M92" s="2672" t="s">
        <v>1933</v>
      </c>
      <c r="N92" s="2673"/>
    </row>
    <row r="93" spans="2:14" ht="15" customHeight="1">
      <c r="E93" s="1079" t="str">
        <f>E110</f>
        <v>Bedroom-Adjusted Low-Income Units</v>
      </c>
      <c r="F93" s="1107" t="s">
        <v>1966</v>
      </c>
      <c r="G93" s="1108">
        <f>G29</f>
        <v>82.5</v>
      </c>
      <c r="L93" s="1122" t="str">
        <f>'Points System'!H764</f>
        <v>(ii)</v>
      </c>
      <c r="M93" s="2672" t="s">
        <v>1934</v>
      </c>
      <c r="N93" s="2673"/>
    </row>
    <row r="94" spans="2:14" ht="15" customHeight="1" thickBot="1">
      <c r="D94" s="1041"/>
      <c r="E94" s="1112" t="s">
        <v>2212</v>
      </c>
      <c r="F94" s="1041"/>
      <c r="G94" s="1117">
        <f>G93*G92*G90</f>
        <v>0</v>
      </c>
      <c r="L94" s="1124" t="str">
        <f>'Points System'!H776</f>
        <v>(i)</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82.5</v>
      </c>
    </row>
    <row r="103" spans="2:9" ht="15" customHeight="1">
      <c r="E103" s="1079" t="s">
        <v>1918</v>
      </c>
      <c r="F103" s="1107" t="s">
        <v>1966</v>
      </c>
      <c r="G103" s="1045">
        <v>20000</v>
      </c>
    </row>
    <row r="104" spans="2:9" ht="15" customHeight="1">
      <c r="E104" s="1112" t="s">
        <v>2213</v>
      </c>
      <c r="F104" s="1041"/>
      <c r="G104" s="1117">
        <f>G100*G103*G102</f>
        <v>1650000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82.5</v>
      </c>
    </row>
    <row r="111" spans="2:9" ht="15" customHeight="1">
      <c r="E111" s="1112" t="s">
        <v>1935</v>
      </c>
      <c r="F111" s="1041"/>
      <c r="G111" s="1117">
        <f>G108*G109*G110</f>
        <v>2310000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990000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row>
    <row r="123" spans="2:7">
      <c r="B123" s="1073"/>
      <c r="C123" s="1072"/>
      <c r="E123" s="1079" t="s">
        <v>1973</v>
      </c>
      <c r="G123" s="1074" t="b">
        <f>COUNTIFS(G118:G121,"Yes")&gt;=1</f>
        <v>1</v>
      </c>
    </row>
    <row r="124" spans="2:7">
      <c r="E124" s="1072"/>
    </row>
    <row r="125" spans="2:7" ht="14.5">
      <c r="E125" s="1079" t="s">
        <v>1970</v>
      </c>
      <c r="F125" s="1107" t="s">
        <v>1966</v>
      </c>
      <c r="G125" s="1108">
        <f>G29</f>
        <v>82.5</v>
      </c>
    </row>
    <row r="126" spans="2:7" ht="14.5">
      <c r="E126" s="1079" t="s">
        <v>1918</v>
      </c>
      <c r="F126" s="1107" t="s">
        <v>1966</v>
      </c>
      <c r="G126" s="1118">
        <v>25000</v>
      </c>
    </row>
    <row r="127" spans="2:7">
      <c r="E127" s="1112" t="s">
        <v>1937</v>
      </c>
      <c r="F127" s="1041"/>
      <c r="G127" s="1117">
        <f>G123*G126*G110</f>
        <v>2062500</v>
      </c>
    </row>
    <row r="128" spans="2:7">
      <c r="C128" s="1072"/>
      <c r="E128" s="1072"/>
    </row>
    <row r="129" spans="2:9">
      <c r="E129" s="1112" t="s">
        <v>2214</v>
      </c>
      <c r="G129" s="1117">
        <f>G127+G115+G111</f>
        <v>5362500</v>
      </c>
    </row>
    <row r="131" spans="2:9">
      <c r="B131" s="1061" t="s">
        <v>139</v>
      </c>
      <c r="C131" s="1062"/>
      <c r="D131" s="1062"/>
      <c r="E131" s="1062"/>
      <c r="F131" s="1062"/>
      <c r="G131" s="1062"/>
      <c r="H131" s="1062"/>
      <c r="I131" s="1063"/>
    </row>
    <row r="133" spans="2:9">
      <c r="C133" s="2654" t="s">
        <v>2181</v>
      </c>
      <c r="D133" s="2654"/>
      <c r="E133" s="2654"/>
      <c r="F133" s="2654"/>
    </row>
    <row r="134" spans="2:9">
      <c r="C134" s="2654"/>
      <c r="D134" s="2654"/>
      <c r="E134" s="2654"/>
      <c r="F134" s="2654"/>
      <c r="G134" s="1038" t="s">
        <v>545</v>
      </c>
    </row>
    <row r="135" spans="2:9" ht="14.25" customHeight="1"/>
    <row r="136" spans="2:9">
      <c r="C136" s="1039" t="s">
        <v>2183</v>
      </c>
      <c r="G136" s="2656" t="str">
        <f>Application!D1009</f>
        <v>Project Based Section 8</v>
      </c>
      <c r="H136" s="2656"/>
    </row>
    <row r="137" spans="2:9">
      <c r="G137" s="2656"/>
      <c r="H137" s="2656"/>
    </row>
    <row r="138" spans="2:9">
      <c r="G138" s="2657"/>
      <c r="H138" s="2657"/>
    </row>
    <row r="140" spans="2:9">
      <c r="C140" s="2654" t="s">
        <v>2588</v>
      </c>
      <c r="D140" s="2654"/>
      <c r="E140" s="2654"/>
      <c r="F140" s="2654"/>
    </row>
    <row r="141" spans="2:9">
      <c r="C141" s="2654"/>
      <c r="D141" s="2654"/>
      <c r="E141" s="2654"/>
      <c r="F141" s="2654"/>
      <c r="G141" s="1038"/>
    </row>
    <row r="142" spans="2:9">
      <c r="C142" s="2654"/>
      <c r="D142" s="2654"/>
      <c r="E142" s="2654"/>
      <c r="F142" s="2654"/>
    </row>
    <row r="144" spans="2:9">
      <c r="C144" s="2654" t="s">
        <v>2587</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c r="B149" s="1061" t="s">
        <v>1975</v>
      </c>
      <c r="C149" s="1062"/>
      <c r="D149" s="1062"/>
      <c r="E149" s="1062"/>
      <c r="F149" s="1062"/>
      <c r="G149" s="1062"/>
      <c r="H149" s="1062"/>
      <c r="I149" s="1063"/>
    </row>
    <row r="151" spans="2:9">
      <c r="E151" s="1079" t="s">
        <v>582</v>
      </c>
      <c r="G151" s="1039" t="str">
        <f>IF(Application!T189="","",Application!T189)</f>
        <v>Solano</v>
      </c>
    </row>
    <row r="152" spans="2:9">
      <c r="E152" s="1079"/>
      <c r="G152" s="1073"/>
    </row>
    <row r="153" spans="2:9">
      <c r="E153" s="1079" t="str">
        <f>"2-Bedroom "&amp;G151&amp;" County Basis Limit"</f>
        <v>2-Bedroom Solano County Basis Limit</v>
      </c>
      <c r="G153" s="1073">
        <f>Application!R997</f>
        <v>565600</v>
      </c>
    </row>
    <row r="154" spans="2:9">
      <c r="E154" s="1079" t="s">
        <v>1974</v>
      </c>
      <c r="G154" s="1073">
        <f>MEDIAN((Application!CU160:CU217))</f>
        <v>560000</v>
      </c>
    </row>
    <row r="155" spans="2:9">
      <c r="D155" s="1041"/>
      <c r="E155" s="1112" t="s">
        <v>1976</v>
      </c>
      <c r="F155" s="1128"/>
      <c r="G155" s="1129">
        <f>((G153-G154)/G154)*0.25</f>
        <v>2.5000000000000001E-3</v>
      </c>
      <c r="H155" s="1037"/>
      <c r="I155" s="1037"/>
    </row>
    <row r="156" spans="2:9">
      <c r="D156" s="1040"/>
      <c r="E156" s="1040"/>
    </row>
    <row r="157" spans="2:9">
      <c r="B157" s="1061" t="s">
        <v>2215</v>
      </c>
      <c r="C157" s="1062"/>
      <c r="D157" s="1062"/>
      <c r="E157" s="1062"/>
      <c r="F157" s="1062"/>
      <c r="G157" s="1062"/>
      <c r="H157" s="1062"/>
      <c r="I157" s="1063"/>
    </row>
    <row r="159" spans="2:9">
      <c r="E159" s="1079" t="s">
        <v>2568</v>
      </c>
      <c r="G159" s="1039" t="b">
        <f>G37</f>
        <v>0</v>
      </c>
    </row>
    <row r="160" spans="2:9">
      <c r="C160" s="2649" t="s">
        <v>2216</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1771157.7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9" workbookViewId="0">
      <selection activeCell="G40" sqref="G40"/>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84.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1 Bedroom</v>
      </c>
      <c r="B4" s="1077">
        <f>Application!G726</f>
        <v>11</v>
      </c>
      <c r="C4" s="1155"/>
      <c r="D4" s="428">
        <f>Application!O726</f>
        <v>681</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5</v>
      </c>
      <c r="C5" s="1155"/>
      <c r="D5" s="428">
        <f>Application!O727</f>
        <v>800</v>
      </c>
      <c r="E5" s="429"/>
      <c r="F5" s="1078"/>
      <c r="G5" s="428">
        <f t="shared" ref="G5:G38" si="2">F5*B5</f>
        <v>0</v>
      </c>
      <c r="H5" s="429"/>
      <c r="I5" s="428" t="str">
        <f t="shared" si="0"/>
        <v/>
      </c>
      <c r="J5" s="428" t="str">
        <f t="shared" si="1"/>
        <v/>
      </c>
      <c r="K5" s="204"/>
      <c r="L5" s="305"/>
    </row>
    <row r="6" spans="1:12">
      <c r="A6" s="428" t="str">
        <f>Application!B728</f>
        <v>1 Bedroom</v>
      </c>
      <c r="B6" s="1077">
        <f>Application!G728</f>
        <v>6</v>
      </c>
      <c r="C6" s="1155" t="s">
        <v>385</v>
      </c>
      <c r="D6" s="428">
        <f>Application!O728</f>
        <v>681</v>
      </c>
      <c r="E6" s="429"/>
      <c r="F6" s="1078">
        <v>1690</v>
      </c>
      <c r="G6" s="428">
        <f t="shared" si="2"/>
        <v>10140</v>
      </c>
      <c r="H6" s="429"/>
      <c r="I6" s="428">
        <f t="shared" si="0"/>
        <v>1009</v>
      </c>
      <c r="J6" s="428">
        <f t="shared" si="1"/>
        <v>6054</v>
      </c>
      <c r="K6" s="204"/>
      <c r="L6" s="305"/>
    </row>
    <row r="7" spans="1:12">
      <c r="A7" s="428" t="str">
        <f>Application!B729</f>
        <v>2 Bedrooms</v>
      </c>
      <c r="B7" s="1077">
        <f>Application!G729</f>
        <v>17</v>
      </c>
      <c r="C7" s="1155" t="s">
        <v>385</v>
      </c>
      <c r="D7" s="428">
        <f>Application!O729</f>
        <v>800</v>
      </c>
      <c r="E7" s="429"/>
      <c r="F7" s="1078">
        <v>2147</v>
      </c>
      <c r="G7" s="428">
        <f t="shared" si="2"/>
        <v>36499</v>
      </c>
      <c r="H7" s="429"/>
      <c r="I7" s="428">
        <f t="shared" si="0"/>
        <v>1347</v>
      </c>
      <c r="J7" s="428">
        <f t="shared" si="1"/>
        <v>22899</v>
      </c>
      <c r="K7" s="204"/>
      <c r="L7" s="305"/>
    </row>
    <row r="8" spans="1:12">
      <c r="A8" s="428" t="str">
        <f>Application!B730</f>
        <v>3 Bedrooms</v>
      </c>
      <c r="B8" s="1077">
        <f>Application!G730</f>
        <v>2</v>
      </c>
      <c r="C8" s="1155" t="s">
        <v>385</v>
      </c>
      <c r="D8" s="428">
        <f>Application!O730</f>
        <v>910</v>
      </c>
      <c r="E8" s="429"/>
      <c r="F8" s="1078">
        <v>2907</v>
      </c>
      <c r="G8" s="428">
        <f t="shared" si="2"/>
        <v>5814</v>
      </c>
      <c r="H8" s="429"/>
      <c r="I8" s="428">
        <f t="shared" si="0"/>
        <v>1997</v>
      </c>
      <c r="J8" s="428">
        <f t="shared" si="1"/>
        <v>3994</v>
      </c>
      <c r="K8" s="204"/>
      <c r="L8" s="305"/>
    </row>
    <row r="9" spans="1:12">
      <c r="A9" s="428" t="str">
        <f>Application!B731</f>
        <v>1 Bedroom</v>
      </c>
      <c r="B9" s="1077">
        <f>Application!G731</f>
        <v>1</v>
      </c>
      <c r="C9" s="1155"/>
      <c r="D9" s="428">
        <f>Application!O731</f>
        <v>1454</v>
      </c>
      <c r="E9" s="429"/>
      <c r="F9" s="1078"/>
      <c r="G9" s="428">
        <f t="shared" si="2"/>
        <v>0</v>
      </c>
      <c r="H9" s="429"/>
      <c r="I9" s="428" t="str">
        <f t="shared" si="0"/>
        <v/>
      </c>
      <c r="J9" s="428" t="str">
        <f t="shared" si="1"/>
        <v/>
      </c>
      <c r="K9" s="204"/>
      <c r="L9" s="305"/>
    </row>
    <row r="10" spans="1:12">
      <c r="A10" s="428" t="str">
        <f>Application!B732</f>
        <v>2 Bedrooms</v>
      </c>
      <c r="B10" s="1077">
        <f>Application!G732</f>
        <v>3</v>
      </c>
      <c r="C10" s="1155"/>
      <c r="D10" s="428">
        <f>Application!O732</f>
        <v>1727</v>
      </c>
      <c r="E10" s="429"/>
      <c r="F10" s="1078"/>
      <c r="G10" s="428">
        <f t="shared" si="2"/>
        <v>0</v>
      </c>
      <c r="H10" s="429"/>
      <c r="I10" s="428" t="str">
        <f t="shared" si="0"/>
        <v/>
      </c>
      <c r="J10" s="428" t="str">
        <f t="shared" si="1"/>
        <v/>
      </c>
      <c r="K10" s="204"/>
      <c r="L10" s="305"/>
    </row>
    <row r="11" spans="1:12">
      <c r="A11" s="428" t="str">
        <f>Application!B733</f>
        <v>3 Bedrooms</v>
      </c>
      <c r="B11" s="1077">
        <f>Application!G733</f>
        <v>6</v>
      </c>
      <c r="C11" s="1155"/>
      <c r="D11" s="428">
        <f>Application!O733</f>
        <v>1981</v>
      </c>
      <c r="E11" s="429"/>
      <c r="F11" s="1078"/>
      <c r="G11" s="428">
        <f t="shared" si="2"/>
        <v>0</v>
      </c>
      <c r="H11" s="429"/>
      <c r="I11" s="428" t="str">
        <f t="shared" si="0"/>
        <v/>
      </c>
      <c r="J11" s="428" t="str">
        <f t="shared" si="1"/>
        <v/>
      </c>
      <c r="K11" s="204"/>
      <c r="L11" s="305"/>
    </row>
    <row r="12" spans="1:12">
      <c r="A12" s="428" t="str">
        <f>Application!B734</f>
        <v>2 Bedrooms</v>
      </c>
      <c r="B12" s="1077">
        <f>Application!G734</f>
        <v>5</v>
      </c>
      <c r="C12" s="1155"/>
      <c r="D12" s="428">
        <f>Application!O734</f>
        <v>1783</v>
      </c>
      <c r="E12" s="429"/>
      <c r="F12" s="1078"/>
      <c r="G12" s="428">
        <f t="shared" si="2"/>
        <v>0</v>
      </c>
      <c r="H12" s="429"/>
      <c r="I12" s="428" t="str">
        <f t="shared" si="0"/>
        <v/>
      </c>
      <c r="J12" s="428" t="str">
        <f t="shared" si="1"/>
        <v/>
      </c>
      <c r="K12" s="204"/>
      <c r="L12" s="305"/>
    </row>
    <row r="13" spans="1:12">
      <c r="A13" s="428" t="str">
        <f>Application!B735</f>
        <v>3 Bedrooms</v>
      </c>
      <c r="B13" s="1077">
        <f>Application!G735</f>
        <v>10</v>
      </c>
      <c r="C13" s="1155"/>
      <c r="D13" s="428">
        <f>Application!O735</f>
        <v>2338</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81813</v>
      </c>
      <c r="E40" s="429"/>
      <c r="F40" s="429"/>
      <c r="G40" s="432">
        <f>SUM(G4:G38)*12</f>
        <v>629436</v>
      </c>
      <c r="H40" s="433"/>
      <c r="I40" s="431"/>
      <c r="J40" s="432">
        <f>SUM(J4:J38)*12</f>
        <v>395364</v>
      </c>
      <c r="K40" s="204"/>
      <c r="L40" s="306"/>
    </row>
    <row r="41" spans="1:12">
      <c r="A41" s="430"/>
      <c r="B41" s="431"/>
      <c r="C41" s="431"/>
      <c r="D41" s="433"/>
      <c r="E41" s="429"/>
      <c r="F41" s="429"/>
      <c r="G41" s="433"/>
      <c r="H41" s="433"/>
      <c r="I41" s="431"/>
      <c r="J41" s="433"/>
      <c r="K41" s="204"/>
      <c r="L41" s="306"/>
    </row>
    <row r="42" spans="1:12">
      <c r="A42" s="304" t="s">
        <v>2205</v>
      </c>
    </row>
    <row r="43" spans="1:12">
      <c r="A43" s="2685" t="s">
        <v>2422</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2206</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85"/>
  <sheetViews>
    <sheetView workbookViewId="0">
      <selection activeCell="I47" sqref="I47"/>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3" customWidth="1"/>
    <col min="35" max="35" width="12.6328125" customWidth="1"/>
    <col min="36" max="36" width="2.36328125" customWidth="1"/>
    <col min="37" max="37" width="12.6328125" customWidth="1"/>
    <col min="38" max="38" width="2.6328125" customWidth="1"/>
    <col min="39" max="39" width="12.6328125" customWidth="1"/>
    <col min="40" max="40" width="2.81640625" customWidth="1"/>
    <col min="41" max="41" width="12.6328125" customWidth="1"/>
    <col min="42" max="42" width="3" customWidth="1"/>
    <col min="43" max="43" width="12.6328125" customWidth="1"/>
    <col min="44" max="44" width="3" customWidth="1"/>
    <col min="45" max="45" width="12.6328125" customWidth="1"/>
    <col min="46" max="46" width="3" customWidth="1"/>
    <col min="47" max="47" width="12.6328125" customWidth="1"/>
    <col min="48" max="48" width="2.6328125" customWidth="1"/>
    <col min="49" max="49" width="12.6328125" customWidth="1"/>
    <col min="50" max="50" width="2.6328125" customWidth="1"/>
    <col min="51" max="51" width="12.6328125" customWidth="1"/>
    <col min="52" max="52" width="3.36328125" customWidth="1"/>
    <col min="53" max="53" width="12.6328125" customWidth="1"/>
    <col min="54" max="54" width="2.6328125" customWidth="1"/>
    <col min="55" max="55" width="12.6328125" customWidth="1"/>
    <col min="56" max="56" width="3" customWidth="1"/>
    <col min="57" max="57" width="12.6328125" customWidth="1"/>
    <col min="58" max="58" width="3" customWidth="1"/>
    <col min="59" max="59" width="12.6328125" customWidth="1"/>
    <col min="60" max="60" width="2.36328125" customWidth="1"/>
    <col min="61" max="61" width="12.6328125" customWidth="1"/>
    <col min="62" max="62" width="2.81640625" customWidth="1"/>
    <col min="63" max="63" width="12.6328125" customWidth="1"/>
    <col min="64" max="64" width="2.6328125" customWidth="1"/>
    <col min="65" max="65" width="0" hidden="1" customWidth="1"/>
    <col min="66" max="16384" width="8.81640625" hidden="1"/>
  </cols>
  <sheetData>
    <row r="1" spans="1:16384" ht="18">
      <c r="A1" s="211" t="s">
        <v>2049</v>
      </c>
      <c r="B1" s="211"/>
    </row>
    <row r="2" spans="1:16384"/>
    <row r="3" spans="1:1638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236"/>
      <c r="AI3" s="236" t="s">
        <v>2770</v>
      </c>
      <c r="AJ3" s="236"/>
      <c r="AK3" s="236" t="s">
        <v>2771</v>
      </c>
      <c r="AL3" s="236"/>
      <c r="AM3" s="236" t="s">
        <v>2772</v>
      </c>
      <c r="AN3" s="236"/>
      <c r="AO3" s="236" t="s">
        <v>2773</v>
      </c>
      <c r="AP3" s="203"/>
      <c r="AQ3" s="236" t="s">
        <v>2774</v>
      </c>
      <c r="AS3" s="236" t="s">
        <v>2775</v>
      </c>
      <c r="AT3" s="203"/>
      <c r="AU3" s="236" t="s">
        <v>2776</v>
      </c>
      <c r="AV3" s="203"/>
      <c r="AW3" s="236" t="s">
        <v>2777</v>
      </c>
      <c r="AX3" s="203"/>
      <c r="AY3" s="236" t="s">
        <v>2778</v>
      </c>
      <c r="AZ3" s="203"/>
      <c r="BA3" s="236" t="s">
        <v>2779</v>
      </c>
      <c r="BB3" s="203"/>
      <c r="BC3" s="236" t="s">
        <v>2780</v>
      </c>
      <c r="BD3" s="203"/>
      <c r="BE3" s="236" t="s">
        <v>2781</v>
      </c>
      <c r="BF3" s="203"/>
      <c r="BG3" s="236" t="s">
        <v>2782</v>
      </c>
      <c r="BH3" s="203"/>
      <c r="BI3" s="236" t="s">
        <v>2783</v>
      </c>
      <c r="BJ3" s="203"/>
      <c r="BK3" s="236" t="s">
        <v>2784</v>
      </c>
    </row>
    <row r="4" spans="1:16384" s="219" customFormat="1" ht="14">
      <c r="A4" s="219" t="s">
        <v>837</v>
      </c>
      <c r="C4" s="237">
        <v>1.0249999999999999</v>
      </c>
      <c r="E4" s="219">
        <f>Application!Y809</f>
        <v>981756</v>
      </c>
      <c r="G4" s="219">
        <f>E4*$C$4</f>
        <v>1006299.8999999999</v>
      </c>
      <c r="I4" s="219">
        <f>G4*$C$4</f>
        <v>1031457.3974999998</v>
      </c>
      <c r="K4" s="219">
        <f>I4*$C$4</f>
        <v>1057243.8324374997</v>
      </c>
      <c r="M4" s="219">
        <f>K4*$C$4</f>
        <v>1083674.9282484371</v>
      </c>
      <c r="O4" s="219">
        <f>M4*$C$4</f>
        <v>1110766.8014546479</v>
      </c>
      <c r="Q4" s="219">
        <f>O4*$C$4</f>
        <v>1138535.9714910141</v>
      </c>
      <c r="S4" s="219">
        <f>Q4*$C$4</f>
        <v>1166999.3707782894</v>
      </c>
      <c r="U4" s="219">
        <f>S4*$C$4</f>
        <v>1196174.3550477466</v>
      </c>
      <c r="W4" s="219">
        <f>U4*$C$4</f>
        <v>1226078.7139239402</v>
      </c>
      <c r="Y4" s="219">
        <f>W4*$C$4</f>
        <v>1256730.6817720386</v>
      </c>
      <c r="AA4" s="219">
        <f>Y4*$C$4</f>
        <v>1288148.9488163395</v>
      </c>
      <c r="AC4" s="219">
        <f>AA4*$C$4</f>
        <v>1320352.6725367478</v>
      </c>
      <c r="AE4" s="219">
        <f>AC4*$C$4</f>
        <v>1353361.4893501664</v>
      </c>
      <c r="AG4" s="219">
        <f>AE4*$C$4</f>
        <v>1387195.5265839205</v>
      </c>
      <c r="AI4" s="219">
        <f t="shared" ref="AI4:AM4" si="0">AG4*$C$4</f>
        <v>1421875.4147485183</v>
      </c>
      <c r="AK4" s="219">
        <f t="shared" si="0"/>
        <v>1457422.3001172312</v>
      </c>
      <c r="AM4" s="219">
        <f t="shared" si="0"/>
        <v>1493857.857620162</v>
      </c>
      <c r="AO4" s="219">
        <f>AM4*$C$4</f>
        <v>1531204.3040606659</v>
      </c>
      <c r="AQ4" s="219">
        <f t="shared" ref="AQ4:BA4" si="1">AO4*$C$4</f>
        <v>1569484.4116621823</v>
      </c>
      <c r="AS4" s="219">
        <f t="shared" si="1"/>
        <v>1608721.5219537367</v>
      </c>
      <c r="AU4" s="219">
        <f t="shared" si="1"/>
        <v>1648939.5600025801</v>
      </c>
      <c r="AW4" s="219">
        <f t="shared" si="1"/>
        <v>1690163.0490026444</v>
      </c>
      <c r="AY4" s="219">
        <f t="shared" si="1"/>
        <v>1732417.1252277102</v>
      </c>
      <c r="BA4" s="219">
        <f t="shared" si="1"/>
        <v>1775727.5533584028</v>
      </c>
      <c r="BC4" s="219">
        <f t="shared" ref="BC4" si="2">BA4*$C$4</f>
        <v>1820120.7421923627</v>
      </c>
      <c r="BE4" s="219">
        <f t="shared" ref="BE4" si="3">BC4*$C$4</f>
        <v>1865623.7607471715</v>
      </c>
      <c r="BG4" s="219">
        <f t="shared" ref="BG4" si="4">BE4*$C$4</f>
        <v>1912264.3547658506</v>
      </c>
      <c r="BI4" s="219">
        <f t="shared" ref="BI4" si="5">BG4*$C$4</f>
        <v>1960070.9636349967</v>
      </c>
      <c r="BK4" s="219">
        <f t="shared" ref="BK4" si="6">BI4*$C$4</f>
        <v>2009072.7377258714</v>
      </c>
      <c r="BL4"/>
    </row>
    <row r="5" spans="1:16384" s="210" customFormat="1" ht="14">
      <c r="B5" s="210" t="s">
        <v>838</v>
      </c>
      <c r="C5" s="238">
        <f>IF(Application!$D$211="Special Needs",(((0.1*Application!$T$212)+(0.05*(1-Application!$T$212)))),0.05)</f>
        <v>0.05</v>
      </c>
      <c r="E5" s="221">
        <f>-E4*$C$5</f>
        <v>-49087.8</v>
      </c>
      <c r="F5" s="221"/>
      <c r="G5" s="221">
        <f>-G4*$C$5</f>
        <v>-50314.994999999995</v>
      </c>
      <c r="H5" s="221"/>
      <c r="I5" s="221">
        <f>-I4*$C$5</f>
        <v>-51572.869874999997</v>
      </c>
      <c r="J5" s="221"/>
      <c r="K5" s="221">
        <f>-K4*$C$5</f>
        <v>-52862.191621874983</v>
      </c>
      <c r="L5" s="221"/>
      <c r="M5" s="221">
        <f>-M4*$C$5</f>
        <v>-54183.74641242186</v>
      </c>
      <c r="N5" s="221"/>
      <c r="O5" s="221">
        <f>-O4*$C$5</f>
        <v>-55538.340072732397</v>
      </c>
      <c r="P5" s="221"/>
      <c r="Q5" s="221">
        <f>-Q4*$C$5</f>
        <v>-56926.79857455071</v>
      </c>
      <c r="R5" s="221"/>
      <c r="S5" s="221">
        <f>-S4*$C$5</f>
        <v>-58349.968538914472</v>
      </c>
      <c r="T5" s="221"/>
      <c r="U5" s="221">
        <f>-U4*$C$5</f>
        <v>-59808.717752387332</v>
      </c>
      <c r="V5" s="221"/>
      <c r="W5" s="221">
        <f>-W4*$C$5</f>
        <v>-61303.935696197012</v>
      </c>
      <c r="X5" s="221"/>
      <c r="Y5" s="221">
        <f>-Y4*$C$5</f>
        <v>-62836.534088601933</v>
      </c>
      <c r="Z5" s="221"/>
      <c r="AA5" s="221">
        <f>-AA4*$C$5</f>
        <v>-64407.447440816977</v>
      </c>
      <c r="AB5" s="221"/>
      <c r="AC5" s="221">
        <f>-AC4*$C$5</f>
        <v>-66017.633626837385</v>
      </c>
      <c r="AD5" s="221"/>
      <c r="AE5" s="221">
        <f>-AE4*$C$5</f>
        <v>-67668.074467508326</v>
      </c>
      <c r="AF5" s="221"/>
      <c r="AG5" s="221">
        <f>-AG4*$C$5</f>
        <v>-69359.776329196029</v>
      </c>
      <c r="AH5" s="221"/>
      <c r="AI5" s="221">
        <f t="shared" ref="AI5:BK5" si="7">-AI4*$C$5</f>
        <v>-71093.770737425919</v>
      </c>
      <c r="AJ5" s="221"/>
      <c r="AK5" s="221">
        <f t="shared" si="7"/>
        <v>-72871.11500586156</v>
      </c>
      <c r="AL5" s="221"/>
      <c r="AM5" s="221">
        <f t="shared" si="7"/>
        <v>-74692.892881008098</v>
      </c>
      <c r="AN5" s="221"/>
      <c r="AO5" s="221">
        <f t="shared" si="7"/>
        <v>-76560.215203033295</v>
      </c>
      <c r="AP5" s="221"/>
      <c r="AQ5" s="221">
        <f t="shared" si="7"/>
        <v>-78474.220583109112</v>
      </c>
      <c r="AR5" s="221"/>
      <c r="AS5" s="221">
        <f t="shared" si="7"/>
        <v>-80436.076097686833</v>
      </c>
      <c r="AT5" s="221"/>
      <c r="AU5" s="221">
        <f t="shared" si="7"/>
        <v>-82446.978000129006</v>
      </c>
      <c r="AV5" s="221"/>
      <c r="AW5" s="221">
        <f t="shared" si="7"/>
        <v>-84508.152450132227</v>
      </c>
      <c r="AX5" s="221"/>
      <c r="AY5" s="221">
        <f t="shared" si="7"/>
        <v>-86620.856261385517</v>
      </c>
      <c r="AZ5" s="221"/>
      <c r="BA5" s="221">
        <f t="shared" si="7"/>
        <v>-88786.37766792014</v>
      </c>
      <c r="BB5" s="221"/>
      <c r="BC5" s="221">
        <f t="shared" si="7"/>
        <v>-91006.037109618133</v>
      </c>
      <c r="BD5" s="221"/>
      <c r="BE5" s="221">
        <f t="shared" si="7"/>
        <v>-93281.188037358574</v>
      </c>
      <c r="BF5" s="221"/>
      <c r="BG5" s="221">
        <f t="shared" si="7"/>
        <v>-95613.217738292529</v>
      </c>
      <c r="BH5" s="221"/>
      <c r="BI5" s="221">
        <f t="shared" si="7"/>
        <v>-98003.548181749837</v>
      </c>
      <c r="BJ5" s="221"/>
      <c r="BK5" s="221">
        <f t="shared" si="7"/>
        <v>-100453.63688629358</v>
      </c>
      <c r="BL5"/>
    </row>
    <row r="6" spans="1:16384" s="210" customFormat="1" ht="14">
      <c r="A6" s="210" t="s">
        <v>836</v>
      </c>
      <c r="C6" s="237">
        <v>1.0249999999999999</v>
      </c>
      <c r="E6" s="222">
        <f>Application!Z817</f>
        <v>395364</v>
      </c>
      <c r="F6" s="222"/>
      <c r="G6" s="222">
        <f>E6*$C$6</f>
        <v>405248.1</v>
      </c>
      <c r="H6" s="222"/>
      <c r="I6" s="222">
        <f>G6*$C$6</f>
        <v>415379.30249999993</v>
      </c>
      <c r="J6" s="222"/>
      <c r="K6" s="222">
        <f>I6*$C$6</f>
        <v>425763.78506249987</v>
      </c>
      <c r="L6" s="222"/>
      <c r="M6" s="222">
        <f>K6*$C$6</f>
        <v>436407.87968906231</v>
      </c>
      <c r="N6" s="222"/>
      <c r="O6" s="222">
        <f>M6*$C$6</f>
        <v>447318.07668128883</v>
      </c>
      <c r="P6" s="222"/>
      <c r="Q6" s="222">
        <f>O6*$C$6</f>
        <v>458501.02859832102</v>
      </c>
      <c r="R6" s="222"/>
      <c r="S6" s="222">
        <f>Q6*$C$6</f>
        <v>469963.55431327899</v>
      </c>
      <c r="T6" s="222"/>
      <c r="U6" s="222">
        <f>S6*$C$6</f>
        <v>481712.64317111095</v>
      </c>
      <c r="V6" s="222"/>
      <c r="W6" s="222">
        <f>U6*$C$6</f>
        <v>493755.45925038867</v>
      </c>
      <c r="X6" s="222"/>
      <c r="Y6" s="222">
        <f>W6*$C$6</f>
        <v>506099.34573164833</v>
      </c>
      <c r="Z6" s="222"/>
      <c r="AA6" s="222">
        <f>Y6*$C$6</f>
        <v>518751.82937493949</v>
      </c>
      <c r="AB6" s="222"/>
      <c r="AC6" s="222">
        <f>AA6*$C$6</f>
        <v>531720.62510931294</v>
      </c>
      <c r="AD6" s="222"/>
      <c r="AE6" s="222">
        <f>AC6*$C$6</f>
        <v>545013.64073704567</v>
      </c>
      <c r="AF6" s="222"/>
      <c r="AG6" s="222">
        <f>AE6*$C$6</f>
        <v>558638.98175547179</v>
      </c>
      <c r="AH6" s="222"/>
      <c r="AI6" s="222">
        <f t="shared" ref="AI6:BK6" si="8">AG6*$C$6</f>
        <v>572604.95629935851</v>
      </c>
      <c r="AJ6" s="222"/>
      <c r="AK6" s="222">
        <f t="shared" si="8"/>
        <v>586920.08020684239</v>
      </c>
      <c r="AL6" s="222"/>
      <c r="AM6" s="222">
        <f t="shared" si="8"/>
        <v>601593.08221201343</v>
      </c>
      <c r="AN6" s="222"/>
      <c r="AO6" s="222">
        <f t="shared" si="8"/>
        <v>616632.90926731366</v>
      </c>
      <c r="AP6" s="222"/>
      <c r="AQ6" s="222">
        <f t="shared" si="8"/>
        <v>632048.73199899646</v>
      </c>
      <c r="AR6" s="222"/>
      <c r="AS6" s="222">
        <f t="shared" si="8"/>
        <v>647849.95029897126</v>
      </c>
      <c r="AT6" s="222"/>
      <c r="AU6" s="222">
        <f t="shared" si="8"/>
        <v>664046.1990564455</v>
      </c>
      <c r="AV6" s="222"/>
      <c r="AW6" s="222">
        <f t="shared" si="8"/>
        <v>680647.35403285653</v>
      </c>
      <c r="AX6" s="222"/>
      <c r="AY6" s="222">
        <f t="shared" si="8"/>
        <v>697663.53788367787</v>
      </c>
      <c r="AZ6" s="222"/>
      <c r="BA6" s="222">
        <f t="shared" si="8"/>
        <v>715105.12633076974</v>
      </c>
      <c r="BB6" s="222"/>
      <c r="BC6" s="222">
        <f t="shared" si="8"/>
        <v>732982.75448903895</v>
      </c>
      <c r="BD6" s="222"/>
      <c r="BE6" s="222">
        <f t="shared" si="8"/>
        <v>751307.32335126481</v>
      </c>
      <c r="BF6" s="222"/>
      <c r="BG6" s="222">
        <f t="shared" si="8"/>
        <v>770090.00643504632</v>
      </c>
      <c r="BH6" s="222"/>
      <c r="BI6" s="222">
        <f t="shared" si="8"/>
        <v>789342.2565959224</v>
      </c>
      <c r="BJ6" s="222"/>
      <c r="BK6" s="222">
        <f t="shared" si="8"/>
        <v>809075.81301082042</v>
      </c>
      <c r="BL6"/>
    </row>
    <row r="7" spans="1:16384" s="210" customFormat="1" ht="14">
      <c r="B7" s="210" t="s">
        <v>838</v>
      </c>
      <c r="C7" s="238">
        <f>IF(Application!$D$211="Special Needs",(((0.1*Application!$T$212)+(0.05*(1-Application!$T$212)))),0.05)</f>
        <v>0.05</v>
      </c>
      <c r="E7" s="221">
        <f>-E6*$C$7</f>
        <v>-19768.2</v>
      </c>
      <c r="F7" s="221"/>
      <c r="G7" s="221">
        <f>-G6*$C$7</f>
        <v>-20262.404999999999</v>
      </c>
      <c r="H7" s="221"/>
      <c r="I7" s="221">
        <f>-I6*$C$7</f>
        <v>-20768.965124999999</v>
      </c>
      <c r="J7" s="221"/>
      <c r="K7" s="221">
        <f>-K6*$C$7</f>
        <v>-21288.189253124994</v>
      </c>
      <c r="L7" s="221"/>
      <c r="M7" s="221">
        <f>-M6*$C$7</f>
        <v>-21820.393984453116</v>
      </c>
      <c r="N7" s="221"/>
      <c r="O7" s="221">
        <f>-O6*$C$7</f>
        <v>-22365.903834064444</v>
      </c>
      <c r="P7" s="221"/>
      <c r="Q7" s="221">
        <f>-Q6*$C$7</f>
        <v>-22925.051429916053</v>
      </c>
      <c r="R7" s="221"/>
      <c r="S7" s="221">
        <f>-S6*$C$7</f>
        <v>-23498.177715663951</v>
      </c>
      <c r="T7" s="221"/>
      <c r="U7" s="221">
        <f>-U6*$C$7</f>
        <v>-24085.632158555549</v>
      </c>
      <c r="V7" s="221"/>
      <c r="W7" s="221">
        <f>-W6*$C$7</f>
        <v>-24687.772962519433</v>
      </c>
      <c r="X7" s="221"/>
      <c r="Y7" s="221">
        <f>-Y6*$C$7</f>
        <v>-25304.967286582418</v>
      </c>
      <c r="Z7" s="221"/>
      <c r="AA7" s="221">
        <f>-AA6*$C$7</f>
        <v>-25937.591468746978</v>
      </c>
      <c r="AB7" s="221"/>
      <c r="AC7" s="221">
        <f>-AC6*$C$7</f>
        <v>-26586.031255465648</v>
      </c>
      <c r="AD7" s="221"/>
      <c r="AE7" s="221">
        <f>-AE6*$C$7</f>
        <v>-27250.682036852286</v>
      </c>
      <c r="AF7" s="221"/>
      <c r="AG7" s="221">
        <f>-AG6*$C$7</f>
        <v>-27931.949087773592</v>
      </c>
      <c r="AH7" s="221"/>
      <c r="AI7" s="221">
        <f t="shared" ref="AI7:BK7" si="9">-AI6*$C$7</f>
        <v>-28630.247814967926</v>
      </c>
      <c r="AJ7" s="221"/>
      <c r="AK7" s="221">
        <f t="shared" si="9"/>
        <v>-29346.00401034212</v>
      </c>
      <c r="AL7" s="221"/>
      <c r="AM7" s="221">
        <f t="shared" si="9"/>
        <v>-30079.654110600673</v>
      </c>
      <c r="AN7" s="221"/>
      <c r="AO7" s="221">
        <f t="shared" si="9"/>
        <v>-30831.645463365683</v>
      </c>
      <c r="AP7" s="221"/>
      <c r="AQ7" s="221">
        <f t="shared" si="9"/>
        <v>-31602.436599949826</v>
      </c>
      <c r="AR7" s="221"/>
      <c r="AS7" s="221">
        <f t="shared" si="9"/>
        <v>-32392.497514948565</v>
      </c>
      <c r="AT7" s="221"/>
      <c r="AU7" s="221">
        <f t="shared" si="9"/>
        <v>-33202.309952822274</v>
      </c>
      <c r="AV7" s="221"/>
      <c r="AW7" s="221">
        <f t="shared" si="9"/>
        <v>-34032.367701642826</v>
      </c>
      <c r="AX7" s="221"/>
      <c r="AY7" s="221">
        <f t="shared" si="9"/>
        <v>-34883.176894183896</v>
      </c>
      <c r="AZ7" s="221"/>
      <c r="BA7" s="221">
        <f t="shared" si="9"/>
        <v>-35755.256316538485</v>
      </c>
      <c r="BB7" s="221"/>
      <c r="BC7" s="221">
        <f t="shared" si="9"/>
        <v>-36649.137724451946</v>
      </c>
      <c r="BD7" s="221"/>
      <c r="BE7" s="221">
        <f t="shared" si="9"/>
        <v>-37565.366167563239</v>
      </c>
      <c r="BF7" s="221"/>
      <c r="BG7" s="221">
        <f t="shared" si="9"/>
        <v>-38504.500321752319</v>
      </c>
      <c r="BH7" s="221"/>
      <c r="BI7" s="221">
        <f t="shared" si="9"/>
        <v>-39467.112829796126</v>
      </c>
      <c r="BJ7" s="221"/>
      <c r="BK7" s="221">
        <f t="shared" si="9"/>
        <v>-40453.790650541021</v>
      </c>
      <c r="BL7"/>
    </row>
    <row r="8" spans="1:16384" s="210" customFormat="1" ht="14">
      <c r="A8" s="210" t="s">
        <v>288</v>
      </c>
      <c r="C8" s="237">
        <v>1.0249999999999999</v>
      </c>
      <c r="E8" s="222">
        <f>Application!Z825</f>
        <v>8040</v>
      </c>
      <c r="F8" s="222"/>
      <c r="G8" s="222">
        <f>E8*$C$8</f>
        <v>8241</v>
      </c>
      <c r="H8" s="222"/>
      <c r="I8" s="222">
        <f>G8*$C$8</f>
        <v>8447.0249999999996</v>
      </c>
      <c r="J8" s="222"/>
      <c r="K8" s="222">
        <f>I8*$C$8</f>
        <v>8658.2006249999995</v>
      </c>
      <c r="L8" s="222"/>
      <c r="M8" s="222">
        <f>K8*$C$8</f>
        <v>8874.6556406249983</v>
      </c>
      <c r="N8" s="222"/>
      <c r="O8" s="222">
        <f>M8*$C$8</f>
        <v>9096.522031640623</v>
      </c>
      <c r="P8" s="222"/>
      <c r="Q8" s="222">
        <f>O8*$C$8</f>
        <v>9323.9350824316371</v>
      </c>
      <c r="R8" s="222"/>
      <c r="S8" s="222">
        <f>Q8*$C$8</f>
        <v>9557.0334594924279</v>
      </c>
      <c r="T8" s="222"/>
      <c r="U8" s="222">
        <f>S8*$C$8</f>
        <v>9795.9592959797374</v>
      </c>
      <c r="V8" s="222"/>
      <c r="W8" s="222">
        <f>U8*$C$8</f>
        <v>10040.85827837923</v>
      </c>
      <c r="X8" s="222"/>
      <c r="Y8" s="222">
        <f>W8*$C$8</f>
        <v>10291.879735338709</v>
      </c>
      <c r="Z8" s="222"/>
      <c r="AA8" s="222">
        <f>Y8*$C$8</f>
        <v>10549.176728722176</v>
      </c>
      <c r="AB8" s="222"/>
      <c r="AC8" s="222">
        <f>AA8*$C$8</f>
        <v>10812.90614694023</v>
      </c>
      <c r="AD8" s="222"/>
      <c r="AE8" s="222">
        <f>AC8*$C$8</f>
        <v>11083.228800613735</v>
      </c>
      <c r="AF8" s="222"/>
      <c r="AG8" s="222">
        <f>AE8*$C$8</f>
        <v>11360.309520629078</v>
      </c>
      <c r="AH8" s="222"/>
      <c r="AI8" s="222">
        <f t="shared" ref="AI8:BK8" si="10">AG8*$C$8</f>
        <v>11644.317258644804</v>
      </c>
      <c r="AJ8" s="222"/>
      <c r="AK8" s="222">
        <f t="shared" si="10"/>
        <v>11935.425190110922</v>
      </c>
      <c r="AL8" s="222"/>
      <c r="AM8" s="222">
        <f t="shared" si="10"/>
        <v>12233.810819863695</v>
      </c>
      <c r="AN8" s="222"/>
      <c r="AO8" s="222">
        <f t="shared" si="10"/>
        <v>12539.656090360286</v>
      </c>
      <c r="AP8" s="222"/>
      <c r="AQ8" s="222">
        <f t="shared" si="10"/>
        <v>12853.147492619291</v>
      </c>
      <c r="AR8" s="222"/>
      <c r="AS8" s="222">
        <f t="shared" si="10"/>
        <v>13174.476179934773</v>
      </c>
      <c r="AT8" s="222"/>
      <c r="AU8" s="222">
        <f t="shared" si="10"/>
        <v>13503.83808443314</v>
      </c>
      <c r="AV8" s="222"/>
      <c r="AW8" s="222">
        <f t="shared" si="10"/>
        <v>13841.434036543968</v>
      </c>
      <c r="AX8" s="222"/>
      <c r="AY8" s="222">
        <f t="shared" si="10"/>
        <v>14187.469887457566</v>
      </c>
      <c r="AZ8" s="222"/>
      <c r="BA8" s="222">
        <f t="shared" si="10"/>
        <v>14542.156634644003</v>
      </c>
      <c r="BB8" s="222"/>
      <c r="BC8" s="222">
        <f t="shared" si="10"/>
        <v>14905.710550510103</v>
      </c>
      <c r="BD8" s="222"/>
      <c r="BE8" s="222">
        <f t="shared" si="10"/>
        <v>15278.353314272854</v>
      </c>
      <c r="BF8" s="222"/>
      <c r="BG8" s="222">
        <f t="shared" si="10"/>
        <v>15660.312147129674</v>
      </c>
      <c r="BH8" s="222"/>
      <c r="BI8" s="222">
        <f t="shared" si="10"/>
        <v>16051.819950807914</v>
      </c>
      <c r="BJ8" s="222"/>
      <c r="BK8" s="222">
        <f t="shared" si="10"/>
        <v>16453.115449578112</v>
      </c>
      <c r="BL8"/>
    </row>
    <row r="9" spans="1:16384" s="210" customFormat="1" ht="14">
      <c r="B9" s="210" t="s">
        <v>838</v>
      </c>
      <c r="C9" s="238">
        <f>IF(Application!$D$211="Special Needs",(((0.1*Application!$T$212)+(0.05*(1-Application!$T$212)))),0.05)</f>
        <v>0.05</v>
      </c>
      <c r="E9" s="221">
        <f>-E8*$C$9</f>
        <v>-402</v>
      </c>
      <c r="F9" s="221"/>
      <c r="G9" s="221">
        <f>-G8*$C$9</f>
        <v>-412.05</v>
      </c>
      <c r="H9" s="221"/>
      <c r="I9" s="221">
        <f>-I8*$C$9</f>
        <v>-422.35124999999999</v>
      </c>
      <c r="J9" s="221"/>
      <c r="K9" s="221">
        <f>-K8*$C$9</f>
        <v>-432.91003124999997</v>
      </c>
      <c r="L9" s="221"/>
      <c r="M9" s="221">
        <f>-M8*$C$9</f>
        <v>-443.73278203124994</v>
      </c>
      <c r="N9" s="221"/>
      <c r="O9" s="221">
        <f>-O8*$C$9</f>
        <v>-454.82610158203119</v>
      </c>
      <c r="P9" s="221"/>
      <c r="Q9" s="221">
        <f>-Q8*$C$9</f>
        <v>-466.19675412158188</v>
      </c>
      <c r="R9" s="221"/>
      <c r="S9" s="221">
        <f>-S8*$C$9</f>
        <v>-477.85167297462141</v>
      </c>
      <c r="T9" s="221"/>
      <c r="U9" s="221">
        <f>-U8*$C$9</f>
        <v>-489.79796479898687</v>
      </c>
      <c r="V9" s="221"/>
      <c r="W9" s="221">
        <f>-W8*$C$9</f>
        <v>-502.04291391896152</v>
      </c>
      <c r="X9" s="221"/>
      <c r="Y9" s="221">
        <f>-Y8*$C$9</f>
        <v>-514.59398676693547</v>
      </c>
      <c r="Z9" s="221"/>
      <c r="AA9" s="221">
        <f>-AA8*$C$9</f>
        <v>-527.45883643610875</v>
      </c>
      <c r="AB9" s="221"/>
      <c r="AC9" s="221">
        <f>-AC8*$C$9</f>
        <v>-540.64530734701145</v>
      </c>
      <c r="AD9" s="221"/>
      <c r="AE9" s="221">
        <f>-AE8*$C$9</f>
        <v>-554.16144003068678</v>
      </c>
      <c r="AF9" s="221"/>
      <c r="AG9" s="221">
        <f>-AG8*$C$9</f>
        <v>-568.01547603145389</v>
      </c>
      <c r="AH9" s="221"/>
      <c r="AI9" s="221">
        <f t="shared" ref="AI9:BK9" si="11">-AI8*$C$9</f>
        <v>-582.21586293224016</v>
      </c>
      <c r="AJ9" s="221"/>
      <c r="AK9" s="221">
        <f t="shared" si="11"/>
        <v>-596.77125950554614</v>
      </c>
      <c r="AL9" s="221"/>
      <c r="AM9" s="221">
        <f t="shared" si="11"/>
        <v>-611.69054099318475</v>
      </c>
      <c r="AN9" s="221"/>
      <c r="AO9" s="221">
        <f t="shared" si="11"/>
        <v>-626.98280451801429</v>
      </c>
      <c r="AP9" s="221"/>
      <c r="AQ9" s="221">
        <f t="shared" si="11"/>
        <v>-642.65737463096457</v>
      </c>
      <c r="AR9" s="221"/>
      <c r="AS9" s="221">
        <f t="shared" si="11"/>
        <v>-658.72380899673863</v>
      </c>
      <c r="AT9" s="221"/>
      <c r="AU9" s="221">
        <f t="shared" si="11"/>
        <v>-675.19190422165707</v>
      </c>
      <c r="AV9" s="221"/>
      <c r="AW9" s="221">
        <f t="shared" si="11"/>
        <v>-692.07170182719847</v>
      </c>
      <c r="AX9" s="221"/>
      <c r="AY9" s="221">
        <f t="shared" si="11"/>
        <v>-709.37349437287833</v>
      </c>
      <c r="AZ9" s="221"/>
      <c r="BA9" s="221">
        <f t="shared" si="11"/>
        <v>-727.10783173220022</v>
      </c>
      <c r="BB9" s="221"/>
      <c r="BC9" s="221">
        <f t="shared" si="11"/>
        <v>-745.28552752550513</v>
      </c>
      <c r="BD9" s="221"/>
      <c r="BE9" s="221">
        <f t="shared" si="11"/>
        <v>-763.91766571364269</v>
      </c>
      <c r="BF9" s="221"/>
      <c r="BG9" s="221">
        <f t="shared" si="11"/>
        <v>-783.01560735648377</v>
      </c>
      <c r="BH9" s="221"/>
      <c r="BI9" s="221">
        <f t="shared" si="11"/>
        <v>-802.59099754039573</v>
      </c>
      <c r="BJ9" s="221"/>
      <c r="BK9" s="221">
        <f t="shared" si="11"/>
        <v>-822.65577247890565</v>
      </c>
      <c r="BL9"/>
    </row>
    <row r="10" spans="1:1638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c r="AH10" s="1267"/>
      <c r="AI10" s="1267"/>
      <c r="AJ10" s="1267"/>
      <c r="AK10" s="1267"/>
      <c r="AL10" s="1267"/>
      <c r="AM10" s="1267"/>
      <c r="AN10" s="1267"/>
      <c r="AO10" s="1267"/>
      <c r="AP10" s="1267"/>
      <c r="AQ10" s="1267"/>
      <c r="AR10" s="221"/>
      <c r="AS10" s="219"/>
      <c r="AT10" s="219"/>
      <c r="AU10" s="219"/>
      <c r="AV10" s="219"/>
      <c r="AW10" s="219"/>
      <c r="AX10" s="219"/>
      <c r="AY10" s="219"/>
      <c r="AZ10" s="219"/>
      <c r="BA10" s="219"/>
      <c r="BB10" s="219"/>
      <c r="BC10" s="219"/>
      <c r="BD10" s="219"/>
      <c r="BE10" s="219"/>
      <c r="BF10" s="219"/>
      <c r="BG10" s="219"/>
      <c r="BH10" s="219"/>
      <c r="BI10" s="219"/>
      <c r="BJ10" s="219"/>
      <c r="BK10" s="219"/>
      <c r="BL10"/>
    </row>
    <row r="11" spans="1:16384" s="223" customFormat="1" ht="14">
      <c r="A11" s="223" t="s">
        <v>859</v>
      </c>
      <c r="C11" s="216"/>
      <c r="E11" s="223">
        <f>SUM(E4:E10)</f>
        <v>1315902</v>
      </c>
      <c r="G11" s="223">
        <f>SUM(G4:G10)</f>
        <v>1348799.5499999998</v>
      </c>
      <c r="I11" s="223">
        <f>SUM(I4:I10)</f>
        <v>1382519.5387499996</v>
      </c>
      <c r="K11" s="223">
        <f>SUM(K4:K10)</f>
        <v>1417082.5272187495</v>
      </c>
      <c r="M11" s="223">
        <f>SUM(M4:M10)</f>
        <v>1452509.5903992183</v>
      </c>
      <c r="O11" s="223">
        <f>SUM(O4:O10)</f>
        <v>1488822.3301591985</v>
      </c>
      <c r="Q11" s="223">
        <f>SUM(Q4:Q10)</f>
        <v>1526042.8884131783</v>
      </c>
      <c r="S11" s="223">
        <f>SUM(S4:S10)</f>
        <v>1564193.9606235076</v>
      </c>
      <c r="U11" s="223">
        <f>SUM(U4:U10)</f>
        <v>1603298.8096390953</v>
      </c>
      <c r="W11" s="223">
        <f>SUM(W4:W10)</f>
        <v>1643381.2798800729</v>
      </c>
      <c r="Y11" s="223">
        <f>SUM(Y4:Y10)</f>
        <v>1684465.8118770747</v>
      </c>
      <c r="AA11" s="223">
        <f>SUM(AA4:AA10)</f>
        <v>1726577.457174001</v>
      </c>
      <c r="AC11" s="223">
        <f>SUM(AC4:AC10)</f>
        <v>1769741.893603351</v>
      </c>
      <c r="AE11" s="223">
        <f>SUM(AE4:AE10)</f>
        <v>1813985.4409434344</v>
      </c>
      <c r="AG11" s="223">
        <f>SUM(AG4:AG10)</f>
        <v>1859335.0769670201</v>
      </c>
      <c r="AI11" s="223">
        <f t="shared" ref="AI11:CS11" si="12">SUM(AI4:AI10)</f>
        <v>1905818.4538911956</v>
      </c>
      <c r="AK11" s="223">
        <f t="shared" si="12"/>
        <v>1953463.9152384754</v>
      </c>
      <c r="AM11" s="223">
        <f t="shared" si="12"/>
        <v>2002300.5131194373</v>
      </c>
      <c r="AO11" s="223">
        <f t="shared" si="12"/>
        <v>2052358.0259474232</v>
      </c>
      <c r="AQ11" s="223">
        <f t="shared" si="12"/>
        <v>2103666.9765961077</v>
      </c>
      <c r="AS11" s="223">
        <f t="shared" si="12"/>
        <v>2156258.6510110102</v>
      </c>
      <c r="AU11" s="223">
        <f t="shared" si="12"/>
        <v>2210165.1172862859</v>
      </c>
      <c r="AW11" s="223">
        <f t="shared" si="12"/>
        <v>2265419.2452184432</v>
      </c>
      <c r="AY11" s="223">
        <f t="shared" si="12"/>
        <v>2322054.726348904</v>
      </c>
      <c r="BA11" s="223">
        <f t="shared" si="12"/>
        <v>2380106.0945076258</v>
      </c>
      <c r="BC11" s="223">
        <f t="shared" si="12"/>
        <v>2439608.7468703166</v>
      </c>
      <c r="BE11" s="223">
        <f t="shared" si="12"/>
        <v>2500598.9655420743</v>
      </c>
      <c r="BG11" s="223">
        <f t="shared" si="12"/>
        <v>2563113.9396806252</v>
      </c>
      <c r="BI11" s="223">
        <f t="shared" si="12"/>
        <v>2627191.7881726408</v>
      </c>
      <c r="BK11" s="223">
        <f t="shared" si="12"/>
        <v>2692871.5828769566</v>
      </c>
      <c r="BL11" s="223">
        <f t="shared" si="12"/>
        <v>0</v>
      </c>
      <c r="BM11" s="223">
        <f t="shared" si="12"/>
        <v>0</v>
      </c>
      <c r="BN11" s="223">
        <f t="shared" si="12"/>
        <v>0</v>
      </c>
      <c r="BO11" s="223">
        <f t="shared" si="12"/>
        <v>0</v>
      </c>
      <c r="BP11" s="223">
        <f t="shared" si="12"/>
        <v>0</v>
      </c>
      <c r="BQ11" s="223">
        <f t="shared" si="12"/>
        <v>0</v>
      </c>
      <c r="BR11" s="223">
        <f t="shared" si="12"/>
        <v>0</v>
      </c>
      <c r="BS11" s="223">
        <f t="shared" si="12"/>
        <v>0</v>
      </c>
      <c r="BT11" s="223">
        <f t="shared" si="12"/>
        <v>0</v>
      </c>
      <c r="BU11" s="223">
        <f t="shared" si="12"/>
        <v>0</v>
      </c>
      <c r="BV11" s="223">
        <f t="shared" si="12"/>
        <v>0</v>
      </c>
      <c r="BW11" s="223">
        <f t="shared" si="12"/>
        <v>0</v>
      </c>
      <c r="BX11" s="223">
        <f t="shared" si="12"/>
        <v>0</v>
      </c>
      <c r="BY11" s="223">
        <f t="shared" si="12"/>
        <v>0</v>
      </c>
      <c r="BZ11" s="223">
        <f t="shared" si="12"/>
        <v>0</v>
      </c>
      <c r="CA11" s="223">
        <f t="shared" si="12"/>
        <v>0</v>
      </c>
      <c r="CB11" s="223">
        <f t="shared" si="12"/>
        <v>0</v>
      </c>
      <c r="CC11" s="223">
        <f t="shared" si="12"/>
        <v>0</v>
      </c>
      <c r="CD11" s="223">
        <f t="shared" si="12"/>
        <v>0</v>
      </c>
      <c r="CE11" s="223">
        <f t="shared" si="12"/>
        <v>0</v>
      </c>
      <c r="CF11" s="223">
        <f t="shared" si="12"/>
        <v>0</v>
      </c>
      <c r="CG11" s="223">
        <f t="shared" si="12"/>
        <v>0</v>
      </c>
      <c r="CH11" s="223">
        <f t="shared" si="12"/>
        <v>0</v>
      </c>
      <c r="CI11" s="223">
        <f t="shared" si="12"/>
        <v>0</v>
      </c>
      <c r="CJ11" s="223">
        <f t="shared" si="12"/>
        <v>0</v>
      </c>
      <c r="CK11" s="223">
        <f t="shared" si="12"/>
        <v>0</v>
      </c>
      <c r="CL11" s="223">
        <f t="shared" si="12"/>
        <v>0</v>
      </c>
      <c r="CM11" s="223">
        <f t="shared" si="12"/>
        <v>0</v>
      </c>
      <c r="CN11" s="223">
        <f t="shared" si="12"/>
        <v>0</v>
      </c>
      <c r="CO11" s="223">
        <f t="shared" si="12"/>
        <v>0</v>
      </c>
      <c r="CP11" s="223">
        <f t="shared" si="12"/>
        <v>0</v>
      </c>
      <c r="CQ11" s="223">
        <f t="shared" si="12"/>
        <v>0</v>
      </c>
      <c r="CR11" s="223">
        <f t="shared" si="12"/>
        <v>0</v>
      </c>
      <c r="CS11" s="223">
        <f t="shared" si="12"/>
        <v>0</v>
      </c>
      <c r="CT11" s="223">
        <f t="shared" ref="CT11:FE11" si="13">SUM(CT4:CT10)</f>
        <v>0</v>
      </c>
      <c r="CU11" s="223">
        <f t="shared" si="13"/>
        <v>0</v>
      </c>
      <c r="CV11" s="223">
        <f t="shared" si="13"/>
        <v>0</v>
      </c>
      <c r="CW11" s="223">
        <f t="shared" si="13"/>
        <v>0</v>
      </c>
      <c r="CX11" s="223">
        <f t="shared" si="13"/>
        <v>0</v>
      </c>
      <c r="CY11" s="223">
        <f t="shared" si="13"/>
        <v>0</v>
      </c>
      <c r="CZ11" s="223">
        <f t="shared" si="13"/>
        <v>0</v>
      </c>
      <c r="DA11" s="223">
        <f t="shared" si="13"/>
        <v>0</v>
      </c>
      <c r="DB11" s="223">
        <f t="shared" si="13"/>
        <v>0</v>
      </c>
      <c r="DC11" s="223">
        <f t="shared" si="13"/>
        <v>0</v>
      </c>
      <c r="DD11" s="223">
        <f t="shared" si="13"/>
        <v>0</v>
      </c>
      <c r="DE11" s="223">
        <f t="shared" si="13"/>
        <v>0</v>
      </c>
      <c r="DF11" s="223">
        <f t="shared" si="13"/>
        <v>0</v>
      </c>
      <c r="DG11" s="223">
        <f t="shared" si="13"/>
        <v>0</v>
      </c>
      <c r="DH11" s="223">
        <f t="shared" si="13"/>
        <v>0</v>
      </c>
      <c r="DI11" s="223">
        <f t="shared" si="13"/>
        <v>0</v>
      </c>
      <c r="DJ11" s="223">
        <f t="shared" si="13"/>
        <v>0</v>
      </c>
      <c r="DK11" s="223">
        <f t="shared" si="13"/>
        <v>0</v>
      </c>
      <c r="DL11" s="223">
        <f t="shared" si="13"/>
        <v>0</v>
      </c>
      <c r="DM11" s="223">
        <f t="shared" si="13"/>
        <v>0</v>
      </c>
      <c r="DN11" s="223">
        <f t="shared" si="13"/>
        <v>0</v>
      </c>
      <c r="DO11" s="223">
        <f t="shared" si="13"/>
        <v>0</v>
      </c>
      <c r="DP11" s="223">
        <f t="shared" si="13"/>
        <v>0</v>
      </c>
      <c r="DQ11" s="223">
        <f t="shared" si="13"/>
        <v>0</v>
      </c>
      <c r="DR11" s="223">
        <f t="shared" si="13"/>
        <v>0</v>
      </c>
      <c r="DS11" s="223">
        <f t="shared" si="13"/>
        <v>0</v>
      </c>
      <c r="DT11" s="223">
        <f t="shared" si="13"/>
        <v>0</v>
      </c>
      <c r="DU11" s="223">
        <f t="shared" si="13"/>
        <v>0</v>
      </c>
      <c r="DV11" s="223">
        <f t="shared" si="13"/>
        <v>0</v>
      </c>
      <c r="DW11" s="223">
        <f t="shared" si="13"/>
        <v>0</v>
      </c>
      <c r="DX11" s="223">
        <f t="shared" si="13"/>
        <v>0</v>
      </c>
      <c r="DY11" s="223">
        <f t="shared" si="13"/>
        <v>0</v>
      </c>
      <c r="DZ11" s="223">
        <f t="shared" si="13"/>
        <v>0</v>
      </c>
      <c r="EA11" s="223">
        <f t="shared" si="13"/>
        <v>0</v>
      </c>
      <c r="EB11" s="223">
        <f t="shared" si="13"/>
        <v>0</v>
      </c>
      <c r="EC11" s="223">
        <f t="shared" si="13"/>
        <v>0</v>
      </c>
      <c r="ED11" s="223">
        <f t="shared" si="13"/>
        <v>0</v>
      </c>
      <c r="EE11" s="223">
        <f t="shared" si="13"/>
        <v>0</v>
      </c>
      <c r="EF11" s="223">
        <f t="shared" si="13"/>
        <v>0</v>
      </c>
      <c r="EG11" s="223">
        <f t="shared" si="13"/>
        <v>0</v>
      </c>
      <c r="EH11" s="223">
        <f t="shared" si="13"/>
        <v>0</v>
      </c>
      <c r="EI11" s="223">
        <f t="shared" si="13"/>
        <v>0</v>
      </c>
      <c r="EJ11" s="223">
        <f t="shared" si="13"/>
        <v>0</v>
      </c>
      <c r="EK11" s="223">
        <f t="shared" si="13"/>
        <v>0</v>
      </c>
      <c r="EL11" s="223">
        <f t="shared" si="13"/>
        <v>0</v>
      </c>
      <c r="EM11" s="223">
        <f t="shared" si="13"/>
        <v>0</v>
      </c>
      <c r="EN11" s="223">
        <f t="shared" si="13"/>
        <v>0</v>
      </c>
      <c r="EO11" s="223">
        <f t="shared" si="13"/>
        <v>0</v>
      </c>
      <c r="EP11" s="223">
        <f t="shared" si="13"/>
        <v>0</v>
      </c>
      <c r="EQ11" s="223">
        <f t="shared" si="13"/>
        <v>0</v>
      </c>
      <c r="ER11" s="223">
        <f t="shared" si="13"/>
        <v>0</v>
      </c>
      <c r="ES11" s="223">
        <f t="shared" si="13"/>
        <v>0</v>
      </c>
      <c r="ET11" s="223">
        <f t="shared" si="13"/>
        <v>0</v>
      </c>
      <c r="EU11" s="223">
        <f t="shared" si="13"/>
        <v>0</v>
      </c>
      <c r="EV11" s="223">
        <f t="shared" si="13"/>
        <v>0</v>
      </c>
      <c r="EW11" s="223">
        <f t="shared" si="13"/>
        <v>0</v>
      </c>
      <c r="EX11" s="223">
        <f t="shared" si="13"/>
        <v>0</v>
      </c>
      <c r="EY11" s="223">
        <f t="shared" si="13"/>
        <v>0</v>
      </c>
      <c r="EZ11" s="223">
        <f t="shared" si="13"/>
        <v>0</v>
      </c>
      <c r="FA11" s="223">
        <f t="shared" si="13"/>
        <v>0</v>
      </c>
      <c r="FB11" s="223">
        <f t="shared" si="13"/>
        <v>0</v>
      </c>
      <c r="FC11" s="223">
        <f t="shared" si="13"/>
        <v>0</v>
      </c>
      <c r="FD11" s="223">
        <f t="shared" si="13"/>
        <v>0</v>
      </c>
      <c r="FE11" s="223">
        <f t="shared" si="13"/>
        <v>0</v>
      </c>
      <c r="FF11" s="223">
        <f t="shared" ref="FF11:HQ11" si="14">SUM(FF4:FF10)</f>
        <v>0</v>
      </c>
      <c r="FG11" s="223">
        <f t="shared" si="14"/>
        <v>0</v>
      </c>
      <c r="FH11" s="223">
        <f t="shared" si="14"/>
        <v>0</v>
      </c>
      <c r="FI11" s="223">
        <f t="shared" si="14"/>
        <v>0</v>
      </c>
      <c r="FJ11" s="223">
        <f t="shared" si="14"/>
        <v>0</v>
      </c>
      <c r="FK11" s="223">
        <f t="shared" si="14"/>
        <v>0</v>
      </c>
      <c r="FL11" s="223">
        <f t="shared" si="14"/>
        <v>0</v>
      </c>
      <c r="FM11" s="223">
        <f t="shared" si="14"/>
        <v>0</v>
      </c>
      <c r="FN11" s="223">
        <f t="shared" si="14"/>
        <v>0</v>
      </c>
      <c r="FO11" s="223">
        <f t="shared" si="14"/>
        <v>0</v>
      </c>
      <c r="FP11" s="223">
        <f t="shared" si="14"/>
        <v>0</v>
      </c>
      <c r="FQ11" s="223">
        <f t="shared" si="14"/>
        <v>0</v>
      </c>
      <c r="FR11" s="223">
        <f t="shared" si="14"/>
        <v>0</v>
      </c>
      <c r="FS11" s="223">
        <f t="shared" si="14"/>
        <v>0</v>
      </c>
      <c r="FT11" s="223">
        <f t="shared" si="14"/>
        <v>0</v>
      </c>
      <c r="FU11" s="223">
        <f t="shared" si="14"/>
        <v>0</v>
      </c>
      <c r="FV11" s="223">
        <f t="shared" si="14"/>
        <v>0</v>
      </c>
      <c r="FW11" s="223">
        <f t="shared" si="14"/>
        <v>0</v>
      </c>
      <c r="FX11" s="223">
        <f t="shared" si="14"/>
        <v>0</v>
      </c>
      <c r="FY11" s="223">
        <f t="shared" si="14"/>
        <v>0</v>
      </c>
      <c r="FZ11" s="223">
        <f t="shared" si="14"/>
        <v>0</v>
      </c>
      <c r="GA11" s="223">
        <f t="shared" si="14"/>
        <v>0</v>
      </c>
      <c r="GB11" s="223">
        <f t="shared" si="14"/>
        <v>0</v>
      </c>
      <c r="GC11" s="223">
        <f t="shared" si="14"/>
        <v>0</v>
      </c>
      <c r="GD11" s="223">
        <f t="shared" si="14"/>
        <v>0</v>
      </c>
      <c r="GE11" s="223">
        <f t="shared" si="14"/>
        <v>0</v>
      </c>
      <c r="GF11" s="223">
        <f t="shared" si="14"/>
        <v>0</v>
      </c>
      <c r="GG11" s="223">
        <f t="shared" si="14"/>
        <v>0</v>
      </c>
      <c r="GH11" s="223">
        <f t="shared" si="14"/>
        <v>0</v>
      </c>
      <c r="GI11" s="223">
        <f t="shared" si="14"/>
        <v>0</v>
      </c>
      <c r="GJ11" s="223">
        <f t="shared" si="14"/>
        <v>0</v>
      </c>
      <c r="GK11" s="223">
        <f t="shared" si="14"/>
        <v>0</v>
      </c>
      <c r="GL11" s="223">
        <f t="shared" si="14"/>
        <v>0</v>
      </c>
      <c r="GM11" s="223">
        <f t="shared" si="14"/>
        <v>0</v>
      </c>
      <c r="GN11" s="223">
        <f t="shared" si="14"/>
        <v>0</v>
      </c>
      <c r="GO11" s="223">
        <f t="shared" si="14"/>
        <v>0</v>
      </c>
      <c r="GP11" s="223">
        <f t="shared" si="14"/>
        <v>0</v>
      </c>
      <c r="GQ11" s="223">
        <f t="shared" si="14"/>
        <v>0</v>
      </c>
      <c r="GR11" s="223">
        <f t="shared" si="14"/>
        <v>0</v>
      </c>
      <c r="GS11" s="223">
        <f t="shared" si="14"/>
        <v>0</v>
      </c>
      <c r="GT11" s="223">
        <f t="shared" si="14"/>
        <v>0</v>
      </c>
      <c r="GU11" s="223">
        <f t="shared" si="14"/>
        <v>0</v>
      </c>
      <c r="GV11" s="223">
        <f t="shared" si="14"/>
        <v>0</v>
      </c>
      <c r="GW11" s="223">
        <f t="shared" si="14"/>
        <v>0</v>
      </c>
      <c r="GX11" s="223">
        <f t="shared" si="14"/>
        <v>0</v>
      </c>
      <c r="GY11" s="223">
        <f t="shared" si="14"/>
        <v>0</v>
      </c>
      <c r="GZ11" s="223">
        <f t="shared" si="14"/>
        <v>0</v>
      </c>
      <c r="HA11" s="223">
        <f t="shared" si="14"/>
        <v>0</v>
      </c>
      <c r="HB11" s="223">
        <f t="shared" si="14"/>
        <v>0</v>
      </c>
      <c r="HC11" s="223">
        <f t="shared" si="14"/>
        <v>0</v>
      </c>
      <c r="HD11" s="223">
        <f t="shared" si="14"/>
        <v>0</v>
      </c>
      <c r="HE11" s="223">
        <f t="shared" si="14"/>
        <v>0</v>
      </c>
      <c r="HF11" s="223">
        <f t="shared" si="14"/>
        <v>0</v>
      </c>
      <c r="HG11" s="223">
        <f t="shared" si="14"/>
        <v>0</v>
      </c>
      <c r="HH11" s="223">
        <f t="shared" si="14"/>
        <v>0</v>
      </c>
      <c r="HI11" s="223">
        <f t="shared" si="14"/>
        <v>0</v>
      </c>
      <c r="HJ11" s="223">
        <f t="shared" si="14"/>
        <v>0</v>
      </c>
      <c r="HK11" s="223">
        <f t="shared" si="14"/>
        <v>0</v>
      </c>
      <c r="HL11" s="223">
        <f t="shared" si="14"/>
        <v>0</v>
      </c>
      <c r="HM11" s="223">
        <f t="shared" si="14"/>
        <v>0</v>
      </c>
      <c r="HN11" s="223">
        <f t="shared" si="14"/>
        <v>0</v>
      </c>
      <c r="HO11" s="223">
        <f t="shared" si="14"/>
        <v>0</v>
      </c>
      <c r="HP11" s="223">
        <f t="shared" si="14"/>
        <v>0</v>
      </c>
      <c r="HQ11" s="223">
        <f t="shared" si="14"/>
        <v>0</v>
      </c>
      <c r="HR11" s="223">
        <f t="shared" ref="HR11:KC11" si="15">SUM(HR4:HR10)</f>
        <v>0</v>
      </c>
      <c r="HS11" s="223">
        <f t="shared" si="15"/>
        <v>0</v>
      </c>
      <c r="HT11" s="223">
        <f t="shared" si="15"/>
        <v>0</v>
      </c>
      <c r="HU11" s="223">
        <f t="shared" si="15"/>
        <v>0</v>
      </c>
      <c r="HV11" s="223">
        <f t="shared" si="15"/>
        <v>0</v>
      </c>
      <c r="HW11" s="223">
        <f t="shared" si="15"/>
        <v>0</v>
      </c>
      <c r="HX11" s="223">
        <f t="shared" si="15"/>
        <v>0</v>
      </c>
      <c r="HY11" s="223">
        <f t="shared" si="15"/>
        <v>0</v>
      </c>
      <c r="HZ11" s="223">
        <f t="shared" si="15"/>
        <v>0</v>
      </c>
      <c r="IA11" s="223">
        <f t="shared" si="15"/>
        <v>0</v>
      </c>
      <c r="IB11" s="223">
        <f t="shared" si="15"/>
        <v>0</v>
      </c>
      <c r="IC11" s="223">
        <f t="shared" si="15"/>
        <v>0</v>
      </c>
      <c r="ID11" s="223">
        <f t="shared" si="15"/>
        <v>0</v>
      </c>
      <c r="IE11" s="223">
        <f t="shared" si="15"/>
        <v>0</v>
      </c>
      <c r="IF11" s="223">
        <f t="shared" si="15"/>
        <v>0</v>
      </c>
      <c r="IG11" s="223">
        <f t="shared" si="15"/>
        <v>0</v>
      </c>
      <c r="IH11" s="223">
        <f t="shared" si="15"/>
        <v>0</v>
      </c>
      <c r="II11" s="223">
        <f t="shared" si="15"/>
        <v>0</v>
      </c>
      <c r="IJ11" s="223">
        <f t="shared" si="15"/>
        <v>0</v>
      </c>
      <c r="IK11" s="223">
        <f t="shared" si="15"/>
        <v>0</v>
      </c>
      <c r="IL11" s="223">
        <f t="shared" si="15"/>
        <v>0</v>
      </c>
      <c r="IM11" s="223">
        <f t="shared" si="15"/>
        <v>0</v>
      </c>
      <c r="IN11" s="223">
        <f t="shared" si="15"/>
        <v>0</v>
      </c>
      <c r="IO11" s="223">
        <f t="shared" si="15"/>
        <v>0</v>
      </c>
      <c r="IP11" s="223">
        <f t="shared" si="15"/>
        <v>0</v>
      </c>
      <c r="IQ11" s="223">
        <f t="shared" si="15"/>
        <v>0</v>
      </c>
      <c r="IR11" s="223">
        <f t="shared" si="15"/>
        <v>0</v>
      </c>
      <c r="IS11" s="223">
        <f t="shared" si="15"/>
        <v>0</v>
      </c>
      <c r="IT11" s="223">
        <f t="shared" si="15"/>
        <v>0</v>
      </c>
      <c r="IU11" s="223">
        <f t="shared" si="15"/>
        <v>0</v>
      </c>
      <c r="IV11" s="223">
        <f t="shared" si="15"/>
        <v>0</v>
      </c>
      <c r="IW11" s="223">
        <f t="shared" si="15"/>
        <v>0</v>
      </c>
      <c r="IX11" s="223">
        <f t="shared" si="15"/>
        <v>0</v>
      </c>
      <c r="IY11" s="223">
        <f t="shared" si="15"/>
        <v>0</v>
      </c>
      <c r="IZ11" s="223">
        <f t="shared" si="15"/>
        <v>0</v>
      </c>
      <c r="JA11" s="223">
        <f t="shared" si="15"/>
        <v>0</v>
      </c>
      <c r="JB11" s="223">
        <f t="shared" si="15"/>
        <v>0</v>
      </c>
      <c r="JC11" s="223">
        <f t="shared" si="15"/>
        <v>0</v>
      </c>
      <c r="JD11" s="223">
        <f t="shared" si="15"/>
        <v>0</v>
      </c>
      <c r="JE11" s="223">
        <f t="shared" si="15"/>
        <v>0</v>
      </c>
      <c r="JF11" s="223">
        <f t="shared" si="15"/>
        <v>0</v>
      </c>
      <c r="JG11" s="223">
        <f t="shared" si="15"/>
        <v>0</v>
      </c>
      <c r="JH11" s="223">
        <f t="shared" si="15"/>
        <v>0</v>
      </c>
      <c r="JI11" s="223">
        <f t="shared" si="15"/>
        <v>0</v>
      </c>
      <c r="JJ11" s="223">
        <f t="shared" si="15"/>
        <v>0</v>
      </c>
      <c r="JK11" s="223">
        <f t="shared" si="15"/>
        <v>0</v>
      </c>
      <c r="JL11" s="223">
        <f t="shared" si="15"/>
        <v>0</v>
      </c>
      <c r="JM11" s="223">
        <f t="shared" si="15"/>
        <v>0</v>
      </c>
      <c r="JN11" s="223">
        <f t="shared" si="15"/>
        <v>0</v>
      </c>
      <c r="JO11" s="223">
        <f t="shared" si="15"/>
        <v>0</v>
      </c>
      <c r="JP11" s="223">
        <f t="shared" si="15"/>
        <v>0</v>
      </c>
      <c r="JQ11" s="223">
        <f t="shared" si="15"/>
        <v>0</v>
      </c>
      <c r="JR11" s="223">
        <f t="shared" si="15"/>
        <v>0</v>
      </c>
      <c r="JS11" s="223">
        <f t="shared" si="15"/>
        <v>0</v>
      </c>
      <c r="JT11" s="223">
        <f t="shared" si="15"/>
        <v>0</v>
      </c>
      <c r="JU11" s="223">
        <f t="shared" si="15"/>
        <v>0</v>
      </c>
      <c r="JV11" s="223">
        <f t="shared" si="15"/>
        <v>0</v>
      </c>
      <c r="JW11" s="223">
        <f t="shared" si="15"/>
        <v>0</v>
      </c>
      <c r="JX11" s="223">
        <f t="shared" si="15"/>
        <v>0</v>
      </c>
      <c r="JY11" s="223">
        <f t="shared" si="15"/>
        <v>0</v>
      </c>
      <c r="JZ11" s="223">
        <f t="shared" si="15"/>
        <v>0</v>
      </c>
      <c r="KA11" s="223">
        <f t="shared" si="15"/>
        <v>0</v>
      </c>
      <c r="KB11" s="223">
        <f t="shared" si="15"/>
        <v>0</v>
      </c>
      <c r="KC11" s="223">
        <f t="shared" si="15"/>
        <v>0</v>
      </c>
      <c r="KD11" s="223">
        <f t="shared" ref="KD11:MO11" si="16">SUM(KD4:KD10)</f>
        <v>0</v>
      </c>
      <c r="KE11" s="223">
        <f t="shared" si="16"/>
        <v>0</v>
      </c>
      <c r="KF11" s="223">
        <f t="shared" si="16"/>
        <v>0</v>
      </c>
      <c r="KG11" s="223">
        <f t="shared" si="16"/>
        <v>0</v>
      </c>
      <c r="KH11" s="223">
        <f t="shared" si="16"/>
        <v>0</v>
      </c>
      <c r="KI11" s="223">
        <f t="shared" si="16"/>
        <v>0</v>
      </c>
      <c r="KJ11" s="223">
        <f t="shared" si="16"/>
        <v>0</v>
      </c>
      <c r="KK11" s="223">
        <f t="shared" si="16"/>
        <v>0</v>
      </c>
      <c r="KL11" s="223">
        <f t="shared" si="16"/>
        <v>0</v>
      </c>
      <c r="KM11" s="223">
        <f t="shared" si="16"/>
        <v>0</v>
      </c>
      <c r="KN11" s="223">
        <f t="shared" si="16"/>
        <v>0</v>
      </c>
      <c r="KO11" s="223">
        <f t="shared" si="16"/>
        <v>0</v>
      </c>
      <c r="KP11" s="223">
        <f t="shared" si="16"/>
        <v>0</v>
      </c>
      <c r="KQ11" s="223">
        <f t="shared" si="16"/>
        <v>0</v>
      </c>
      <c r="KR11" s="223">
        <f t="shared" si="16"/>
        <v>0</v>
      </c>
      <c r="KS11" s="223">
        <f t="shared" si="16"/>
        <v>0</v>
      </c>
      <c r="KT11" s="223">
        <f t="shared" si="16"/>
        <v>0</v>
      </c>
      <c r="KU11" s="223">
        <f t="shared" si="16"/>
        <v>0</v>
      </c>
      <c r="KV11" s="223">
        <f t="shared" si="16"/>
        <v>0</v>
      </c>
      <c r="KW11" s="223">
        <f t="shared" si="16"/>
        <v>0</v>
      </c>
      <c r="KX11" s="223">
        <f t="shared" si="16"/>
        <v>0</v>
      </c>
      <c r="KY11" s="223">
        <f t="shared" si="16"/>
        <v>0</v>
      </c>
      <c r="KZ11" s="223">
        <f t="shared" si="16"/>
        <v>0</v>
      </c>
      <c r="LA11" s="223">
        <f t="shared" si="16"/>
        <v>0</v>
      </c>
      <c r="LB11" s="223">
        <f t="shared" si="16"/>
        <v>0</v>
      </c>
      <c r="LC11" s="223">
        <f t="shared" si="16"/>
        <v>0</v>
      </c>
      <c r="LD11" s="223">
        <f t="shared" si="16"/>
        <v>0</v>
      </c>
      <c r="LE11" s="223">
        <f t="shared" si="16"/>
        <v>0</v>
      </c>
      <c r="LF11" s="223">
        <f t="shared" si="16"/>
        <v>0</v>
      </c>
      <c r="LG11" s="223">
        <f t="shared" si="16"/>
        <v>0</v>
      </c>
      <c r="LH11" s="223">
        <f t="shared" si="16"/>
        <v>0</v>
      </c>
      <c r="LI11" s="223">
        <f t="shared" si="16"/>
        <v>0</v>
      </c>
      <c r="LJ11" s="223">
        <f t="shared" si="16"/>
        <v>0</v>
      </c>
      <c r="LK11" s="223">
        <f t="shared" si="16"/>
        <v>0</v>
      </c>
      <c r="LL11" s="223">
        <f t="shared" si="16"/>
        <v>0</v>
      </c>
      <c r="LM11" s="223">
        <f t="shared" si="16"/>
        <v>0</v>
      </c>
      <c r="LN11" s="223">
        <f t="shared" si="16"/>
        <v>0</v>
      </c>
      <c r="LO11" s="223">
        <f t="shared" si="16"/>
        <v>0</v>
      </c>
      <c r="LP11" s="223">
        <f t="shared" si="16"/>
        <v>0</v>
      </c>
      <c r="LQ11" s="223">
        <f t="shared" si="16"/>
        <v>0</v>
      </c>
      <c r="LR11" s="223">
        <f t="shared" si="16"/>
        <v>0</v>
      </c>
      <c r="LS11" s="223">
        <f t="shared" si="16"/>
        <v>0</v>
      </c>
      <c r="LT11" s="223">
        <f t="shared" si="16"/>
        <v>0</v>
      </c>
      <c r="LU11" s="223">
        <f t="shared" si="16"/>
        <v>0</v>
      </c>
      <c r="LV11" s="223">
        <f t="shared" si="16"/>
        <v>0</v>
      </c>
      <c r="LW11" s="223">
        <f t="shared" si="16"/>
        <v>0</v>
      </c>
      <c r="LX11" s="223">
        <f t="shared" si="16"/>
        <v>0</v>
      </c>
      <c r="LY11" s="223">
        <f t="shared" si="16"/>
        <v>0</v>
      </c>
      <c r="LZ11" s="223">
        <f t="shared" si="16"/>
        <v>0</v>
      </c>
      <c r="MA11" s="223">
        <f t="shared" si="16"/>
        <v>0</v>
      </c>
      <c r="MB11" s="223">
        <f t="shared" si="16"/>
        <v>0</v>
      </c>
      <c r="MC11" s="223">
        <f t="shared" si="16"/>
        <v>0</v>
      </c>
      <c r="MD11" s="223">
        <f t="shared" si="16"/>
        <v>0</v>
      </c>
      <c r="ME11" s="223">
        <f t="shared" si="16"/>
        <v>0</v>
      </c>
      <c r="MF11" s="223">
        <f t="shared" si="16"/>
        <v>0</v>
      </c>
      <c r="MG11" s="223">
        <f t="shared" si="16"/>
        <v>0</v>
      </c>
      <c r="MH11" s="223">
        <f t="shared" si="16"/>
        <v>0</v>
      </c>
      <c r="MI11" s="223">
        <f t="shared" si="16"/>
        <v>0</v>
      </c>
      <c r="MJ11" s="223">
        <f t="shared" si="16"/>
        <v>0</v>
      </c>
      <c r="MK11" s="223">
        <f t="shared" si="16"/>
        <v>0</v>
      </c>
      <c r="ML11" s="223">
        <f t="shared" si="16"/>
        <v>0</v>
      </c>
      <c r="MM11" s="223">
        <f t="shared" si="16"/>
        <v>0</v>
      </c>
      <c r="MN11" s="223">
        <f t="shared" si="16"/>
        <v>0</v>
      </c>
      <c r="MO11" s="223">
        <f t="shared" si="16"/>
        <v>0</v>
      </c>
      <c r="MP11" s="223">
        <f t="shared" ref="MP11:PA11" si="17">SUM(MP4:MP10)</f>
        <v>0</v>
      </c>
      <c r="MQ11" s="223">
        <f t="shared" si="17"/>
        <v>0</v>
      </c>
      <c r="MR11" s="223">
        <f t="shared" si="17"/>
        <v>0</v>
      </c>
      <c r="MS11" s="223">
        <f t="shared" si="17"/>
        <v>0</v>
      </c>
      <c r="MT11" s="223">
        <f t="shared" si="17"/>
        <v>0</v>
      </c>
      <c r="MU11" s="223">
        <f t="shared" si="17"/>
        <v>0</v>
      </c>
      <c r="MV11" s="223">
        <f t="shared" si="17"/>
        <v>0</v>
      </c>
      <c r="MW11" s="223">
        <f t="shared" si="17"/>
        <v>0</v>
      </c>
      <c r="MX11" s="223">
        <f t="shared" si="17"/>
        <v>0</v>
      </c>
      <c r="MY11" s="223">
        <f t="shared" si="17"/>
        <v>0</v>
      </c>
      <c r="MZ11" s="223">
        <f t="shared" si="17"/>
        <v>0</v>
      </c>
      <c r="NA11" s="223">
        <f t="shared" si="17"/>
        <v>0</v>
      </c>
      <c r="NB11" s="223">
        <f t="shared" si="17"/>
        <v>0</v>
      </c>
      <c r="NC11" s="223">
        <f t="shared" si="17"/>
        <v>0</v>
      </c>
      <c r="ND11" s="223">
        <f t="shared" si="17"/>
        <v>0</v>
      </c>
      <c r="NE11" s="223">
        <f t="shared" si="17"/>
        <v>0</v>
      </c>
      <c r="NF11" s="223">
        <f t="shared" si="17"/>
        <v>0</v>
      </c>
      <c r="NG11" s="223">
        <f t="shared" si="17"/>
        <v>0</v>
      </c>
      <c r="NH11" s="223">
        <f t="shared" si="17"/>
        <v>0</v>
      </c>
      <c r="NI11" s="223">
        <f t="shared" si="17"/>
        <v>0</v>
      </c>
      <c r="NJ11" s="223">
        <f t="shared" si="17"/>
        <v>0</v>
      </c>
      <c r="NK11" s="223">
        <f t="shared" si="17"/>
        <v>0</v>
      </c>
      <c r="NL11" s="223">
        <f t="shared" si="17"/>
        <v>0</v>
      </c>
      <c r="NM11" s="223">
        <f t="shared" si="17"/>
        <v>0</v>
      </c>
      <c r="NN11" s="223">
        <f t="shared" si="17"/>
        <v>0</v>
      </c>
      <c r="NO11" s="223">
        <f t="shared" si="17"/>
        <v>0</v>
      </c>
      <c r="NP11" s="223">
        <f t="shared" si="17"/>
        <v>0</v>
      </c>
      <c r="NQ11" s="223">
        <f t="shared" si="17"/>
        <v>0</v>
      </c>
      <c r="NR11" s="223">
        <f t="shared" si="17"/>
        <v>0</v>
      </c>
      <c r="NS11" s="223">
        <f t="shared" si="17"/>
        <v>0</v>
      </c>
      <c r="NT11" s="223">
        <f t="shared" si="17"/>
        <v>0</v>
      </c>
      <c r="NU11" s="223">
        <f t="shared" si="17"/>
        <v>0</v>
      </c>
      <c r="NV11" s="223">
        <f t="shared" si="17"/>
        <v>0</v>
      </c>
      <c r="NW11" s="223">
        <f t="shared" si="17"/>
        <v>0</v>
      </c>
      <c r="NX11" s="223">
        <f t="shared" si="17"/>
        <v>0</v>
      </c>
      <c r="NY11" s="223">
        <f t="shared" si="17"/>
        <v>0</v>
      </c>
      <c r="NZ11" s="223">
        <f t="shared" si="17"/>
        <v>0</v>
      </c>
      <c r="OA11" s="223">
        <f t="shared" si="17"/>
        <v>0</v>
      </c>
      <c r="OB11" s="223">
        <f t="shared" si="17"/>
        <v>0</v>
      </c>
      <c r="OC11" s="223">
        <f t="shared" si="17"/>
        <v>0</v>
      </c>
      <c r="OD11" s="223">
        <f t="shared" si="17"/>
        <v>0</v>
      </c>
      <c r="OE11" s="223">
        <f t="shared" si="17"/>
        <v>0</v>
      </c>
      <c r="OF11" s="223">
        <f t="shared" si="17"/>
        <v>0</v>
      </c>
      <c r="OG11" s="223">
        <f t="shared" si="17"/>
        <v>0</v>
      </c>
      <c r="OH11" s="223">
        <f t="shared" si="17"/>
        <v>0</v>
      </c>
      <c r="OI11" s="223">
        <f t="shared" si="17"/>
        <v>0</v>
      </c>
      <c r="OJ11" s="223">
        <f t="shared" si="17"/>
        <v>0</v>
      </c>
      <c r="OK11" s="223">
        <f t="shared" si="17"/>
        <v>0</v>
      </c>
      <c r="OL11" s="223">
        <f t="shared" si="17"/>
        <v>0</v>
      </c>
      <c r="OM11" s="223">
        <f t="shared" si="17"/>
        <v>0</v>
      </c>
      <c r="ON11" s="223">
        <f t="shared" si="17"/>
        <v>0</v>
      </c>
      <c r="OO11" s="223">
        <f t="shared" si="17"/>
        <v>0</v>
      </c>
      <c r="OP11" s="223">
        <f t="shared" si="17"/>
        <v>0</v>
      </c>
      <c r="OQ11" s="223">
        <f t="shared" si="17"/>
        <v>0</v>
      </c>
      <c r="OR11" s="223">
        <f t="shared" si="17"/>
        <v>0</v>
      </c>
      <c r="OS11" s="223">
        <f t="shared" si="17"/>
        <v>0</v>
      </c>
      <c r="OT11" s="223">
        <f t="shared" si="17"/>
        <v>0</v>
      </c>
      <c r="OU11" s="223">
        <f t="shared" si="17"/>
        <v>0</v>
      </c>
      <c r="OV11" s="223">
        <f t="shared" si="17"/>
        <v>0</v>
      </c>
      <c r="OW11" s="223">
        <f t="shared" si="17"/>
        <v>0</v>
      </c>
      <c r="OX11" s="223">
        <f t="shared" si="17"/>
        <v>0</v>
      </c>
      <c r="OY11" s="223">
        <f t="shared" si="17"/>
        <v>0</v>
      </c>
      <c r="OZ11" s="223">
        <f t="shared" si="17"/>
        <v>0</v>
      </c>
      <c r="PA11" s="223">
        <f t="shared" si="17"/>
        <v>0</v>
      </c>
      <c r="PB11" s="223">
        <f t="shared" ref="PB11:RM11" si="18">SUM(PB4:PB10)</f>
        <v>0</v>
      </c>
      <c r="PC11" s="223">
        <f t="shared" si="18"/>
        <v>0</v>
      </c>
      <c r="PD11" s="223">
        <f t="shared" si="18"/>
        <v>0</v>
      </c>
      <c r="PE11" s="223">
        <f t="shared" si="18"/>
        <v>0</v>
      </c>
      <c r="PF11" s="223">
        <f t="shared" si="18"/>
        <v>0</v>
      </c>
      <c r="PG11" s="223">
        <f t="shared" si="18"/>
        <v>0</v>
      </c>
      <c r="PH11" s="223">
        <f t="shared" si="18"/>
        <v>0</v>
      </c>
      <c r="PI11" s="223">
        <f t="shared" si="18"/>
        <v>0</v>
      </c>
      <c r="PJ11" s="223">
        <f t="shared" si="18"/>
        <v>0</v>
      </c>
      <c r="PK11" s="223">
        <f t="shared" si="18"/>
        <v>0</v>
      </c>
      <c r="PL11" s="223">
        <f t="shared" si="18"/>
        <v>0</v>
      </c>
      <c r="PM11" s="223">
        <f t="shared" si="18"/>
        <v>0</v>
      </c>
      <c r="PN11" s="223">
        <f t="shared" si="18"/>
        <v>0</v>
      </c>
      <c r="PO11" s="223">
        <f t="shared" si="18"/>
        <v>0</v>
      </c>
      <c r="PP11" s="223">
        <f t="shared" si="18"/>
        <v>0</v>
      </c>
      <c r="PQ11" s="223">
        <f t="shared" si="18"/>
        <v>0</v>
      </c>
      <c r="PR11" s="223">
        <f t="shared" si="18"/>
        <v>0</v>
      </c>
      <c r="PS11" s="223">
        <f t="shared" si="18"/>
        <v>0</v>
      </c>
      <c r="PT11" s="223">
        <f t="shared" si="18"/>
        <v>0</v>
      </c>
      <c r="PU11" s="223">
        <f t="shared" si="18"/>
        <v>0</v>
      </c>
      <c r="PV11" s="223">
        <f t="shared" si="18"/>
        <v>0</v>
      </c>
      <c r="PW11" s="223">
        <f t="shared" si="18"/>
        <v>0</v>
      </c>
      <c r="PX11" s="223">
        <f t="shared" si="18"/>
        <v>0</v>
      </c>
      <c r="PY11" s="223">
        <f t="shared" si="18"/>
        <v>0</v>
      </c>
      <c r="PZ11" s="223">
        <f t="shared" si="18"/>
        <v>0</v>
      </c>
      <c r="QA11" s="223">
        <f t="shared" si="18"/>
        <v>0</v>
      </c>
      <c r="QB11" s="223">
        <f t="shared" si="18"/>
        <v>0</v>
      </c>
      <c r="QC11" s="223">
        <f t="shared" si="18"/>
        <v>0</v>
      </c>
      <c r="QD11" s="223">
        <f t="shared" si="18"/>
        <v>0</v>
      </c>
      <c r="QE11" s="223">
        <f t="shared" si="18"/>
        <v>0</v>
      </c>
      <c r="QF11" s="223">
        <f t="shared" si="18"/>
        <v>0</v>
      </c>
      <c r="QG11" s="223">
        <f t="shared" si="18"/>
        <v>0</v>
      </c>
      <c r="QH11" s="223">
        <f t="shared" si="18"/>
        <v>0</v>
      </c>
      <c r="QI11" s="223">
        <f t="shared" si="18"/>
        <v>0</v>
      </c>
      <c r="QJ11" s="223">
        <f t="shared" si="18"/>
        <v>0</v>
      </c>
      <c r="QK11" s="223">
        <f t="shared" si="18"/>
        <v>0</v>
      </c>
      <c r="QL11" s="223">
        <f t="shared" si="18"/>
        <v>0</v>
      </c>
      <c r="QM11" s="223">
        <f t="shared" si="18"/>
        <v>0</v>
      </c>
      <c r="QN11" s="223">
        <f t="shared" si="18"/>
        <v>0</v>
      </c>
      <c r="QO11" s="223">
        <f t="shared" si="18"/>
        <v>0</v>
      </c>
      <c r="QP11" s="223">
        <f t="shared" si="18"/>
        <v>0</v>
      </c>
      <c r="QQ11" s="223">
        <f t="shared" si="18"/>
        <v>0</v>
      </c>
      <c r="QR11" s="223">
        <f t="shared" si="18"/>
        <v>0</v>
      </c>
      <c r="QS11" s="223">
        <f t="shared" si="18"/>
        <v>0</v>
      </c>
      <c r="QT11" s="223">
        <f t="shared" si="18"/>
        <v>0</v>
      </c>
      <c r="QU11" s="223">
        <f t="shared" si="18"/>
        <v>0</v>
      </c>
      <c r="QV11" s="223">
        <f t="shared" si="18"/>
        <v>0</v>
      </c>
      <c r="QW11" s="223">
        <f t="shared" si="18"/>
        <v>0</v>
      </c>
      <c r="QX11" s="223">
        <f t="shared" si="18"/>
        <v>0</v>
      </c>
      <c r="QY11" s="223">
        <f t="shared" si="18"/>
        <v>0</v>
      </c>
      <c r="QZ11" s="223">
        <f t="shared" si="18"/>
        <v>0</v>
      </c>
      <c r="RA11" s="223">
        <f t="shared" si="18"/>
        <v>0</v>
      </c>
      <c r="RB11" s="223">
        <f t="shared" si="18"/>
        <v>0</v>
      </c>
      <c r="RC11" s="223">
        <f t="shared" si="18"/>
        <v>0</v>
      </c>
      <c r="RD11" s="223">
        <f t="shared" si="18"/>
        <v>0</v>
      </c>
      <c r="RE11" s="223">
        <f t="shared" si="18"/>
        <v>0</v>
      </c>
      <c r="RF11" s="223">
        <f t="shared" si="18"/>
        <v>0</v>
      </c>
      <c r="RG11" s="223">
        <f t="shared" si="18"/>
        <v>0</v>
      </c>
      <c r="RH11" s="223">
        <f t="shared" si="18"/>
        <v>0</v>
      </c>
      <c r="RI11" s="223">
        <f t="shared" si="18"/>
        <v>0</v>
      </c>
      <c r="RJ11" s="223">
        <f t="shared" si="18"/>
        <v>0</v>
      </c>
      <c r="RK11" s="223">
        <f t="shared" si="18"/>
        <v>0</v>
      </c>
      <c r="RL11" s="223">
        <f t="shared" si="18"/>
        <v>0</v>
      </c>
      <c r="RM11" s="223">
        <f t="shared" si="18"/>
        <v>0</v>
      </c>
      <c r="RN11" s="223">
        <f t="shared" ref="RN11:TY11" si="19">SUM(RN4:RN10)</f>
        <v>0</v>
      </c>
      <c r="RO11" s="223">
        <f t="shared" si="19"/>
        <v>0</v>
      </c>
      <c r="RP11" s="223">
        <f t="shared" si="19"/>
        <v>0</v>
      </c>
      <c r="RQ11" s="223">
        <f t="shared" si="19"/>
        <v>0</v>
      </c>
      <c r="RR11" s="223">
        <f t="shared" si="19"/>
        <v>0</v>
      </c>
      <c r="RS11" s="223">
        <f t="shared" si="19"/>
        <v>0</v>
      </c>
      <c r="RT11" s="223">
        <f t="shared" si="19"/>
        <v>0</v>
      </c>
      <c r="RU11" s="223">
        <f t="shared" si="19"/>
        <v>0</v>
      </c>
      <c r="RV11" s="223">
        <f t="shared" si="19"/>
        <v>0</v>
      </c>
      <c r="RW11" s="223">
        <f t="shared" si="19"/>
        <v>0</v>
      </c>
      <c r="RX11" s="223">
        <f t="shared" si="19"/>
        <v>0</v>
      </c>
      <c r="RY11" s="223">
        <f t="shared" si="19"/>
        <v>0</v>
      </c>
      <c r="RZ11" s="223">
        <f t="shared" si="19"/>
        <v>0</v>
      </c>
      <c r="SA11" s="223">
        <f t="shared" si="19"/>
        <v>0</v>
      </c>
      <c r="SB11" s="223">
        <f t="shared" si="19"/>
        <v>0</v>
      </c>
      <c r="SC11" s="223">
        <f t="shared" si="19"/>
        <v>0</v>
      </c>
      <c r="SD11" s="223">
        <f t="shared" si="19"/>
        <v>0</v>
      </c>
      <c r="SE11" s="223">
        <f t="shared" si="19"/>
        <v>0</v>
      </c>
      <c r="SF11" s="223">
        <f t="shared" si="19"/>
        <v>0</v>
      </c>
      <c r="SG11" s="223">
        <f t="shared" si="19"/>
        <v>0</v>
      </c>
      <c r="SH11" s="223">
        <f t="shared" si="19"/>
        <v>0</v>
      </c>
      <c r="SI11" s="223">
        <f t="shared" si="19"/>
        <v>0</v>
      </c>
      <c r="SJ11" s="223">
        <f t="shared" si="19"/>
        <v>0</v>
      </c>
      <c r="SK11" s="223">
        <f t="shared" si="19"/>
        <v>0</v>
      </c>
      <c r="SL11" s="223">
        <f t="shared" si="19"/>
        <v>0</v>
      </c>
      <c r="SM11" s="223">
        <f t="shared" si="19"/>
        <v>0</v>
      </c>
      <c r="SN11" s="223">
        <f t="shared" si="19"/>
        <v>0</v>
      </c>
      <c r="SO11" s="223">
        <f t="shared" si="19"/>
        <v>0</v>
      </c>
      <c r="SP11" s="223">
        <f t="shared" si="19"/>
        <v>0</v>
      </c>
      <c r="SQ11" s="223">
        <f t="shared" si="19"/>
        <v>0</v>
      </c>
      <c r="SR11" s="223">
        <f t="shared" si="19"/>
        <v>0</v>
      </c>
      <c r="SS11" s="223">
        <f t="shared" si="19"/>
        <v>0</v>
      </c>
      <c r="ST11" s="223">
        <f t="shared" si="19"/>
        <v>0</v>
      </c>
      <c r="SU11" s="223">
        <f t="shared" si="19"/>
        <v>0</v>
      </c>
      <c r="SV11" s="223">
        <f t="shared" si="19"/>
        <v>0</v>
      </c>
      <c r="SW11" s="223">
        <f t="shared" si="19"/>
        <v>0</v>
      </c>
      <c r="SX11" s="223">
        <f t="shared" si="19"/>
        <v>0</v>
      </c>
      <c r="SY11" s="223">
        <f t="shared" si="19"/>
        <v>0</v>
      </c>
      <c r="SZ11" s="223">
        <f t="shared" si="19"/>
        <v>0</v>
      </c>
      <c r="TA11" s="223">
        <f t="shared" si="19"/>
        <v>0</v>
      </c>
      <c r="TB11" s="223">
        <f t="shared" si="19"/>
        <v>0</v>
      </c>
      <c r="TC11" s="223">
        <f t="shared" si="19"/>
        <v>0</v>
      </c>
      <c r="TD11" s="223">
        <f t="shared" si="19"/>
        <v>0</v>
      </c>
      <c r="TE11" s="223">
        <f t="shared" si="19"/>
        <v>0</v>
      </c>
      <c r="TF11" s="223">
        <f t="shared" si="19"/>
        <v>0</v>
      </c>
      <c r="TG11" s="223">
        <f t="shared" si="19"/>
        <v>0</v>
      </c>
      <c r="TH11" s="223">
        <f t="shared" si="19"/>
        <v>0</v>
      </c>
      <c r="TI11" s="223">
        <f t="shared" si="19"/>
        <v>0</v>
      </c>
      <c r="TJ11" s="223">
        <f t="shared" si="19"/>
        <v>0</v>
      </c>
      <c r="TK11" s="223">
        <f t="shared" si="19"/>
        <v>0</v>
      </c>
      <c r="TL11" s="223">
        <f t="shared" si="19"/>
        <v>0</v>
      </c>
      <c r="TM11" s="223">
        <f t="shared" si="19"/>
        <v>0</v>
      </c>
      <c r="TN11" s="223">
        <f t="shared" si="19"/>
        <v>0</v>
      </c>
      <c r="TO11" s="223">
        <f t="shared" si="19"/>
        <v>0</v>
      </c>
      <c r="TP11" s="223">
        <f t="shared" si="19"/>
        <v>0</v>
      </c>
      <c r="TQ11" s="223">
        <f t="shared" si="19"/>
        <v>0</v>
      </c>
      <c r="TR11" s="223">
        <f t="shared" si="19"/>
        <v>0</v>
      </c>
      <c r="TS11" s="223">
        <f t="shared" si="19"/>
        <v>0</v>
      </c>
      <c r="TT11" s="223">
        <f t="shared" si="19"/>
        <v>0</v>
      </c>
      <c r="TU11" s="223">
        <f t="shared" si="19"/>
        <v>0</v>
      </c>
      <c r="TV11" s="223">
        <f t="shared" si="19"/>
        <v>0</v>
      </c>
      <c r="TW11" s="223">
        <f t="shared" si="19"/>
        <v>0</v>
      </c>
      <c r="TX11" s="223">
        <f t="shared" si="19"/>
        <v>0</v>
      </c>
      <c r="TY11" s="223">
        <f t="shared" si="19"/>
        <v>0</v>
      </c>
      <c r="TZ11" s="223">
        <f t="shared" ref="TZ11:WK11" si="20">SUM(TZ4:TZ10)</f>
        <v>0</v>
      </c>
      <c r="UA11" s="223">
        <f t="shared" si="20"/>
        <v>0</v>
      </c>
      <c r="UB11" s="223">
        <f t="shared" si="20"/>
        <v>0</v>
      </c>
      <c r="UC11" s="223">
        <f t="shared" si="20"/>
        <v>0</v>
      </c>
      <c r="UD11" s="223">
        <f t="shared" si="20"/>
        <v>0</v>
      </c>
      <c r="UE11" s="223">
        <f t="shared" si="20"/>
        <v>0</v>
      </c>
      <c r="UF11" s="223">
        <f t="shared" si="20"/>
        <v>0</v>
      </c>
      <c r="UG11" s="223">
        <f t="shared" si="20"/>
        <v>0</v>
      </c>
      <c r="UH11" s="223">
        <f t="shared" si="20"/>
        <v>0</v>
      </c>
      <c r="UI11" s="223">
        <f t="shared" si="20"/>
        <v>0</v>
      </c>
      <c r="UJ11" s="223">
        <f t="shared" si="20"/>
        <v>0</v>
      </c>
      <c r="UK11" s="223">
        <f t="shared" si="20"/>
        <v>0</v>
      </c>
      <c r="UL11" s="223">
        <f t="shared" si="20"/>
        <v>0</v>
      </c>
      <c r="UM11" s="223">
        <f t="shared" si="20"/>
        <v>0</v>
      </c>
      <c r="UN11" s="223">
        <f t="shared" si="20"/>
        <v>0</v>
      </c>
      <c r="UO11" s="223">
        <f t="shared" si="20"/>
        <v>0</v>
      </c>
      <c r="UP11" s="223">
        <f t="shared" si="20"/>
        <v>0</v>
      </c>
      <c r="UQ11" s="223">
        <f t="shared" si="20"/>
        <v>0</v>
      </c>
      <c r="UR11" s="223">
        <f t="shared" si="20"/>
        <v>0</v>
      </c>
      <c r="US11" s="223">
        <f t="shared" si="20"/>
        <v>0</v>
      </c>
      <c r="UT11" s="223">
        <f t="shared" si="20"/>
        <v>0</v>
      </c>
      <c r="UU11" s="223">
        <f t="shared" si="20"/>
        <v>0</v>
      </c>
      <c r="UV11" s="223">
        <f t="shared" si="20"/>
        <v>0</v>
      </c>
      <c r="UW11" s="223">
        <f t="shared" si="20"/>
        <v>0</v>
      </c>
      <c r="UX11" s="223">
        <f t="shared" si="20"/>
        <v>0</v>
      </c>
      <c r="UY11" s="223">
        <f t="shared" si="20"/>
        <v>0</v>
      </c>
      <c r="UZ11" s="223">
        <f t="shared" si="20"/>
        <v>0</v>
      </c>
      <c r="VA11" s="223">
        <f t="shared" si="20"/>
        <v>0</v>
      </c>
      <c r="VB11" s="223">
        <f t="shared" si="20"/>
        <v>0</v>
      </c>
      <c r="VC11" s="223">
        <f t="shared" si="20"/>
        <v>0</v>
      </c>
      <c r="VD11" s="223">
        <f t="shared" si="20"/>
        <v>0</v>
      </c>
      <c r="VE11" s="223">
        <f t="shared" si="20"/>
        <v>0</v>
      </c>
      <c r="VF11" s="223">
        <f t="shared" si="20"/>
        <v>0</v>
      </c>
      <c r="VG11" s="223">
        <f t="shared" si="20"/>
        <v>0</v>
      </c>
      <c r="VH11" s="223">
        <f t="shared" si="20"/>
        <v>0</v>
      </c>
      <c r="VI11" s="223">
        <f t="shared" si="20"/>
        <v>0</v>
      </c>
      <c r="VJ11" s="223">
        <f t="shared" si="20"/>
        <v>0</v>
      </c>
      <c r="VK11" s="223">
        <f t="shared" si="20"/>
        <v>0</v>
      </c>
      <c r="VL11" s="223">
        <f t="shared" si="20"/>
        <v>0</v>
      </c>
      <c r="VM11" s="223">
        <f t="shared" si="20"/>
        <v>0</v>
      </c>
      <c r="VN11" s="223">
        <f t="shared" si="20"/>
        <v>0</v>
      </c>
      <c r="VO11" s="223">
        <f t="shared" si="20"/>
        <v>0</v>
      </c>
      <c r="VP11" s="223">
        <f t="shared" si="20"/>
        <v>0</v>
      </c>
      <c r="VQ11" s="223">
        <f t="shared" si="20"/>
        <v>0</v>
      </c>
      <c r="VR11" s="223">
        <f t="shared" si="20"/>
        <v>0</v>
      </c>
      <c r="VS11" s="223">
        <f t="shared" si="20"/>
        <v>0</v>
      </c>
      <c r="VT11" s="223">
        <f t="shared" si="20"/>
        <v>0</v>
      </c>
      <c r="VU11" s="223">
        <f t="shared" si="20"/>
        <v>0</v>
      </c>
      <c r="VV11" s="223">
        <f t="shared" si="20"/>
        <v>0</v>
      </c>
      <c r="VW11" s="223">
        <f t="shared" si="20"/>
        <v>0</v>
      </c>
      <c r="VX11" s="223">
        <f t="shared" si="20"/>
        <v>0</v>
      </c>
      <c r="VY11" s="223">
        <f t="shared" si="20"/>
        <v>0</v>
      </c>
      <c r="VZ11" s="223">
        <f t="shared" si="20"/>
        <v>0</v>
      </c>
      <c r="WA11" s="223">
        <f t="shared" si="20"/>
        <v>0</v>
      </c>
      <c r="WB11" s="223">
        <f t="shared" si="20"/>
        <v>0</v>
      </c>
      <c r="WC11" s="223">
        <f t="shared" si="20"/>
        <v>0</v>
      </c>
      <c r="WD11" s="223">
        <f t="shared" si="20"/>
        <v>0</v>
      </c>
      <c r="WE11" s="223">
        <f t="shared" si="20"/>
        <v>0</v>
      </c>
      <c r="WF11" s="223">
        <f t="shared" si="20"/>
        <v>0</v>
      </c>
      <c r="WG11" s="223">
        <f t="shared" si="20"/>
        <v>0</v>
      </c>
      <c r="WH11" s="223">
        <f t="shared" si="20"/>
        <v>0</v>
      </c>
      <c r="WI11" s="223">
        <f t="shared" si="20"/>
        <v>0</v>
      </c>
      <c r="WJ11" s="223">
        <f t="shared" si="20"/>
        <v>0</v>
      </c>
      <c r="WK11" s="223">
        <f t="shared" si="20"/>
        <v>0</v>
      </c>
      <c r="WL11" s="223">
        <f t="shared" ref="WL11:YW11" si="21">SUM(WL4:WL10)</f>
        <v>0</v>
      </c>
      <c r="WM11" s="223">
        <f t="shared" si="21"/>
        <v>0</v>
      </c>
      <c r="WN11" s="223">
        <f t="shared" si="21"/>
        <v>0</v>
      </c>
      <c r="WO11" s="223">
        <f t="shared" si="21"/>
        <v>0</v>
      </c>
      <c r="WP11" s="223">
        <f t="shared" si="21"/>
        <v>0</v>
      </c>
      <c r="WQ11" s="223">
        <f t="shared" si="21"/>
        <v>0</v>
      </c>
      <c r="WR11" s="223">
        <f t="shared" si="21"/>
        <v>0</v>
      </c>
      <c r="WS11" s="223">
        <f t="shared" si="21"/>
        <v>0</v>
      </c>
      <c r="WT11" s="223">
        <f t="shared" si="21"/>
        <v>0</v>
      </c>
      <c r="WU11" s="223">
        <f t="shared" si="21"/>
        <v>0</v>
      </c>
      <c r="WV11" s="223">
        <f t="shared" si="21"/>
        <v>0</v>
      </c>
      <c r="WW11" s="223">
        <f t="shared" si="21"/>
        <v>0</v>
      </c>
      <c r="WX11" s="223">
        <f t="shared" si="21"/>
        <v>0</v>
      </c>
      <c r="WY11" s="223">
        <f t="shared" si="21"/>
        <v>0</v>
      </c>
      <c r="WZ11" s="223">
        <f t="shared" si="21"/>
        <v>0</v>
      </c>
      <c r="XA11" s="223">
        <f t="shared" si="21"/>
        <v>0</v>
      </c>
      <c r="XB11" s="223">
        <f t="shared" si="21"/>
        <v>0</v>
      </c>
      <c r="XC11" s="223">
        <f t="shared" si="21"/>
        <v>0</v>
      </c>
      <c r="XD11" s="223">
        <f t="shared" si="21"/>
        <v>0</v>
      </c>
      <c r="XE11" s="223">
        <f t="shared" si="21"/>
        <v>0</v>
      </c>
      <c r="XF11" s="223">
        <f t="shared" si="21"/>
        <v>0</v>
      </c>
      <c r="XG11" s="223">
        <f t="shared" si="21"/>
        <v>0</v>
      </c>
      <c r="XH11" s="223">
        <f t="shared" si="21"/>
        <v>0</v>
      </c>
      <c r="XI11" s="223">
        <f t="shared" si="21"/>
        <v>0</v>
      </c>
      <c r="XJ11" s="223">
        <f t="shared" si="21"/>
        <v>0</v>
      </c>
      <c r="XK11" s="223">
        <f t="shared" si="21"/>
        <v>0</v>
      </c>
      <c r="XL11" s="223">
        <f t="shared" si="21"/>
        <v>0</v>
      </c>
      <c r="XM11" s="223">
        <f t="shared" si="21"/>
        <v>0</v>
      </c>
      <c r="XN11" s="223">
        <f t="shared" si="21"/>
        <v>0</v>
      </c>
      <c r="XO11" s="223">
        <f t="shared" si="21"/>
        <v>0</v>
      </c>
      <c r="XP11" s="223">
        <f t="shared" si="21"/>
        <v>0</v>
      </c>
      <c r="XQ11" s="223">
        <f t="shared" si="21"/>
        <v>0</v>
      </c>
      <c r="XR11" s="223">
        <f t="shared" si="21"/>
        <v>0</v>
      </c>
      <c r="XS11" s="223">
        <f t="shared" si="21"/>
        <v>0</v>
      </c>
      <c r="XT11" s="223">
        <f t="shared" si="21"/>
        <v>0</v>
      </c>
      <c r="XU11" s="223">
        <f t="shared" si="21"/>
        <v>0</v>
      </c>
      <c r="XV11" s="223">
        <f t="shared" si="21"/>
        <v>0</v>
      </c>
      <c r="XW11" s="223">
        <f t="shared" si="21"/>
        <v>0</v>
      </c>
      <c r="XX11" s="223">
        <f t="shared" si="21"/>
        <v>0</v>
      </c>
      <c r="XY11" s="223">
        <f t="shared" si="21"/>
        <v>0</v>
      </c>
      <c r="XZ11" s="223">
        <f t="shared" si="21"/>
        <v>0</v>
      </c>
      <c r="YA11" s="223">
        <f t="shared" si="21"/>
        <v>0</v>
      </c>
      <c r="YB11" s="223">
        <f t="shared" si="21"/>
        <v>0</v>
      </c>
      <c r="YC11" s="223">
        <f t="shared" si="21"/>
        <v>0</v>
      </c>
      <c r="YD11" s="223">
        <f t="shared" si="21"/>
        <v>0</v>
      </c>
      <c r="YE11" s="223">
        <f t="shared" si="21"/>
        <v>0</v>
      </c>
      <c r="YF11" s="223">
        <f t="shared" si="21"/>
        <v>0</v>
      </c>
      <c r="YG11" s="223">
        <f t="shared" si="21"/>
        <v>0</v>
      </c>
      <c r="YH11" s="223">
        <f t="shared" si="21"/>
        <v>0</v>
      </c>
      <c r="YI11" s="223">
        <f t="shared" si="21"/>
        <v>0</v>
      </c>
      <c r="YJ11" s="223">
        <f t="shared" si="21"/>
        <v>0</v>
      </c>
      <c r="YK11" s="223">
        <f t="shared" si="21"/>
        <v>0</v>
      </c>
      <c r="YL11" s="223">
        <f t="shared" si="21"/>
        <v>0</v>
      </c>
      <c r="YM11" s="223">
        <f t="shared" si="21"/>
        <v>0</v>
      </c>
      <c r="YN11" s="223">
        <f t="shared" si="21"/>
        <v>0</v>
      </c>
      <c r="YO11" s="223">
        <f t="shared" si="21"/>
        <v>0</v>
      </c>
      <c r="YP11" s="223">
        <f t="shared" si="21"/>
        <v>0</v>
      </c>
      <c r="YQ11" s="223">
        <f t="shared" si="21"/>
        <v>0</v>
      </c>
      <c r="YR11" s="223">
        <f t="shared" si="21"/>
        <v>0</v>
      </c>
      <c r="YS11" s="223">
        <f t="shared" si="21"/>
        <v>0</v>
      </c>
      <c r="YT11" s="223">
        <f t="shared" si="21"/>
        <v>0</v>
      </c>
      <c r="YU11" s="223">
        <f t="shared" si="21"/>
        <v>0</v>
      </c>
      <c r="YV11" s="223">
        <f t="shared" si="21"/>
        <v>0</v>
      </c>
      <c r="YW11" s="223">
        <f t="shared" si="21"/>
        <v>0</v>
      </c>
      <c r="YX11" s="223">
        <f t="shared" ref="YX11:ABI11" si="22">SUM(YX4:YX10)</f>
        <v>0</v>
      </c>
      <c r="YY11" s="223">
        <f t="shared" si="22"/>
        <v>0</v>
      </c>
      <c r="YZ11" s="223">
        <f t="shared" si="22"/>
        <v>0</v>
      </c>
      <c r="ZA11" s="223">
        <f t="shared" si="22"/>
        <v>0</v>
      </c>
      <c r="ZB11" s="223">
        <f t="shared" si="22"/>
        <v>0</v>
      </c>
      <c r="ZC11" s="223">
        <f t="shared" si="22"/>
        <v>0</v>
      </c>
      <c r="ZD11" s="223">
        <f t="shared" si="22"/>
        <v>0</v>
      </c>
      <c r="ZE11" s="223">
        <f t="shared" si="22"/>
        <v>0</v>
      </c>
      <c r="ZF11" s="223">
        <f t="shared" si="22"/>
        <v>0</v>
      </c>
      <c r="ZG11" s="223">
        <f t="shared" si="22"/>
        <v>0</v>
      </c>
      <c r="ZH11" s="223">
        <f t="shared" si="22"/>
        <v>0</v>
      </c>
      <c r="ZI11" s="223">
        <f t="shared" si="22"/>
        <v>0</v>
      </c>
      <c r="ZJ11" s="223">
        <f t="shared" si="22"/>
        <v>0</v>
      </c>
      <c r="ZK11" s="223">
        <f t="shared" si="22"/>
        <v>0</v>
      </c>
      <c r="ZL11" s="223">
        <f t="shared" si="22"/>
        <v>0</v>
      </c>
      <c r="ZM11" s="223">
        <f t="shared" si="22"/>
        <v>0</v>
      </c>
      <c r="ZN11" s="223">
        <f t="shared" si="22"/>
        <v>0</v>
      </c>
      <c r="ZO11" s="223">
        <f t="shared" si="22"/>
        <v>0</v>
      </c>
      <c r="ZP11" s="223">
        <f t="shared" si="22"/>
        <v>0</v>
      </c>
      <c r="ZQ11" s="223">
        <f t="shared" si="22"/>
        <v>0</v>
      </c>
      <c r="ZR11" s="223">
        <f t="shared" si="22"/>
        <v>0</v>
      </c>
      <c r="ZS11" s="223">
        <f t="shared" si="22"/>
        <v>0</v>
      </c>
      <c r="ZT11" s="223">
        <f t="shared" si="22"/>
        <v>0</v>
      </c>
      <c r="ZU11" s="223">
        <f t="shared" si="22"/>
        <v>0</v>
      </c>
      <c r="ZV11" s="223">
        <f t="shared" si="22"/>
        <v>0</v>
      </c>
      <c r="ZW11" s="223">
        <f t="shared" si="22"/>
        <v>0</v>
      </c>
      <c r="ZX11" s="223">
        <f t="shared" si="22"/>
        <v>0</v>
      </c>
      <c r="ZY11" s="223">
        <f t="shared" si="22"/>
        <v>0</v>
      </c>
      <c r="ZZ11" s="223">
        <f t="shared" si="22"/>
        <v>0</v>
      </c>
      <c r="AAA11" s="223">
        <f t="shared" si="22"/>
        <v>0</v>
      </c>
      <c r="AAB11" s="223">
        <f t="shared" si="22"/>
        <v>0</v>
      </c>
      <c r="AAC11" s="223">
        <f t="shared" si="22"/>
        <v>0</v>
      </c>
      <c r="AAD11" s="223">
        <f t="shared" si="22"/>
        <v>0</v>
      </c>
      <c r="AAE11" s="223">
        <f t="shared" si="22"/>
        <v>0</v>
      </c>
      <c r="AAF11" s="223">
        <f t="shared" si="22"/>
        <v>0</v>
      </c>
      <c r="AAG11" s="223">
        <f t="shared" si="22"/>
        <v>0</v>
      </c>
      <c r="AAH11" s="223">
        <f t="shared" si="22"/>
        <v>0</v>
      </c>
      <c r="AAI11" s="223">
        <f t="shared" si="22"/>
        <v>0</v>
      </c>
      <c r="AAJ11" s="223">
        <f t="shared" si="22"/>
        <v>0</v>
      </c>
      <c r="AAK11" s="223">
        <f t="shared" si="22"/>
        <v>0</v>
      </c>
      <c r="AAL11" s="223">
        <f t="shared" si="22"/>
        <v>0</v>
      </c>
      <c r="AAM11" s="223">
        <f t="shared" si="22"/>
        <v>0</v>
      </c>
      <c r="AAN11" s="223">
        <f t="shared" si="22"/>
        <v>0</v>
      </c>
      <c r="AAO11" s="223">
        <f t="shared" si="22"/>
        <v>0</v>
      </c>
      <c r="AAP11" s="223">
        <f t="shared" si="22"/>
        <v>0</v>
      </c>
      <c r="AAQ11" s="223">
        <f t="shared" si="22"/>
        <v>0</v>
      </c>
      <c r="AAR11" s="223">
        <f t="shared" si="22"/>
        <v>0</v>
      </c>
      <c r="AAS11" s="223">
        <f t="shared" si="22"/>
        <v>0</v>
      </c>
      <c r="AAT11" s="223">
        <f t="shared" si="22"/>
        <v>0</v>
      </c>
      <c r="AAU11" s="223">
        <f t="shared" si="22"/>
        <v>0</v>
      </c>
      <c r="AAV11" s="223">
        <f t="shared" si="22"/>
        <v>0</v>
      </c>
      <c r="AAW11" s="223">
        <f t="shared" si="22"/>
        <v>0</v>
      </c>
      <c r="AAX11" s="223">
        <f t="shared" si="22"/>
        <v>0</v>
      </c>
      <c r="AAY11" s="223">
        <f t="shared" si="22"/>
        <v>0</v>
      </c>
      <c r="AAZ11" s="223">
        <f t="shared" si="22"/>
        <v>0</v>
      </c>
      <c r="ABA11" s="223">
        <f t="shared" si="22"/>
        <v>0</v>
      </c>
      <c r="ABB11" s="223">
        <f t="shared" si="22"/>
        <v>0</v>
      </c>
      <c r="ABC11" s="223">
        <f t="shared" si="22"/>
        <v>0</v>
      </c>
      <c r="ABD11" s="223">
        <f t="shared" si="22"/>
        <v>0</v>
      </c>
      <c r="ABE11" s="223">
        <f t="shared" si="22"/>
        <v>0</v>
      </c>
      <c r="ABF11" s="223">
        <f t="shared" si="22"/>
        <v>0</v>
      </c>
      <c r="ABG11" s="223">
        <f t="shared" si="22"/>
        <v>0</v>
      </c>
      <c r="ABH11" s="223">
        <f t="shared" si="22"/>
        <v>0</v>
      </c>
      <c r="ABI11" s="223">
        <f t="shared" si="22"/>
        <v>0</v>
      </c>
      <c r="ABJ11" s="223">
        <f t="shared" ref="ABJ11:ADU11" si="23">SUM(ABJ4:ABJ10)</f>
        <v>0</v>
      </c>
      <c r="ABK11" s="223">
        <f t="shared" si="23"/>
        <v>0</v>
      </c>
      <c r="ABL11" s="223">
        <f t="shared" si="23"/>
        <v>0</v>
      </c>
      <c r="ABM11" s="223">
        <f t="shared" si="23"/>
        <v>0</v>
      </c>
      <c r="ABN11" s="223">
        <f t="shared" si="23"/>
        <v>0</v>
      </c>
      <c r="ABO11" s="223">
        <f t="shared" si="23"/>
        <v>0</v>
      </c>
      <c r="ABP11" s="223">
        <f t="shared" si="23"/>
        <v>0</v>
      </c>
      <c r="ABQ11" s="223">
        <f t="shared" si="23"/>
        <v>0</v>
      </c>
      <c r="ABR11" s="223">
        <f t="shared" si="23"/>
        <v>0</v>
      </c>
      <c r="ABS11" s="223">
        <f t="shared" si="23"/>
        <v>0</v>
      </c>
      <c r="ABT11" s="223">
        <f t="shared" si="23"/>
        <v>0</v>
      </c>
      <c r="ABU11" s="223">
        <f t="shared" si="23"/>
        <v>0</v>
      </c>
      <c r="ABV11" s="223">
        <f t="shared" si="23"/>
        <v>0</v>
      </c>
      <c r="ABW11" s="223">
        <f t="shared" si="23"/>
        <v>0</v>
      </c>
      <c r="ABX11" s="223">
        <f t="shared" si="23"/>
        <v>0</v>
      </c>
      <c r="ABY11" s="223">
        <f t="shared" si="23"/>
        <v>0</v>
      </c>
      <c r="ABZ11" s="223">
        <f t="shared" si="23"/>
        <v>0</v>
      </c>
      <c r="ACA11" s="223">
        <f t="shared" si="23"/>
        <v>0</v>
      </c>
      <c r="ACB11" s="223">
        <f t="shared" si="23"/>
        <v>0</v>
      </c>
      <c r="ACC11" s="223">
        <f t="shared" si="23"/>
        <v>0</v>
      </c>
      <c r="ACD11" s="223">
        <f t="shared" si="23"/>
        <v>0</v>
      </c>
      <c r="ACE11" s="223">
        <f t="shared" si="23"/>
        <v>0</v>
      </c>
      <c r="ACF11" s="223">
        <f t="shared" si="23"/>
        <v>0</v>
      </c>
      <c r="ACG11" s="223">
        <f t="shared" si="23"/>
        <v>0</v>
      </c>
      <c r="ACH11" s="223">
        <f t="shared" si="23"/>
        <v>0</v>
      </c>
      <c r="ACI11" s="223">
        <f t="shared" si="23"/>
        <v>0</v>
      </c>
      <c r="ACJ11" s="223">
        <f t="shared" si="23"/>
        <v>0</v>
      </c>
      <c r="ACK11" s="223">
        <f t="shared" si="23"/>
        <v>0</v>
      </c>
      <c r="ACL11" s="223">
        <f t="shared" si="23"/>
        <v>0</v>
      </c>
      <c r="ACM11" s="223">
        <f t="shared" si="23"/>
        <v>0</v>
      </c>
      <c r="ACN11" s="223">
        <f t="shared" si="23"/>
        <v>0</v>
      </c>
      <c r="ACO11" s="223">
        <f t="shared" si="23"/>
        <v>0</v>
      </c>
      <c r="ACP11" s="223">
        <f t="shared" si="23"/>
        <v>0</v>
      </c>
      <c r="ACQ11" s="223">
        <f t="shared" si="23"/>
        <v>0</v>
      </c>
      <c r="ACR11" s="223">
        <f t="shared" si="23"/>
        <v>0</v>
      </c>
      <c r="ACS11" s="223">
        <f t="shared" si="23"/>
        <v>0</v>
      </c>
      <c r="ACT11" s="223">
        <f t="shared" si="23"/>
        <v>0</v>
      </c>
      <c r="ACU11" s="223">
        <f t="shared" si="23"/>
        <v>0</v>
      </c>
      <c r="ACV11" s="223">
        <f t="shared" si="23"/>
        <v>0</v>
      </c>
      <c r="ACW11" s="223">
        <f t="shared" si="23"/>
        <v>0</v>
      </c>
      <c r="ACX11" s="223">
        <f t="shared" si="23"/>
        <v>0</v>
      </c>
      <c r="ACY11" s="223">
        <f t="shared" si="23"/>
        <v>0</v>
      </c>
      <c r="ACZ11" s="223">
        <f t="shared" si="23"/>
        <v>0</v>
      </c>
      <c r="ADA11" s="223">
        <f t="shared" si="23"/>
        <v>0</v>
      </c>
      <c r="ADB11" s="223">
        <f t="shared" si="23"/>
        <v>0</v>
      </c>
      <c r="ADC11" s="223">
        <f t="shared" si="23"/>
        <v>0</v>
      </c>
      <c r="ADD11" s="223">
        <f t="shared" si="23"/>
        <v>0</v>
      </c>
      <c r="ADE11" s="223">
        <f t="shared" si="23"/>
        <v>0</v>
      </c>
      <c r="ADF11" s="223">
        <f t="shared" si="23"/>
        <v>0</v>
      </c>
      <c r="ADG11" s="223">
        <f t="shared" si="23"/>
        <v>0</v>
      </c>
      <c r="ADH11" s="223">
        <f t="shared" si="23"/>
        <v>0</v>
      </c>
      <c r="ADI11" s="223">
        <f t="shared" si="23"/>
        <v>0</v>
      </c>
      <c r="ADJ11" s="223">
        <f t="shared" si="23"/>
        <v>0</v>
      </c>
      <c r="ADK11" s="223">
        <f t="shared" si="23"/>
        <v>0</v>
      </c>
      <c r="ADL11" s="223">
        <f t="shared" si="23"/>
        <v>0</v>
      </c>
      <c r="ADM11" s="223">
        <f t="shared" si="23"/>
        <v>0</v>
      </c>
      <c r="ADN11" s="223">
        <f t="shared" si="23"/>
        <v>0</v>
      </c>
      <c r="ADO11" s="223">
        <f t="shared" si="23"/>
        <v>0</v>
      </c>
      <c r="ADP11" s="223">
        <f t="shared" si="23"/>
        <v>0</v>
      </c>
      <c r="ADQ11" s="223">
        <f t="shared" si="23"/>
        <v>0</v>
      </c>
      <c r="ADR11" s="223">
        <f t="shared" si="23"/>
        <v>0</v>
      </c>
      <c r="ADS11" s="223">
        <f t="shared" si="23"/>
        <v>0</v>
      </c>
      <c r="ADT11" s="223">
        <f t="shared" si="23"/>
        <v>0</v>
      </c>
      <c r="ADU11" s="223">
        <f t="shared" si="23"/>
        <v>0</v>
      </c>
      <c r="ADV11" s="223">
        <f t="shared" ref="ADV11:AGG11" si="24">SUM(ADV4:ADV10)</f>
        <v>0</v>
      </c>
      <c r="ADW11" s="223">
        <f t="shared" si="24"/>
        <v>0</v>
      </c>
      <c r="ADX11" s="223">
        <f t="shared" si="24"/>
        <v>0</v>
      </c>
      <c r="ADY11" s="223">
        <f t="shared" si="24"/>
        <v>0</v>
      </c>
      <c r="ADZ11" s="223">
        <f t="shared" si="24"/>
        <v>0</v>
      </c>
      <c r="AEA11" s="223">
        <f t="shared" si="24"/>
        <v>0</v>
      </c>
      <c r="AEB11" s="223">
        <f t="shared" si="24"/>
        <v>0</v>
      </c>
      <c r="AEC11" s="223">
        <f t="shared" si="24"/>
        <v>0</v>
      </c>
      <c r="AED11" s="223">
        <f t="shared" si="24"/>
        <v>0</v>
      </c>
      <c r="AEE11" s="223">
        <f t="shared" si="24"/>
        <v>0</v>
      </c>
      <c r="AEF11" s="223">
        <f t="shared" si="24"/>
        <v>0</v>
      </c>
      <c r="AEG11" s="223">
        <f t="shared" si="24"/>
        <v>0</v>
      </c>
      <c r="AEH11" s="223">
        <f t="shared" si="24"/>
        <v>0</v>
      </c>
      <c r="AEI11" s="223">
        <f t="shared" si="24"/>
        <v>0</v>
      </c>
      <c r="AEJ11" s="223">
        <f t="shared" si="24"/>
        <v>0</v>
      </c>
      <c r="AEK11" s="223">
        <f t="shared" si="24"/>
        <v>0</v>
      </c>
      <c r="AEL11" s="223">
        <f t="shared" si="24"/>
        <v>0</v>
      </c>
      <c r="AEM11" s="223">
        <f t="shared" si="24"/>
        <v>0</v>
      </c>
      <c r="AEN11" s="223">
        <f t="shared" si="24"/>
        <v>0</v>
      </c>
      <c r="AEO11" s="223">
        <f t="shared" si="24"/>
        <v>0</v>
      </c>
      <c r="AEP11" s="223">
        <f t="shared" si="24"/>
        <v>0</v>
      </c>
      <c r="AEQ11" s="223">
        <f t="shared" si="24"/>
        <v>0</v>
      </c>
      <c r="AER11" s="223">
        <f t="shared" si="24"/>
        <v>0</v>
      </c>
      <c r="AES11" s="223">
        <f t="shared" si="24"/>
        <v>0</v>
      </c>
      <c r="AET11" s="223">
        <f t="shared" si="24"/>
        <v>0</v>
      </c>
      <c r="AEU11" s="223">
        <f t="shared" si="24"/>
        <v>0</v>
      </c>
      <c r="AEV11" s="223">
        <f t="shared" si="24"/>
        <v>0</v>
      </c>
      <c r="AEW11" s="223">
        <f t="shared" si="24"/>
        <v>0</v>
      </c>
      <c r="AEX11" s="223">
        <f t="shared" si="24"/>
        <v>0</v>
      </c>
      <c r="AEY11" s="223">
        <f t="shared" si="24"/>
        <v>0</v>
      </c>
      <c r="AEZ11" s="223">
        <f t="shared" si="24"/>
        <v>0</v>
      </c>
      <c r="AFA11" s="223">
        <f t="shared" si="24"/>
        <v>0</v>
      </c>
      <c r="AFB11" s="223">
        <f t="shared" si="24"/>
        <v>0</v>
      </c>
      <c r="AFC11" s="223">
        <f t="shared" si="24"/>
        <v>0</v>
      </c>
      <c r="AFD11" s="223">
        <f t="shared" si="24"/>
        <v>0</v>
      </c>
      <c r="AFE11" s="223">
        <f t="shared" si="24"/>
        <v>0</v>
      </c>
      <c r="AFF11" s="223">
        <f t="shared" si="24"/>
        <v>0</v>
      </c>
      <c r="AFG11" s="223">
        <f t="shared" si="24"/>
        <v>0</v>
      </c>
      <c r="AFH11" s="223">
        <f t="shared" si="24"/>
        <v>0</v>
      </c>
      <c r="AFI11" s="223">
        <f t="shared" si="24"/>
        <v>0</v>
      </c>
      <c r="AFJ11" s="223">
        <f t="shared" si="24"/>
        <v>0</v>
      </c>
      <c r="AFK11" s="223">
        <f t="shared" si="24"/>
        <v>0</v>
      </c>
      <c r="AFL11" s="223">
        <f t="shared" si="24"/>
        <v>0</v>
      </c>
      <c r="AFM11" s="223">
        <f t="shared" si="24"/>
        <v>0</v>
      </c>
      <c r="AFN11" s="223">
        <f t="shared" si="24"/>
        <v>0</v>
      </c>
      <c r="AFO11" s="223">
        <f t="shared" si="24"/>
        <v>0</v>
      </c>
      <c r="AFP11" s="223">
        <f t="shared" si="24"/>
        <v>0</v>
      </c>
      <c r="AFQ11" s="223">
        <f t="shared" si="24"/>
        <v>0</v>
      </c>
      <c r="AFR11" s="223">
        <f t="shared" si="24"/>
        <v>0</v>
      </c>
      <c r="AFS11" s="223">
        <f t="shared" si="24"/>
        <v>0</v>
      </c>
      <c r="AFT11" s="223">
        <f t="shared" si="24"/>
        <v>0</v>
      </c>
      <c r="AFU11" s="223">
        <f t="shared" si="24"/>
        <v>0</v>
      </c>
      <c r="AFV11" s="223">
        <f t="shared" si="24"/>
        <v>0</v>
      </c>
      <c r="AFW11" s="223">
        <f t="shared" si="24"/>
        <v>0</v>
      </c>
      <c r="AFX11" s="223">
        <f t="shared" si="24"/>
        <v>0</v>
      </c>
      <c r="AFY11" s="223">
        <f t="shared" si="24"/>
        <v>0</v>
      </c>
      <c r="AFZ11" s="223">
        <f t="shared" si="24"/>
        <v>0</v>
      </c>
      <c r="AGA11" s="223">
        <f t="shared" si="24"/>
        <v>0</v>
      </c>
      <c r="AGB11" s="223">
        <f t="shared" si="24"/>
        <v>0</v>
      </c>
      <c r="AGC11" s="223">
        <f t="shared" si="24"/>
        <v>0</v>
      </c>
      <c r="AGD11" s="223">
        <f t="shared" si="24"/>
        <v>0</v>
      </c>
      <c r="AGE11" s="223">
        <f t="shared" si="24"/>
        <v>0</v>
      </c>
      <c r="AGF11" s="223">
        <f t="shared" si="24"/>
        <v>0</v>
      </c>
      <c r="AGG11" s="223">
        <f t="shared" si="24"/>
        <v>0</v>
      </c>
      <c r="AGH11" s="223">
        <f t="shared" ref="AGH11:AIS11" si="25">SUM(AGH4:AGH10)</f>
        <v>0</v>
      </c>
      <c r="AGI11" s="223">
        <f t="shared" si="25"/>
        <v>0</v>
      </c>
      <c r="AGJ11" s="223">
        <f t="shared" si="25"/>
        <v>0</v>
      </c>
      <c r="AGK11" s="223">
        <f t="shared" si="25"/>
        <v>0</v>
      </c>
      <c r="AGL11" s="223">
        <f t="shared" si="25"/>
        <v>0</v>
      </c>
      <c r="AGM11" s="223">
        <f t="shared" si="25"/>
        <v>0</v>
      </c>
      <c r="AGN11" s="223">
        <f t="shared" si="25"/>
        <v>0</v>
      </c>
      <c r="AGO11" s="223">
        <f t="shared" si="25"/>
        <v>0</v>
      </c>
      <c r="AGP11" s="223">
        <f t="shared" si="25"/>
        <v>0</v>
      </c>
      <c r="AGQ11" s="223">
        <f t="shared" si="25"/>
        <v>0</v>
      </c>
      <c r="AGR11" s="223">
        <f t="shared" si="25"/>
        <v>0</v>
      </c>
      <c r="AGS11" s="223">
        <f t="shared" si="25"/>
        <v>0</v>
      </c>
      <c r="AGT11" s="223">
        <f t="shared" si="25"/>
        <v>0</v>
      </c>
      <c r="AGU11" s="223">
        <f t="shared" si="25"/>
        <v>0</v>
      </c>
      <c r="AGV11" s="223">
        <f t="shared" si="25"/>
        <v>0</v>
      </c>
      <c r="AGW11" s="223">
        <f t="shared" si="25"/>
        <v>0</v>
      </c>
      <c r="AGX11" s="223">
        <f t="shared" si="25"/>
        <v>0</v>
      </c>
      <c r="AGY11" s="223">
        <f t="shared" si="25"/>
        <v>0</v>
      </c>
      <c r="AGZ11" s="223">
        <f t="shared" si="25"/>
        <v>0</v>
      </c>
      <c r="AHA11" s="223">
        <f t="shared" si="25"/>
        <v>0</v>
      </c>
      <c r="AHB11" s="223">
        <f t="shared" si="25"/>
        <v>0</v>
      </c>
      <c r="AHC11" s="223">
        <f t="shared" si="25"/>
        <v>0</v>
      </c>
      <c r="AHD11" s="223">
        <f t="shared" si="25"/>
        <v>0</v>
      </c>
      <c r="AHE11" s="223">
        <f t="shared" si="25"/>
        <v>0</v>
      </c>
      <c r="AHF11" s="223">
        <f t="shared" si="25"/>
        <v>0</v>
      </c>
      <c r="AHG11" s="223">
        <f t="shared" si="25"/>
        <v>0</v>
      </c>
      <c r="AHH11" s="223">
        <f t="shared" si="25"/>
        <v>0</v>
      </c>
      <c r="AHI11" s="223">
        <f t="shared" si="25"/>
        <v>0</v>
      </c>
      <c r="AHJ11" s="223">
        <f t="shared" si="25"/>
        <v>0</v>
      </c>
      <c r="AHK11" s="223">
        <f t="shared" si="25"/>
        <v>0</v>
      </c>
      <c r="AHL11" s="223">
        <f t="shared" si="25"/>
        <v>0</v>
      </c>
      <c r="AHM11" s="223">
        <f t="shared" si="25"/>
        <v>0</v>
      </c>
      <c r="AHN11" s="223">
        <f t="shared" si="25"/>
        <v>0</v>
      </c>
      <c r="AHO11" s="223">
        <f t="shared" si="25"/>
        <v>0</v>
      </c>
      <c r="AHP11" s="223">
        <f t="shared" si="25"/>
        <v>0</v>
      </c>
      <c r="AHQ11" s="223">
        <f t="shared" si="25"/>
        <v>0</v>
      </c>
      <c r="AHR11" s="223">
        <f t="shared" si="25"/>
        <v>0</v>
      </c>
      <c r="AHS11" s="223">
        <f t="shared" si="25"/>
        <v>0</v>
      </c>
      <c r="AHT11" s="223">
        <f t="shared" si="25"/>
        <v>0</v>
      </c>
      <c r="AHU11" s="223">
        <f t="shared" si="25"/>
        <v>0</v>
      </c>
      <c r="AHV11" s="223">
        <f t="shared" si="25"/>
        <v>0</v>
      </c>
      <c r="AHW11" s="223">
        <f t="shared" si="25"/>
        <v>0</v>
      </c>
      <c r="AHX11" s="223">
        <f t="shared" si="25"/>
        <v>0</v>
      </c>
      <c r="AHY11" s="223">
        <f t="shared" si="25"/>
        <v>0</v>
      </c>
      <c r="AHZ11" s="223">
        <f t="shared" si="25"/>
        <v>0</v>
      </c>
      <c r="AIA11" s="223">
        <f t="shared" si="25"/>
        <v>0</v>
      </c>
      <c r="AIB11" s="223">
        <f t="shared" si="25"/>
        <v>0</v>
      </c>
      <c r="AIC11" s="223">
        <f t="shared" si="25"/>
        <v>0</v>
      </c>
      <c r="AID11" s="223">
        <f t="shared" si="25"/>
        <v>0</v>
      </c>
      <c r="AIE11" s="223">
        <f t="shared" si="25"/>
        <v>0</v>
      </c>
      <c r="AIF11" s="223">
        <f t="shared" si="25"/>
        <v>0</v>
      </c>
      <c r="AIG11" s="223">
        <f t="shared" si="25"/>
        <v>0</v>
      </c>
      <c r="AIH11" s="223">
        <f t="shared" si="25"/>
        <v>0</v>
      </c>
      <c r="AII11" s="223">
        <f t="shared" si="25"/>
        <v>0</v>
      </c>
      <c r="AIJ11" s="223">
        <f t="shared" si="25"/>
        <v>0</v>
      </c>
      <c r="AIK11" s="223">
        <f t="shared" si="25"/>
        <v>0</v>
      </c>
      <c r="AIL11" s="223">
        <f t="shared" si="25"/>
        <v>0</v>
      </c>
      <c r="AIM11" s="223">
        <f t="shared" si="25"/>
        <v>0</v>
      </c>
      <c r="AIN11" s="223">
        <f t="shared" si="25"/>
        <v>0</v>
      </c>
      <c r="AIO11" s="223">
        <f t="shared" si="25"/>
        <v>0</v>
      </c>
      <c r="AIP11" s="223">
        <f t="shared" si="25"/>
        <v>0</v>
      </c>
      <c r="AIQ11" s="223">
        <f t="shared" si="25"/>
        <v>0</v>
      </c>
      <c r="AIR11" s="223">
        <f t="shared" si="25"/>
        <v>0</v>
      </c>
      <c r="AIS11" s="223">
        <f t="shared" si="25"/>
        <v>0</v>
      </c>
      <c r="AIT11" s="223">
        <f t="shared" ref="AIT11:ALE11" si="26">SUM(AIT4:AIT10)</f>
        <v>0</v>
      </c>
      <c r="AIU11" s="223">
        <f t="shared" si="26"/>
        <v>0</v>
      </c>
      <c r="AIV11" s="223">
        <f t="shared" si="26"/>
        <v>0</v>
      </c>
      <c r="AIW11" s="223">
        <f t="shared" si="26"/>
        <v>0</v>
      </c>
      <c r="AIX11" s="223">
        <f t="shared" si="26"/>
        <v>0</v>
      </c>
      <c r="AIY11" s="223">
        <f t="shared" si="26"/>
        <v>0</v>
      </c>
      <c r="AIZ11" s="223">
        <f t="shared" si="26"/>
        <v>0</v>
      </c>
      <c r="AJA11" s="223">
        <f t="shared" si="26"/>
        <v>0</v>
      </c>
      <c r="AJB11" s="223">
        <f t="shared" si="26"/>
        <v>0</v>
      </c>
      <c r="AJC11" s="223">
        <f t="shared" si="26"/>
        <v>0</v>
      </c>
      <c r="AJD11" s="223">
        <f t="shared" si="26"/>
        <v>0</v>
      </c>
      <c r="AJE11" s="223">
        <f t="shared" si="26"/>
        <v>0</v>
      </c>
      <c r="AJF11" s="223">
        <f t="shared" si="26"/>
        <v>0</v>
      </c>
      <c r="AJG11" s="223">
        <f t="shared" si="26"/>
        <v>0</v>
      </c>
      <c r="AJH11" s="223">
        <f t="shared" si="26"/>
        <v>0</v>
      </c>
      <c r="AJI11" s="223">
        <f t="shared" si="26"/>
        <v>0</v>
      </c>
      <c r="AJJ11" s="223">
        <f t="shared" si="26"/>
        <v>0</v>
      </c>
      <c r="AJK11" s="223">
        <f t="shared" si="26"/>
        <v>0</v>
      </c>
      <c r="AJL11" s="223">
        <f t="shared" si="26"/>
        <v>0</v>
      </c>
      <c r="AJM11" s="223">
        <f t="shared" si="26"/>
        <v>0</v>
      </c>
      <c r="AJN11" s="223">
        <f t="shared" si="26"/>
        <v>0</v>
      </c>
      <c r="AJO11" s="223">
        <f t="shared" si="26"/>
        <v>0</v>
      </c>
      <c r="AJP11" s="223">
        <f t="shared" si="26"/>
        <v>0</v>
      </c>
      <c r="AJQ11" s="223">
        <f t="shared" si="26"/>
        <v>0</v>
      </c>
      <c r="AJR11" s="223">
        <f t="shared" si="26"/>
        <v>0</v>
      </c>
      <c r="AJS11" s="223">
        <f t="shared" si="26"/>
        <v>0</v>
      </c>
      <c r="AJT11" s="223">
        <f t="shared" si="26"/>
        <v>0</v>
      </c>
      <c r="AJU11" s="223">
        <f t="shared" si="26"/>
        <v>0</v>
      </c>
      <c r="AJV11" s="223">
        <f t="shared" si="26"/>
        <v>0</v>
      </c>
      <c r="AJW11" s="223">
        <f t="shared" si="26"/>
        <v>0</v>
      </c>
      <c r="AJX11" s="223">
        <f t="shared" si="26"/>
        <v>0</v>
      </c>
      <c r="AJY11" s="223">
        <f t="shared" si="26"/>
        <v>0</v>
      </c>
      <c r="AJZ11" s="223">
        <f t="shared" si="26"/>
        <v>0</v>
      </c>
      <c r="AKA11" s="223">
        <f t="shared" si="26"/>
        <v>0</v>
      </c>
      <c r="AKB11" s="223">
        <f t="shared" si="26"/>
        <v>0</v>
      </c>
      <c r="AKC11" s="223">
        <f t="shared" si="26"/>
        <v>0</v>
      </c>
      <c r="AKD11" s="223">
        <f t="shared" si="26"/>
        <v>0</v>
      </c>
      <c r="AKE11" s="223">
        <f t="shared" si="26"/>
        <v>0</v>
      </c>
      <c r="AKF11" s="223">
        <f t="shared" si="26"/>
        <v>0</v>
      </c>
      <c r="AKG11" s="223">
        <f t="shared" si="26"/>
        <v>0</v>
      </c>
      <c r="AKH11" s="223">
        <f t="shared" si="26"/>
        <v>0</v>
      </c>
      <c r="AKI11" s="223">
        <f t="shared" si="26"/>
        <v>0</v>
      </c>
      <c r="AKJ11" s="223">
        <f t="shared" si="26"/>
        <v>0</v>
      </c>
      <c r="AKK11" s="223">
        <f t="shared" si="26"/>
        <v>0</v>
      </c>
      <c r="AKL11" s="223">
        <f t="shared" si="26"/>
        <v>0</v>
      </c>
      <c r="AKM11" s="223">
        <f t="shared" si="26"/>
        <v>0</v>
      </c>
      <c r="AKN11" s="223">
        <f t="shared" si="26"/>
        <v>0</v>
      </c>
      <c r="AKO11" s="223">
        <f t="shared" si="26"/>
        <v>0</v>
      </c>
      <c r="AKP11" s="223">
        <f t="shared" si="26"/>
        <v>0</v>
      </c>
      <c r="AKQ11" s="223">
        <f t="shared" si="26"/>
        <v>0</v>
      </c>
      <c r="AKR11" s="223">
        <f t="shared" si="26"/>
        <v>0</v>
      </c>
      <c r="AKS11" s="223">
        <f t="shared" si="26"/>
        <v>0</v>
      </c>
      <c r="AKT11" s="223">
        <f t="shared" si="26"/>
        <v>0</v>
      </c>
      <c r="AKU11" s="223">
        <f t="shared" si="26"/>
        <v>0</v>
      </c>
      <c r="AKV11" s="223">
        <f t="shared" si="26"/>
        <v>0</v>
      </c>
      <c r="AKW11" s="223">
        <f t="shared" si="26"/>
        <v>0</v>
      </c>
      <c r="AKX11" s="223">
        <f t="shared" si="26"/>
        <v>0</v>
      </c>
      <c r="AKY11" s="223">
        <f t="shared" si="26"/>
        <v>0</v>
      </c>
      <c r="AKZ11" s="223">
        <f t="shared" si="26"/>
        <v>0</v>
      </c>
      <c r="ALA11" s="223">
        <f t="shared" si="26"/>
        <v>0</v>
      </c>
      <c r="ALB11" s="223">
        <f t="shared" si="26"/>
        <v>0</v>
      </c>
      <c r="ALC11" s="223">
        <f t="shared" si="26"/>
        <v>0</v>
      </c>
      <c r="ALD11" s="223">
        <f t="shared" si="26"/>
        <v>0</v>
      </c>
      <c r="ALE11" s="223">
        <f t="shared" si="26"/>
        <v>0</v>
      </c>
      <c r="ALF11" s="223">
        <f t="shared" ref="ALF11:ANQ11" si="27">SUM(ALF4:ALF10)</f>
        <v>0</v>
      </c>
      <c r="ALG11" s="223">
        <f t="shared" si="27"/>
        <v>0</v>
      </c>
      <c r="ALH11" s="223">
        <f t="shared" si="27"/>
        <v>0</v>
      </c>
      <c r="ALI11" s="223">
        <f t="shared" si="27"/>
        <v>0</v>
      </c>
      <c r="ALJ11" s="223">
        <f t="shared" si="27"/>
        <v>0</v>
      </c>
      <c r="ALK11" s="223">
        <f t="shared" si="27"/>
        <v>0</v>
      </c>
      <c r="ALL11" s="223">
        <f t="shared" si="27"/>
        <v>0</v>
      </c>
      <c r="ALM11" s="223">
        <f t="shared" si="27"/>
        <v>0</v>
      </c>
      <c r="ALN11" s="223">
        <f t="shared" si="27"/>
        <v>0</v>
      </c>
      <c r="ALO11" s="223">
        <f t="shared" si="27"/>
        <v>0</v>
      </c>
      <c r="ALP11" s="223">
        <f t="shared" si="27"/>
        <v>0</v>
      </c>
      <c r="ALQ11" s="223">
        <f t="shared" si="27"/>
        <v>0</v>
      </c>
      <c r="ALR11" s="223">
        <f t="shared" si="27"/>
        <v>0</v>
      </c>
      <c r="ALS11" s="223">
        <f t="shared" si="27"/>
        <v>0</v>
      </c>
      <c r="ALT11" s="223">
        <f t="shared" si="27"/>
        <v>0</v>
      </c>
      <c r="ALU11" s="223">
        <f t="shared" si="27"/>
        <v>0</v>
      </c>
      <c r="ALV11" s="223">
        <f t="shared" si="27"/>
        <v>0</v>
      </c>
      <c r="ALW11" s="223">
        <f t="shared" si="27"/>
        <v>0</v>
      </c>
      <c r="ALX11" s="223">
        <f t="shared" si="27"/>
        <v>0</v>
      </c>
      <c r="ALY11" s="223">
        <f t="shared" si="27"/>
        <v>0</v>
      </c>
      <c r="ALZ11" s="223">
        <f t="shared" si="27"/>
        <v>0</v>
      </c>
      <c r="AMA11" s="223">
        <f t="shared" si="27"/>
        <v>0</v>
      </c>
      <c r="AMB11" s="223">
        <f t="shared" si="27"/>
        <v>0</v>
      </c>
      <c r="AMC11" s="223">
        <f t="shared" si="27"/>
        <v>0</v>
      </c>
      <c r="AMD11" s="223">
        <f t="shared" si="27"/>
        <v>0</v>
      </c>
      <c r="AME11" s="223">
        <f t="shared" si="27"/>
        <v>0</v>
      </c>
      <c r="AMF11" s="223">
        <f t="shared" si="27"/>
        <v>0</v>
      </c>
      <c r="AMG11" s="223">
        <f t="shared" si="27"/>
        <v>0</v>
      </c>
      <c r="AMH11" s="223">
        <f t="shared" si="27"/>
        <v>0</v>
      </c>
      <c r="AMI11" s="223">
        <f t="shared" si="27"/>
        <v>0</v>
      </c>
      <c r="AMJ11" s="223">
        <f t="shared" si="27"/>
        <v>0</v>
      </c>
      <c r="AMK11" s="223">
        <f t="shared" si="27"/>
        <v>0</v>
      </c>
      <c r="AML11" s="223">
        <f t="shared" si="27"/>
        <v>0</v>
      </c>
      <c r="AMM11" s="223">
        <f t="shared" si="27"/>
        <v>0</v>
      </c>
      <c r="AMN11" s="223">
        <f t="shared" si="27"/>
        <v>0</v>
      </c>
      <c r="AMO11" s="223">
        <f t="shared" si="27"/>
        <v>0</v>
      </c>
      <c r="AMP11" s="223">
        <f t="shared" si="27"/>
        <v>0</v>
      </c>
      <c r="AMQ11" s="223">
        <f t="shared" si="27"/>
        <v>0</v>
      </c>
      <c r="AMR11" s="223">
        <f t="shared" si="27"/>
        <v>0</v>
      </c>
      <c r="AMS11" s="223">
        <f t="shared" si="27"/>
        <v>0</v>
      </c>
      <c r="AMT11" s="223">
        <f t="shared" si="27"/>
        <v>0</v>
      </c>
      <c r="AMU11" s="223">
        <f t="shared" si="27"/>
        <v>0</v>
      </c>
      <c r="AMV11" s="223">
        <f t="shared" si="27"/>
        <v>0</v>
      </c>
      <c r="AMW11" s="223">
        <f t="shared" si="27"/>
        <v>0</v>
      </c>
      <c r="AMX11" s="223">
        <f t="shared" si="27"/>
        <v>0</v>
      </c>
      <c r="AMY11" s="223">
        <f t="shared" si="27"/>
        <v>0</v>
      </c>
      <c r="AMZ11" s="223">
        <f t="shared" si="27"/>
        <v>0</v>
      </c>
      <c r="ANA11" s="223">
        <f t="shared" si="27"/>
        <v>0</v>
      </c>
      <c r="ANB11" s="223">
        <f t="shared" si="27"/>
        <v>0</v>
      </c>
      <c r="ANC11" s="223">
        <f t="shared" si="27"/>
        <v>0</v>
      </c>
      <c r="AND11" s="223">
        <f t="shared" si="27"/>
        <v>0</v>
      </c>
      <c r="ANE11" s="223">
        <f t="shared" si="27"/>
        <v>0</v>
      </c>
      <c r="ANF11" s="223">
        <f t="shared" si="27"/>
        <v>0</v>
      </c>
      <c r="ANG11" s="223">
        <f t="shared" si="27"/>
        <v>0</v>
      </c>
      <c r="ANH11" s="223">
        <f t="shared" si="27"/>
        <v>0</v>
      </c>
      <c r="ANI11" s="223">
        <f t="shared" si="27"/>
        <v>0</v>
      </c>
      <c r="ANJ11" s="223">
        <f t="shared" si="27"/>
        <v>0</v>
      </c>
      <c r="ANK11" s="223">
        <f t="shared" si="27"/>
        <v>0</v>
      </c>
      <c r="ANL11" s="223">
        <f t="shared" si="27"/>
        <v>0</v>
      </c>
      <c r="ANM11" s="223">
        <f t="shared" si="27"/>
        <v>0</v>
      </c>
      <c r="ANN11" s="223">
        <f t="shared" si="27"/>
        <v>0</v>
      </c>
      <c r="ANO11" s="223">
        <f t="shared" si="27"/>
        <v>0</v>
      </c>
      <c r="ANP11" s="223">
        <f t="shared" si="27"/>
        <v>0</v>
      </c>
      <c r="ANQ11" s="223">
        <f t="shared" si="27"/>
        <v>0</v>
      </c>
      <c r="ANR11" s="223">
        <f t="shared" ref="ANR11:AQC11" si="28">SUM(ANR4:ANR10)</f>
        <v>0</v>
      </c>
      <c r="ANS11" s="223">
        <f t="shared" si="28"/>
        <v>0</v>
      </c>
      <c r="ANT11" s="223">
        <f t="shared" si="28"/>
        <v>0</v>
      </c>
      <c r="ANU11" s="223">
        <f t="shared" si="28"/>
        <v>0</v>
      </c>
      <c r="ANV11" s="223">
        <f t="shared" si="28"/>
        <v>0</v>
      </c>
      <c r="ANW11" s="223">
        <f t="shared" si="28"/>
        <v>0</v>
      </c>
      <c r="ANX11" s="223">
        <f t="shared" si="28"/>
        <v>0</v>
      </c>
      <c r="ANY11" s="223">
        <f t="shared" si="28"/>
        <v>0</v>
      </c>
      <c r="ANZ11" s="223">
        <f t="shared" si="28"/>
        <v>0</v>
      </c>
      <c r="AOA11" s="223">
        <f t="shared" si="28"/>
        <v>0</v>
      </c>
      <c r="AOB11" s="223">
        <f t="shared" si="28"/>
        <v>0</v>
      </c>
      <c r="AOC11" s="223">
        <f t="shared" si="28"/>
        <v>0</v>
      </c>
      <c r="AOD11" s="223">
        <f t="shared" si="28"/>
        <v>0</v>
      </c>
      <c r="AOE11" s="223">
        <f t="shared" si="28"/>
        <v>0</v>
      </c>
      <c r="AOF11" s="223">
        <f t="shared" si="28"/>
        <v>0</v>
      </c>
      <c r="AOG11" s="223">
        <f t="shared" si="28"/>
        <v>0</v>
      </c>
      <c r="AOH11" s="223">
        <f t="shared" si="28"/>
        <v>0</v>
      </c>
      <c r="AOI11" s="223">
        <f t="shared" si="28"/>
        <v>0</v>
      </c>
      <c r="AOJ11" s="223">
        <f t="shared" si="28"/>
        <v>0</v>
      </c>
      <c r="AOK11" s="223">
        <f t="shared" si="28"/>
        <v>0</v>
      </c>
      <c r="AOL11" s="223">
        <f t="shared" si="28"/>
        <v>0</v>
      </c>
      <c r="AOM11" s="223">
        <f t="shared" si="28"/>
        <v>0</v>
      </c>
      <c r="AON11" s="223">
        <f t="shared" si="28"/>
        <v>0</v>
      </c>
      <c r="AOO11" s="223">
        <f t="shared" si="28"/>
        <v>0</v>
      </c>
      <c r="AOP11" s="223">
        <f t="shared" si="28"/>
        <v>0</v>
      </c>
      <c r="AOQ11" s="223">
        <f t="shared" si="28"/>
        <v>0</v>
      </c>
      <c r="AOR11" s="223">
        <f t="shared" si="28"/>
        <v>0</v>
      </c>
      <c r="AOS11" s="223">
        <f t="shared" si="28"/>
        <v>0</v>
      </c>
      <c r="AOT11" s="223">
        <f t="shared" si="28"/>
        <v>0</v>
      </c>
      <c r="AOU11" s="223">
        <f t="shared" si="28"/>
        <v>0</v>
      </c>
      <c r="AOV11" s="223">
        <f t="shared" si="28"/>
        <v>0</v>
      </c>
      <c r="AOW11" s="223">
        <f t="shared" si="28"/>
        <v>0</v>
      </c>
      <c r="AOX11" s="223">
        <f t="shared" si="28"/>
        <v>0</v>
      </c>
      <c r="AOY11" s="223">
        <f t="shared" si="28"/>
        <v>0</v>
      </c>
      <c r="AOZ11" s="223">
        <f t="shared" si="28"/>
        <v>0</v>
      </c>
      <c r="APA11" s="223">
        <f t="shared" si="28"/>
        <v>0</v>
      </c>
      <c r="APB11" s="223">
        <f t="shared" si="28"/>
        <v>0</v>
      </c>
      <c r="APC11" s="223">
        <f t="shared" si="28"/>
        <v>0</v>
      </c>
      <c r="APD11" s="223">
        <f t="shared" si="28"/>
        <v>0</v>
      </c>
      <c r="APE11" s="223">
        <f t="shared" si="28"/>
        <v>0</v>
      </c>
      <c r="APF11" s="223">
        <f t="shared" si="28"/>
        <v>0</v>
      </c>
      <c r="APG11" s="223">
        <f t="shared" si="28"/>
        <v>0</v>
      </c>
      <c r="APH11" s="223">
        <f t="shared" si="28"/>
        <v>0</v>
      </c>
      <c r="API11" s="223">
        <f t="shared" si="28"/>
        <v>0</v>
      </c>
      <c r="APJ11" s="223">
        <f t="shared" si="28"/>
        <v>0</v>
      </c>
      <c r="APK11" s="223">
        <f t="shared" si="28"/>
        <v>0</v>
      </c>
      <c r="APL11" s="223">
        <f t="shared" si="28"/>
        <v>0</v>
      </c>
      <c r="APM11" s="223">
        <f t="shared" si="28"/>
        <v>0</v>
      </c>
      <c r="APN11" s="223">
        <f t="shared" si="28"/>
        <v>0</v>
      </c>
      <c r="APO11" s="223">
        <f t="shared" si="28"/>
        <v>0</v>
      </c>
      <c r="APP11" s="223">
        <f t="shared" si="28"/>
        <v>0</v>
      </c>
      <c r="APQ11" s="223">
        <f t="shared" si="28"/>
        <v>0</v>
      </c>
      <c r="APR11" s="223">
        <f t="shared" si="28"/>
        <v>0</v>
      </c>
      <c r="APS11" s="223">
        <f t="shared" si="28"/>
        <v>0</v>
      </c>
      <c r="APT11" s="223">
        <f t="shared" si="28"/>
        <v>0</v>
      </c>
      <c r="APU11" s="223">
        <f t="shared" si="28"/>
        <v>0</v>
      </c>
      <c r="APV11" s="223">
        <f t="shared" si="28"/>
        <v>0</v>
      </c>
      <c r="APW11" s="223">
        <f t="shared" si="28"/>
        <v>0</v>
      </c>
      <c r="APX11" s="223">
        <f t="shared" si="28"/>
        <v>0</v>
      </c>
      <c r="APY11" s="223">
        <f t="shared" si="28"/>
        <v>0</v>
      </c>
      <c r="APZ11" s="223">
        <f t="shared" si="28"/>
        <v>0</v>
      </c>
      <c r="AQA11" s="223">
        <f t="shared" si="28"/>
        <v>0</v>
      </c>
      <c r="AQB11" s="223">
        <f t="shared" si="28"/>
        <v>0</v>
      </c>
      <c r="AQC11" s="223">
        <f t="shared" si="28"/>
        <v>0</v>
      </c>
      <c r="AQD11" s="223">
        <f t="shared" ref="AQD11:ASO11" si="29">SUM(AQD4:AQD10)</f>
        <v>0</v>
      </c>
      <c r="AQE11" s="223">
        <f t="shared" si="29"/>
        <v>0</v>
      </c>
      <c r="AQF11" s="223">
        <f t="shared" si="29"/>
        <v>0</v>
      </c>
      <c r="AQG11" s="223">
        <f t="shared" si="29"/>
        <v>0</v>
      </c>
      <c r="AQH11" s="223">
        <f t="shared" si="29"/>
        <v>0</v>
      </c>
      <c r="AQI11" s="223">
        <f t="shared" si="29"/>
        <v>0</v>
      </c>
      <c r="AQJ11" s="223">
        <f t="shared" si="29"/>
        <v>0</v>
      </c>
      <c r="AQK11" s="223">
        <f t="shared" si="29"/>
        <v>0</v>
      </c>
      <c r="AQL11" s="223">
        <f t="shared" si="29"/>
        <v>0</v>
      </c>
      <c r="AQM11" s="223">
        <f t="shared" si="29"/>
        <v>0</v>
      </c>
      <c r="AQN11" s="223">
        <f t="shared" si="29"/>
        <v>0</v>
      </c>
      <c r="AQO11" s="223">
        <f t="shared" si="29"/>
        <v>0</v>
      </c>
      <c r="AQP11" s="223">
        <f t="shared" si="29"/>
        <v>0</v>
      </c>
      <c r="AQQ11" s="223">
        <f t="shared" si="29"/>
        <v>0</v>
      </c>
      <c r="AQR11" s="223">
        <f t="shared" si="29"/>
        <v>0</v>
      </c>
      <c r="AQS11" s="223">
        <f t="shared" si="29"/>
        <v>0</v>
      </c>
      <c r="AQT11" s="223">
        <f t="shared" si="29"/>
        <v>0</v>
      </c>
      <c r="AQU11" s="223">
        <f t="shared" si="29"/>
        <v>0</v>
      </c>
      <c r="AQV11" s="223">
        <f t="shared" si="29"/>
        <v>0</v>
      </c>
      <c r="AQW11" s="223">
        <f t="shared" si="29"/>
        <v>0</v>
      </c>
      <c r="AQX11" s="223">
        <f t="shared" si="29"/>
        <v>0</v>
      </c>
      <c r="AQY11" s="223">
        <f t="shared" si="29"/>
        <v>0</v>
      </c>
      <c r="AQZ11" s="223">
        <f t="shared" si="29"/>
        <v>0</v>
      </c>
      <c r="ARA11" s="223">
        <f t="shared" si="29"/>
        <v>0</v>
      </c>
      <c r="ARB11" s="223">
        <f t="shared" si="29"/>
        <v>0</v>
      </c>
      <c r="ARC11" s="223">
        <f t="shared" si="29"/>
        <v>0</v>
      </c>
      <c r="ARD11" s="223">
        <f t="shared" si="29"/>
        <v>0</v>
      </c>
      <c r="ARE11" s="223">
        <f t="shared" si="29"/>
        <v>0</v>
      </c>
      <c r="ARF11" s="223">
        <f t="shared" si="29"/>
        <v>0</v>
      </c>
      <c r="ARG11" s="223">
        <f t="shared" si="29"/>
        <v>0</v>
      </c>
      <c r="ARH11" s="223">
        <f t="shared" si="29"/>
        <v>0</v>
      </c>
      <c r="ARI11" s="223">
        <f t="shared" si="29"/>
        <v>0</v>
      </c>
      <c r="ARJ11" s="223">
        <f t="shared" si="29"/>
        <v>0</v>
      </c>
      <c r="ARK11" s="223">
        <f t="shared" si="29"/>
        <v>0</v>
      </c>
      <c r="ARL11" s="223">
        <f t="shared" si="29"/>
        <v>0</v>
      </c>
      <c r="ARM11" s="223">
        <f t="shared" si="29"/>
        <v>0</v>
      </c>
      <c r="ARN11" s="223">
        <f t="shared" si="29"/>
        <v>0</v>
      </c>
      <c r="ARO11" s="223">
        <f t="shared" si="29"/>
        <v>0</v>
      </c>
      <c r="ARP11" s="223">
        <f t="shared" si="29"/>
        <v>0</v>
      </c>
      <c r="ARQ11" s="223">
        <f t="shared" si="29"/>
        <v>0</v>
      </c>
      <c r="ARR11" s="223">
        <f t="shared" si="29"/>
        <v>0</v>
      </c>
      <c r="ARS11" s="223">
        <f t="shared" si="29"/>
        <v>0</v>
      </c>
      <c r="ART11" s="223">
        <f t="shared" si="29"/>
        <v>0</v>
      </c>
      <c r="ARU11" s="223">
        <f t="shared" si="29"/>
        <v>0</v>
      </c>
      <c r="ARV11" s="223">
        <f t="shared" si="29"/>
        <v>0</v>
      </c>
      <c r="ARW11" s="223">
        <f t="shared" si="29"/>
        <v>0</v>
      </c>
      <c r="ARX11" s="223">
        <f t="shared" si="29"/>
        <v>0</v>
      </c>
      <c r="ARY11" s="223">
        <f t="shared" si="29"/>
        <v>0</v>
      </c>
      <c r="ARZ11" s="223">
        <f t="shared" si="29"/>
        <v>0</v>
      </c>
      <c r="ASA11" s="223">
        <f t="shared" si="29"/>
        <v>0</v>
      </c>
      <c r="ASB11" s="223">
        <f t="shared" si="29"/>
        <v>0</v>
      </c>
      <c r="ASC11" s="223">
        <f t="shared" si="29"/>
        <v>0</v>
      </c>
      <c r="ASD11" s="223">
        <f t="shared" si="29"/>
        <v>0</v>
      </c>
      <c r="ASE11" s="223">
        <f t="shared" si="29"/>
        <v>0</v>
      </c>
      <c r="ASF11" s="223">
        <f t="shared" si="29"/>
        <v>0</v>
      </c>
      <c r="ASG11" s="223">
        <f t="shared" si="29"/>
        <v>0</v>
      </c>
      <c r="ASH11" s="223">
        <f t="shared" si="29"/>
        <v>0</v>
      </c>
      <c r="ASI11" s="223">
        <f t="shared" si="29"/>
        <v>0</v>
      </c>
      <c r="ASJ11" s="223">
        <f t="shared" si="29"/>
        <v>0</v>
      </c>
      <c r="ASK11" s="223">
        <f t="shared" si="29"/>
        <v>0</v>
      </c>
      <c r="ASL11" s="223">
        <f t="shared" si="29"/>
        <v>0</v>
      </c>
      <c r="ASM11" s="223">
        <f t="shared" si="29"/>
        <v>0</v>
      </c>
      <c r="ASN11" s="223">
        <f t="shared" si="29"/>
        <v>0</v>
      </c>
      <c r="ASO11" s="223">
        <f t="shared" si="29"/>
        <v>0</v>
      </c>
      <c r="ASP11" s="223">
        <f t="shared" ref="ASP11:AVA11" si="30">SUM(ASP4:ASP10)</f>
        <v>0</v>
      </c>
      <c r="ASQ11" s="223">
        <f t="shared" si="30"/>
        <v>0</v>
      </c>
      <c r="ASR11" s="223">
        <f t="shared" si="30"/>
        <v>0</v>
      </c>
      <c r="ASS11" s="223">
        <f t="shared" si="30"/>
        <v>0</v>
      </c>
      <c r="AST11" s="223">
        <f t="shared" si="30"/>
        <v>0</v>
      </c>
      <c r="ASU11" s="223">
        <f t="shared" si="30"/>
        <v>0</v>
      </c>
      <c r="ASV11" s="223">
        <f t="shared" si="30"/>
        <v>0</v>
      </c>
      <c r="ASW11" s="223">
        <f t="shared" si="30"/>
        <v>0</v>
      </c>
      <c r="ASX11" s="223">
        <f t="shared" si="30"/>
        <v>0</v>
      </c>
      <c r="ASY11" s="223">
        <f t="shared" si="30"/>
        <v>0</v>
      </c>
      <c r="ASZ11" s="223">
        <f t="shared" si="30"/>
        <v>0</v>
      </c>
      <c r="ATA11" s="223">
        <f t="shared" si="30"/>
        <v>0</v>
      </c>
      <c r="ATB11" s="223">
        <f t="shared" si="30"/>
        <v>0</v>
      </c>
      <c r="ATC11" s="223">
        <f t="shared" si="30"/>
        <v>0</v>
      </c>
      <c r="ATD11" s="223">
        <f t="shared" si="30"/>
        <v>0</v>
      </c>
      <c r="ATE11" s="223">
        <f t="shared" si="30"/>
        <v>0</v>
      </c>
      <c r="ATF11" s="223">
        <f t="shared" si="30"/>
        <v>0</v>
      </c>
      <c r="ATG11" s="223">
        <f t="shared" si="30"/>
        <v>0</v>
      </c>
      <c r="ATH11" s="223">
        <f t="shared" si="30"/>
        <v>0</v>
      </c>
      <c r="ATI11" s="223">
        <f t="shared" si="30"/>
        <v>0</v>
      </c>
      <c r="ATJ11" s="223">
        <f t="shared" si="30"/>
        <v>0</v>
      </c>
      <c r="ATK11" s="223">
        <f t="shared" si="30"/>
        <v>0</v>
      </c>
      <c r="ATL11" s="223">
        <f t="shared" si="30"/>
        <v>0</v>
      </c>
      <c r="ATM11" s="223">
        <f t="shared" si="30"/>
        <v>0</v>
      </c>
      <c r="ATN11" s="223">
        <f t="shared" si="30"/>
        <v>0</v>
      </c>
      <c r="ATO11" s="223">
        <f t="shared" si="30"/>
        <v>0</v>
      </c>
      <c r="ATP11" s="223">
        <f t="shared" si="30"/>
        <v>0</v>
      </c>
      <c r="ATQ11" s="223">
        <f t="shared" si="30"/>
        <v>0</v>
      </c>
      <c r="ATR11" s="223">
        <f t="shared" si="30"/>
        <v>0</v>
      </c>
      <c r="ATS11" s="223">
        <f t="shared" si="30"/>
        <v>0</v>
      </c>
      <c r="ATT11" s="223">
        <f t="shared" si="30"/>
        <v>0</v>
      </c>
      <c r="ATU11" s="223">
        <f t="shared" si="30"/>
        <v>0</v>
      </c>
      <c r="ATV11" s="223">
        <f t="shared" si="30"/>
        <v>0</v>
      </c>
      <c r="ATW11" s="223">
        <f t="shared" si="30"/>
        <v>0</v>
      </c>
      <c r="ATX11" s="223">
        <f t="shared" si="30"/>
        <v>0</v>
      </c>
      <c r="ATY11" s="223">
        <f t="shared" si="30"/>
        <v>0</v>
      </c>
      <c r="ATZ11" s="223">
        <f t="shared" si="30"/>
        <v>0</v>
      </c>
      <c r="AUA11" s="223">
        <f t="shared" si="30"/>
        <v>0</v>
      </c>
      <c r="AUB11" s="223">
        <f t="shared" si="30"/>
        <v>0</v>
      </c>
      <c r="AUC11" s="223">
        <f t="shared" si="30"/>
        <v>0</v>
      </c>
      <c r="AUD11" s="223">
        <f t="shared" si="30"/>
        <v>0</v>
      </c>
      <c r="AUE11" s="223">
        <f t="shared" si="30"/>
        <v>0</v>
      </c>
      <c r="AUF11" s="223">
        <f t="shared" si="30"/>
        <v>0</v>
      </c>
      <c r="AUG11" s="223">
        <f t="shared" si="30"/>
        <v>0</v>
      </c>
      <c r="AUH11" s="223">
        <f t="shared" si="30"/>
        <v>0</v>
      </c>
      <c r="AUI11" s="223">
        <f t="shared" si="30"/>
        <v>0</v>
      </c>
      <c r="AUJ11" s="223">
        <f t="shared" si="30"/>
        <v>0</v>
      </c>
      <c r="AUK11" s="223">
        <f t="shared" si="30"/>
        <v>0</v>
      </c>
      <c r="AUL11" s="223">
        <f t="shared" si="30"/>
        <v>0</v>
      </c>
      <c r="AUM11" s="223">
        <f t="shared" si="30"/>
        <v>0</v>
      </c>
      <c r="AUN11" s="223">
        <f t="shared" si="30"/>
        <v>0</v>
      </c>
      <c r="AUO11" s="223">
        <f t="shared" si="30"/>
        <v>0</v>
      </c>
      <c r="AUP11" s="223">
        <f t="shared" si="30"/>
        <v>0</v>
      </c>
      <c r="AUQ11" s="223">
        <f t="shared" si="30"/>
        <v>0</v>
      </c>
      <c r="AUR11" s="223">
        <f t="shared" si="30"/>
        <v>0</v>
      </c>
      <c r="AUS11" s="223">
        <f t="shared" si="30"/>
        <v>0</v>
      </c>
      <c r="AUT11" s="223">
        <f t="shared" si="30"/>
        <v>0</v>
      </c>
      <c r="AUU11" s="223">
        <f t="shared" si="30"/>
        <v>0</v>
      </c>
      <c r="AUV11" s="223">
        <f t="shared" si="30"/>
        <v>0</v>
      </c>
      <c r="AUW11" s="223">
        <f t="shared" si="30"/>
        <v>0</v>
      </c>
      <c r="AUX11" s="223">
        <f t="shared" si="30"/>
        <v>0</v>
      </c>
      <c r="AUY11" s="223">
        <f t="shared" si="30"/>
        <v>0</v>
      </c>
      <c r="AUZ11" s="223">
        <f t="shared" si="30"/>
        <v>0</v>
      </c>
      <c r="AVA11" s="223">
        <f t="shared" si="30"/>
        <v>0</v>
      </c>
      <c r="AVB11" s="223">
        <f t="shared" ref="AVB11:AXM11" si="31">SUM(AVB4:AVB10)</f>
        <v>0</v>
      </c>
      <c r="AVC11" s="223">
        <f t="shared" si="31"/>
        <v>0</v>
      </c>
      <c r="AVD11" s="223">
        <f t="shared" si="31"/>
        <v>0</v>
      </c>
      <c r="AVE11" s="223">
        <f t="shared" si="31"/>
        <v>0</v>
      </c>
      <c r="AVF11" s="223">
        <f t="shared" si="31"/>
        <v>0</v>
      </c>
      <c r="AVG11" s="223">
        <f t="shared" si="31"/>
        <v>0</v>
      </c>
      <c r="AVH11" s="223">
        <f t="shared" si="31"/>
        <v>0</v>
      </c>
      <c r="AVI11" s="223">
        <f t="shared" si="31"/>
        <v>0</v>
      </c>
      <c r="AVJ11" s="223">
        <f t="shared" si="31"/>
        <v>0</v>
      </c>
      <c r="AVK11" s="223">
        <f t="shared" si="31"/>
        <v>0</v>
      </c>
      <c r="AVL11" s="223">
        <f t="shared" si="31"/>
        <v>0</v>
      </c>
      <c r="AVM11" s="223">
        <f t="shared" si="31"/>
        <v>0</v>
      </c>
      <c r="AVN11" s="223">
        <f t="shared" si="31"/>
        <v>0</v>
      </c>
      <c r="AVO11" s="223">
        <f t="shared" si="31"/>
        <v>0</v>
      </c>
      <c r="AVP11" s="223">
        <f t="shared" si="31"/>
        <v>0</v>
      </c>
      <c r="AVQ11" s="223">
        <f t="shared" si="31"/>
        <v>0</v>
      </c>
      <c r="AVR11" s="223">
        <f t="shared" si="31"/>
        <v>0</v>
      </c>
      <c r="AVS11" s="223">
        <f t="shared" si="31"/>
        <v>0</v>
      </c>
      <c r="AVT11" s="223">
        <f t="shared" si="31"/>
        <v>0</v>
      </c>
      <c r="AVU11" s="223">
        <f t="shared" si="31"/>
        <v>0</v>
      </c>
      <c r="AVV11" s="223">
        <f t="shared" si="31"/>
        <v>0</v>
      </c>
      <c r="AVW11" s="223">
        <f t="shared" si="31"/>
        <v>0</v>
      </c>
      <c r="AVX11" s="223">
        <f t="shared" si="31"/>
        <v>0</v>
      </c>
      <c r="AVY11" s="223">
        <f t="shared" si="31"/>
        <v>0</v>
      </c>
      <c r="AVZ11" s="223">
        <f t="shared" si="31"/>
        <v>0</v>
      </c>
      <c r="AWA11" s="223">
        <f t="shared" si="31"/>
        <v>0</v>
      </c>
      <c r="AWB11" s="223">
        <f t="shared" si="31"/>
        <v>0</v>
      </c>
      <c r="AWC11" s="223">
        <f t="shared" si="31"/>
        <v>0</v>
      </c>
      <c r="AWD11" s="223">
        <f t="shared" si="31"/>
        <v>0</v>
      </c>
      <c r="AWE11" s="223">
        <f t="shared" si="31"/>
        <v>0</v>
      </c>
      <c r="AWF11" s="223">
        <f t="shared" si="31"/>
        <v>0</v>
      </c>
      <c r="AWG11" s="223">
        <f t="shared" si="31"/>
        <v>0</v>
      </c>
      <c r="AWH11" s="223">
        <f t="shared" si="31"/>
        <v>0</v>
      </c>
      <c r="AWI11" s="223">
        <f t="shared" si="31"/>
        <v>0</v>
      </c>
      <c r="AWJ11" s="223">
        <f t="shared" si="31"/>
        <v>0</v>
      </c>
      <c r="AWK11" s="223">
        <f t="shared" si="31"/>
        <v>0</v>
      </c>
      <c r="AWL11" s="223">
        <f t="shared" si="31"/>
        <v>0</v>
      </c>
      <c r="AWM11" s="223">
        <f t="shared" si="31"/>
        <v>0</v>
      </c>
      <c r="AWN11" s="223">
        <f t="shared" si="31"/>
        <v>0</v>
      </c>
      <c r="AWO11" s="223">
        <f t="shared" si="31"/>
        <v>0</v>
      </c>
      <c r="AWP11" s="223">
        <f t="shared" si="31"/>
        <v>0</v>
      </c>
      <c r="AWQ11" s="223">
        <f t="shared" si="31"/>
        <v>0</v>
      </c>
      <c r="AWR11" s="223">
        <f t="shared" si="31"/>
        <v>0</v>
      </c>
      <c r="AWS11" s="223">
        <f t="shared" si="31"/>
        <v>0</v>
      </c>
      <c r="AWT11" s="223">
        <f t="shared" si="31"/>
        <v>0</v>
      </c>
      <c r="AWU11" s="223">
        <f t="shared" si="31"/>
        <v>0</v>
      </c>
      <c r="AWV11" s="223">
        <f t="shared" si="31"/>
        <v>0</v>
      </c>
      <c r="AWW11" s="223">
        <f t="shared" si="31"/>
        <v>0</v>
      </c>
      <c r="AWX11" s="223">
        <f t="shared" si="31"/>
        <v>0</v>
      </c>
      <c r="AWY11" s="223">
        <f t="shared" si="31"/>
        <v>0</v>
      </c>
      <c r="AWZ11" s="223">
        <f t="shared" si="31"/>
        <v>0</v>
      </c>
      <c r="AXA11" s="223">
        <f t="shared" si="31"/>
        <v>0</v>
      </c>
      <c r="AXB11" s="223">
        <f t="shared" si="31"/>
        <v>0</v>
      </c>
      <c r="AXC11" s="223">
        <f t="shared" si="31"/>
        <v>0</v>
      </c>
      <c r="AXD11" s="223">
        <f t="shared" si="31"/>
        <v>0</v>
      </c>
      <c r="AXE11" s="223">
        <f t="shared" si="31"/>
        <v>0</v>
      </c>
      <c r="AXF11" s="223">
        <f t="shared" si="31"/>
        <v>0</v>
      </c>
      <c r="AXG11" s="223">
        <f t="shared" si="31"/>
        <v>0</v>
      </c>
      <c r="AXH11" s="223">
        <f t="shared" si="31"/>
        <v>0</v>
      </c>
      <c r="AXI11" s="223">
        <f t="shared" si="31"/>
        <v>0</v>
      </c>
      <c r="AXJ11" s="223">
        <f t="shared" si="31"/>
        <v>0</v>
      </c>
      <c r="AXK11" s="223">
        <f t="shared" si="31"/>
        <v>0</v>
      </c>
      <c r="AXL11" s="223">
        <f t="shared" si="31"/>
        <v>0</v>
      </c>
      <c r="AXM11" s="223">
        <f t="shared" si="31"/>
        <v>0</v>
      </c>
      <c r="AXN11" s="223">
        <f t="shared" ref="AXN11:AZY11" si="32">SUM(AXN4:AXN10)</f>
        <v>0</v>
      </c>
      <c r="AXO11" s="223">
        <f t="shared" si="32"/>
        <v>0</v>
      </c>
      <c r="AXP11" s="223">
        <f t="shared" si="32"/>
        <v>0</v>
      </c>
      <c r="AXQ11" s="223">
        <f t="shared" si="32"/>
        <v>0</v>
      </c>
      <c r="AXR11" s="223">
        <f t="shared" si="32"/>
        <v>0</v>
      </c>
      <c r="AXS11" s="223">
        <f t="shared" si="32"/>
        <v>0</v>
      </c>
      <c r="AXT11" s="223">
        <f t="shared" si="32"/>
        <v>0</v>
      </c>
      <c r="AXU11" s="223">
        <f t="shared" si="32"/>
        <v>0</v>
      </c>
      <c r="AXV11" s="223">
        <f t="shared" si="32"/>
        <v>0</v>
      </c>
      <c r="AXW11" s="223">
        <f t="shared" si="32"/>
        <v>0</v>
      </c>
      <c r="AXX11" s="223">
        <f t="shared" si="32"/>
        <v>0</v>
      </c>
      <c r="AXY11" s="223">
        <f t="shared" si="32"/>
        <v>0</v>
      </c>
      <c r="AXZ11" s="223">
        <f t="shared" si="32"/>
        <v>0</v>
      </c>
      <c r="AYA11" s="223">
        <f t="shared" si="32"/>
        <v>0</v>
      </c>
      <c r="AYB11" s="223">
        <f t="shared" si="32"/>
        <v>0</v>
      </c>
      <c r="AYC11" s="223">
        <f t="shared" si="32"/>
        <v>0</v>
      </c>
      <c r="AYD11" s="223">
        <f t="shared" si="32"/>
        <v>0</v>
      </c>
      <c r="AYE11" s="223">
        <f t="shared" si="32"/>
        <v>0</v>
      </c>
      <c r="AYF11" s="223">
        <f t="shared" si="32"/>
        <v>0</v>
      </c>
      <c r="AYG11" s="223">
        <f t="shared" si="32"/>
        <v>0</v>
      </c>
      <c r="AYH11" s="223">
        <f t="shared" si="32"/>
        <v>0</v>
      </c>
      <c r="AYI11" s="223">
        <f t="shared" si="32"/>
        <v>0</v>
      </c>
      <c r="AYJ11" s="223">
        <f t="shared" si="32"/>
        <v>0</v>
      </c>
      <c r="AYK11" s="223">
        <f t="shared" si="32"/>
        <v>0</v>
      </c>
      <c r="AYL11" s="223">
        <f t="shared" si="32"/>
        <v>0</v>
      </c>
      <c r="AYM11" s="223">
        <f t="shared" si="32"/>
        <v>0</v>
      </c>
      <c r="AYN11" s="223">
        <f t="shared" si="32"/>
        <v>0</v>
      </c>
      <c r="AYO11" s="223">
        <f t="shared" si="32"/>
        <v>0</v>
      </c>
      <c r="AYP11" s="223">
        <f t="shared" si="32"/>
        <v>0</v>
      </c>
      <c r="AYQ11" s="223">
        <f t="shared" si="32"/>
        <v>0</v>
      </c>
      <c r="AYR11" s="223">
        <f t="shared" si="32"/>
        <v>0</v>
      </c>
      <c r="AYS11" s="223">
        <f t="shared" si="32"/>
        <v>0</v>
      </c>
      <c r="AYT11" s="223">
        <f t="shared" si="32"/>
        <v>0</v>
      </c>
      <c r="AYU11" s="223">
        <f t="shared" si="32"/>
        <v>0</v>
      </c>
      <c r="AYV11" s="223">
        <f t="shared" si="32"/>
        <v>0</v>
      </c>
      <c r="AYW11" s="223">
        <f t="shared" si="32"/>
        <v>0</v>
      </c>
      <c r="AYX11" s="223">
        <f t="shared" si="32"/>
        <v>0</v>
      </c>
      <c r="AYY11" s="223">
        <f t="shared" si="32"/>
        <v>0</v>
      </c>
      <c r="AYZ11" s="223">
        <f t="shared" si="32"/>
        <v>0</v>
      </c>
      <c r="AZA11" s="223">
        <f t="shared" si="32"/>
        <v>0</v>
      </c>
      <c r="AZB11" s="223">
        <f t="shared" si="32"/>
        <v>0</v>
      </c>
      <c r="AZC11" s="223">
        <f t="shared" si="32"/>
        <v>0</v>
      </c>
      <c r="AZD11" s="223">
        <f t="shared" si="32"/>
        <v>0</v>
      </c>
      <c r="AZE11" s="223">
        <f t="shared" si="32"/>
        <v>0</v>
      </c>
      <c r="AZF11" s="223">
        <f t="shared" si="32"/>
        <v>0</v>
      </c>
      <c r="AZG11" s="223">
        <f t="shared" si="32"/>
        <v>0</v>
      </c>
      <c r="AZH11" s="223">
        <f t="shared" si="32"/>
        <v>0</v>
      </c>
      <c r="AZI11" s="223">
        <f t="shared" si="32"/>
        <v>0</v>
      </c>
      <c r="AZJ11" s="223">
        <f t="shared" si="32"/>
        <v>0</v>
      </c>
      <c r="AZK11" s="223">
        <f t="shared" si="32"/>
        <v>0</v>
      </c>
      <c r="AZL11" s="223">
        <f t="shared" si="32"/>
        <v>0</v>
      </c>
      <c r="AZM11" s="223">
        <f t="shared" si="32"/>
        <v>0</v>
      </c>
      <c r="AZN11" s="223">
        <f t="shared" si="32"/>
        <v>0</v>
      </c>
      <c r="AZO11" s="223">
        <f t="shared" si="32"/>
        <v>0</v>
      </c>
      <c r="AZP11" s="223">
        <f t="shared" si="32"/>
        <v>0</v>
      </c>
      <c r="AZQ11" s="223">
        <f t="shared" si="32"/>
        <v>0</v>
      </c>
      <c r="AZR11" s="223">
        <f t="shared" si="32"/>
        <v>0</v>
      </c>
      <c r="AZS11" s="223">
        <f t="shared" si="32"/>
        <v>0</v>
      </c>
      <c r="AZT11" s="223">
        <f t="shared" si="32"/>
        <v>0</v>
      </c>
      <c r="AZU11" s="223">
        <f t="shared" si="32"/>
        <v>0</v>
      </c>
      <c r="AZV11" s="223">
        <f t="shared" si="32"/>
        <v>0</v>
      </c>
      <c r="AZW11" s="223">
        <f t="shared" si="32"/>
        <v>0</v>
      </c>
      <c r="AZX11" s="223">
        <f t="shared" si="32"/>
        <v>0</v>
      </c>
      <c r="AZY11" s="223">
        <f t="shared" si="32"/>
        <v>0</v>
      </c>
      <c r="AZZ11" s="223">
        <f t="shared" ref="AZZ11:BCK11" si="33">SUM(AZZ4:AZZ10)</f>
        <v>0</v>
      </c>
      <c r="BAA11" s="223">
        <f t="shared" si="33"/>
        <v>0</v>
      </c>
      <c r="BAB11" s="223">
        <f t="shared" si="33"/>
        <v>0</v>
      </c>
      <c r="BAC11" s="223">
        <f t="shared" si="33"/>
        <v>0</v>
      </c>
      <c r="BAD11" s="223">
        <f t="shared" si="33"/>
        <v>0</v>
      </c>
      <c r="BAE11" s="223">
        <f t="shared" si="33"/>
        <v>0</v>
      </c>
      <c r="BAF11" s="223">
        <f t="shared" si="33"/>
        <v>0</v>
      </c>
      <c r="BAG11" s="223">
        <f t="shared" si="33"/>
        <v>0</v>
      </c>
      <c r="BAH11" s="223">
        <f t="shared" si="33"/>
        <v>0</v>
      </c>
      <c r="BAI11" s="223">
        <f t="shared" si="33"/>
        <v>0</v>
      </c>
      <c r="BAJ11" s="223">
        <f t="shared" si="33"/>
        <v>0</v>
      </c>
      <c r="BAK11" s="223">
        <f t="shared" si="33"/>
        <v>0</v>
      </c>
      <c r="BAL11" s="223">
        <f t="shared" si="33"/>
        <v>0</v>
      </c>
      <c r="BAM11" s="223">
        <f t="shared" si="33"/>
        <v>0</v>
      </c>
      <c r="BAN11" s="223">
        <f t="shared" si="33"/>
        <v>0</v>
      </c>
      <c r="BAO11" s="223">
        <f t="shared" si="33"/>
        <v>0</v>
      </c>
      <c r="BAP11" s="223">
        <f t="shared" si="33"/>
        <v>0</v>
      </c>
      <c r="BAQ11" s="223">
        <f t="shared" si="33"/>
        <v>0</v>
      </c>
      <c r="BAR11" s="223">
        <f t="shared" si="33"/>
        <v>0</v>
      </c>
      <c r="BAS11" s="223">
        <f t="shared" si="33"/>
        <v>0</v>
      </c>
      <c r="BAT11" s="223">
        <f t="shared" si="33"/>
        <v>0</v>
      </c>
      <c r="BAU11" s="223">
        <f t="shared" si="33"/>
        <v>0</v>
      </c>
      <c r="BAV11" s="223">
        <f t="shared" si="33"/>
        <v>0</v>
      </c>
      <c r="BAW11" s="223">
        <f t="shared" si="33"/>
        <v>0</v>
      </c>
      <c r="BAX11" s="223">
        <f t="shared" si="33"/>
        <v>0</v>
      </c>
      <c r="BAY11" s="223">
        <f t="shared" si="33"/>
        <v>0</v>
      </c>
      <c r="BAZ11" s="223">
        <f t="shared" si="33"/>
        <v>0</v>
      </c>
      <c r="BBA11" s="223">
        <f t="shared" si="33"/>
        <v>0</v>
      </c>
      <c r="BBB11" s="223">
        <f t="shared" si="33"/>
        <v>0</v>
      </c>
      <c r="BBC11" s="223">
        <f t="shared" si="33"/>
        <v>0</v>
      </c>
      <c r="BBD11" s="223">
        <f t="shared" si="33"/>
        <v>0</v>
      </c>
      <c r="BBE11" s="223">
        <f t="shared" si="33"/>
        <v>0</v>
      </c>
      <c r="BBF11" s="223">
        <f t="shared" si="33"/>
        <v>0</v>
      </c>
      <c r="BBG11" s="223">
        <f t="shared" si="33"/>
        <v>0</v>
      </c>
      <c r="BBH11" s="223">
        <f t="shared" si="33"/>
        <v>0</v>
      </c>
      <c r="BBI11" s="223">
        <f t="shared" si="33"/>
        <v>0</v>
      </c>
      <c r="BBJ11" s="223">
        <f t="shared" si="33"/>
        <v>0</v>
      </c>
      <c r="BBK11" s="223">
        <f t="shared" si="33"/>
        <v>0</v>
      </c>
      <c r="BBL11" s="223">
        <f t="shared" si="33"/>
        <v>0</v>
      </c>
      <c r="BBM11" s="223">
        <f t="shared" si="33"/>
        <v>0</v>
      </c>
      <c r="BBN11" s="223">
        <f t="shared" si="33"/>
        <v>0</v>
      </c>
      <c r="BBO11" s="223">
        <f t="shared" si="33"/>
        <v>0</v>
      </c>
      <c r="BBP11" s="223">
        <f t="shared" si="33"/>
        <v>0</v>
      </c>
      <c r="BBQ11" s="223">
        <f t="shared" si="33"/>
        <v>0</v>
      </c>
      <c r="BBR11" s="223">
        <f t="shared" si="33"/>
        <v>0</v>
      </c>
      <c r="BBS11" s="223">
        <f t="shared" si="33"/>
        <v>0</v>
      </c>
      <c r="BBT11" s="223">
        <f t="shared" si="33"/>
        <v>0</v>
      </c>
      <c r="BBU11" s="223">
        <f t="shared" si="33"/>
        <v>0</v>
      </c>
      <c r="BBV11" s="223">
        <f t="shared" si="33"/>
        <v>0</v>
      </c>
      <c r="BBW11" s="223">
        <f t="shared" si="33"/>
        <v>0</v>
      </c>
      <c r="BBX11" s="223">
        <f t="shared" si="33"/>
        <v>0</v>
      </c>
      <c r="BBY11" s="223">
        <f t="shared" si="33"/>
        <v>0</v>
      </c>
      <c r="BBZ11" s="223">
        <f t="shared" si="33"/>
        <v>0</v>
      </c>
      <c r="BCA11" s="223">
        <f t="shared" si="33"/>
        <v>0</v>
      </c>
      <c r="BCB11" s="223">
        <f t="shared" si="33"/>
        <v>0</v>
      </c>
      <c r="BCC11" s="223">
        <f t="shared" si="33"/>
        <v>0</v>
      </c>
      <c r="BCD11" s="223">
        <f t="shared" si="33"/>
        <v>0</v>
      </c>
      <c r="BCE11" s="223">
        <f t="shared" si="33"/>
        <v>0</v>
      </c>
      <c r="BCF11" s="223">
        <f t="shared" si="33"/>
        <v>0</v>
      </c>
      <c r="BCG11" s="223">
        <f t="shared" si="33"/>
        <v>0</v>
      </c>
      <c r="BCH11" s="223">
        <f t="shared" si="33"/>
        <v>0</v>
      </c>
      <c r="BCI11" s="223">
        <f t="shared" si="33"/>
        <v>0</v>
      </c>
      <c r="BCJ11" s="223">
        <f t="shared" si="33"/>
        <v>0</v>
      </c>
      <c r="BCK11" s="223">
        <f t="shared" si="33"/>
        <v>0</v>
      </c>
      <c r="BCL11" s="223">
        <f t="shared" ref="BCL11:BEW11" si="34">SUM(BCL4:BCL10)</f>
        <v>0</v>
      </c>
      <c r="BCM11" s="223">
        <f t="shared" si="34"/>
        <v>0</v>
      </c>
      <c r="BCN11" s="223">
        <f t="shared" si="34"/>
        <v>0</v>
      </c>
      <c r="BCO11" s="223">
        <f t="shared" si="34"/>
        <v>0</v>
      </c>
      <c r="BCP11" s="223">
        <f t="shared" si="34"/>
        <v>0</v>
      </c>
      <c r="BCQ11" s="223">
        <f t="shared" si="34"/>
        <v>0</v>
      </c>
      <c r="BCR11" s="223">
        <f t="shared" si="34"/>
        <v>0</v>
      </c>
      <c r="BCS11" s="223">
        <f t="shared" si="34"/>
        <v>0</v>
      </c>
      <c r="BCT11" s="223">
        <f t="shared" si="34"/>
        <v>0</v>
      </c>
      <c r="BCU11" s="223">
        <f t="shared" si="34"/>
        <v>0</v>
      </c>
      <c r="BCV11" s="223">
        <f t="shared" si="34"/>
        <v>0</v>
      </c>
      <c r="BCW11" s="223">
        <f t="shared" si="34"/>
        <v>0</v>
      </c>
      <c r="BCX11" s="223">
        <f t="shared" si="34"/>
        <v>0</v>
      </c>
      <c r="BCY11" s="223">
        <f t="shared" si="34"/>
        <v>0</v>
      </c>
      <c r="BCZ11" s="223">
        <f t="shared" si="34"/>
        <v>0</v>
      </c>
      <c r="BDA11" s="223">
        <f t="shared" si="34"/>
        <v>0</v>
      </c>
      <c r="BDB11" s="223">
        <f t="shared" si="34"/>
        <v>0</v>
      </c>
      <c r="BDC11" s="223">
        <f t="shared" si="34"/>
        <v>0</v>
      </c>
      <c r="BDD11" s="223">
        <f t="shared" si="34"/>
        <v>0</v>
      </c>
      <c r="BDE11" s="223">
        <f t="shared" si="34"/>
        <v>0</v>
      </c>
      <c r="BDF11" s="223">
        <f t="shared" si="34"/>
        <v>0</v>
      </c>
      <c r="BDG11" s="223">
        <f t="shared" si="34"/>
        <v>0</v>
      </c>
      <c r="BDH11" s="223">
        <f t="shared" si="34"/>
        <v>0</v>
      </c>
      <c r="BDI11" s="223">
        <f t="shared" si="34"/>
        <v>0</v>
      </c>
      <c r="BDJ11" s="223">
        <f t="shared" si="34"/>
        <v>0</v>
      </c>
      <c r="BDK11" s="223">
        <f t="shared" si="34"/>
        <v>0</v>
      </c>
      <c r="BDL11" s="223">
        <f t="shared" si="34"/>
        <v>0</v>
      </c>
      <c r="BDM11" s="223">
        <f t="shared" si="34"/>
        <v>0</v>
      </c>
      <c r="BDN11" s="223">
        <f t="shared" si="34"/>
        <v>0</v>
      </c>
      <c r="BDO11" s="223">
        <f t="shared" si="34"/>
        <v>0</v>
      </c>
      <c r="BDP11" s="223">
        <f t="shared" si="34"/>
        <v>0</v>
      </c>
      <c r="BDQ11" s="223">
        <f t="shared" si="34"/>
        <v>0</v>
      </c>
      <c r="BDR11" s="223">
        <f t="shared" si="34"/>
        <v>0</v>
      </c>
      <c r="BDS11" s="223">
        <f t="shared" si="34"/>
        <v>0</v>
      </c>
      <c r="BDT11" s="223">
        <f t="shared" si="34"/>
        <v>0</v>
      </c>
      <c r="BDU11" s="223">
        <f t="shared" si="34"/>
        <v>0</v>
      </c>
      <c r="BDV11" s="223">
        <f t="shared" si="34"/>
        <v>0</v>
      </c>
      <c r="BDW11" s="223">
        <f t="shared" si="34"/>
        <v>0</v>
      </c>
      <c r="BDX11" s="223">
        <f t="shared" si="34"/>
        <v>0</v>
      </c>
      <c r="BDY11" s="223">
        <f t="shared" si="34"/>
        <v>0</v>
      </c>
      <c r="BDZ11" s="223">
        <f t="shared" si="34"/>
        <v>0</v>
      </c>
      <c r="BEA11" s="223">
        <f t="shared" si="34"/>
        <v>0</v>
      </c>
      <c r="BEB11" s="223">
        <f t="shared" si="34"/>
        <v>0</v>
      </c>
      <c r="BEC11" s="223">
        <f t="shared" si="34"/>
        <v>0</v>
      </c>
      <c r="BED11" s="223">
        <f t="shared" si="34"/>
        <v>0</v>
      </c>
      <c r="BEE11" s="223">
        <f t="shared" si="34"/>
        <v>0</v>
      </c>
      <c r="BEF11" s="223">
        <f t="shared" si="34"/>
        <v>0</v>
      </c>
      <c r="BEG11" s="223">
        <f t="shared" si="34"/>
        <v>0</v>
      </c>
      <c r="BEH11" s="223">
        <f t="shared" si="34"/>
        <v>0</v>
      </c>
      <c r="BEI11" s="223">
        <f t="shared" si="34"/>
        <v>0</v>
      </c>
      <c r="BEJ11" s="223">
        <f t="shared" si="34"/>
        <v>0</v>
      </c>
      <c r="BEK11" s="223">
        <f t="shared" si="34"/>
        <v>0</v>
      </c>
      <c r="BEL11" s="223">
        <f t="shared" si="34"/>
        <v>0</v>
      </c>
      <c r="BEM11" s="223">
        <f t="shared" si="34"/>
        <v>0</v>
      </c>
      <c r="BEN11" s="223">
        <f t="shared" si="34"/>
        <v>0</v>
      </c>
      <c r="BEO11" s="223">
        <f t="shared" si="34"/>
        <v>0</v>
      </c>
      <c r="BEP11" s="223">
        <f t="shared" si="34"/>
        <v>0</v>
      </c>
      <c r="BEQ11" s="223">
        <f t="shared" si="34"/>
        <v>0</v>
      </c>
      <c r="BER11" s="223">
        <f t="shared" si="34"/>
        <v>0</v>
      </c>
      <c r="BES11" s="223">
        <f t="shared" si="34"/>
        <v>0</v>
      </c>
      <c r="BET11" s="223">
        <f t="shared" si="34"/>
        <v>0</v>
      </c>
      <c r="BEU11" s="223">
        <f t="shared" si="34"/>
        <v>0</v>
      </c>
      <c r="BEV11" s="223">
        <f t="shared" si="34"/>
        <v>0</v>
      </c>
      <c r="BEW11" s="223">
        <f t="shared" si="34"/>
        <v>0</v>
      </c>
      <c r="BEX11" s="223">
        <f t="shared" ref="BEX11:BHI11" si="35">SUM(BEX4:BEX10)</f>
        <v>0</v>
      </c>
      <c r="BEY11" s="223">
        <f t="shared" si="35"/>
        <v>0</v>
      </c>
      <c r="BEZ11" s="223">
        <f t="shared" si="35"/>
        <v>0</v>
      </c>
      <c r="BFA11" s="223">
        <f t="shared" si="35"/>
        <v>0</v>
      </c>
      <c r="BFB11" s="223">
        <f t="shared" si="35"/>
        <v>0</v>
      </c>
      <c r="BFC11" s="223">
        <f t="shared" si="35"/>
        <v>0</v>
      </c>
      <c r="BFD11" s="223">
        <f t="shared" si="35"/>
        <v>0</v>
      </c>
      <c r="BFE11" s="223">
        <f t="shared" si="35"/>
        <v>0</v>
      </c>
      <c r="BFF11" s="223">
        <f t="shared" si="35"/>
        <v>0</v>
      </c>
      <c r="BFG11" s="223">
        <f t="shared" si="35"/>
        <v>0</v>
      </c>
      <c r="BFH11" s="223">
        <f t="shared" si="35"/>
        <v>0</v>
      </c>
      <c r="BFI11" s="223">
        <f t="shared" si="35"/>
        <v>0</v>
      </c>
      <c r="BFJ11" s="223">
        <f t="shared" si="35"/>
        <v>0</v>
      </c>
      <c r="BFK11" s="223">
        <f t="shared" si="35"/>
        <v>0</v>
      </c>
      <c r="BFL11" s="223">
        <f t="shared" si="35"/>
        <v>0</v>
      </c>
      <c r="BFM11" s="223">
        <f t="shared" si="35"/>
        <v>0</v>
      </c>
      <c r="BFN11" s="223">
        <f t="shared" si="35"/>
        <v>0</v>
      </c>
      <c r="BFO11" s="223">
        <f t="shared" si="35"/>
        <v>0</v>
      </c>
      <c r="BFP11" s="223">
        <f t="shared" si="35"/>
        <v>0</v>
      </c>
      <c r="BFQ11" s="223">
        <f t="shared" si="35"/>
        <v>0</v>
      </c>
      <c r="BFR11" s="223">
        <f t="shared" si="35"/>
        <v>0</v>
      </c>
      <c r="BFS11" s="223">
        <f t="shared" si="35"/>
        <v>0</v>
      </c>
      <c r="BFT11" s="223">
        <f t="shared" si="35"/>
        <v>0</v>
      </c>
      <c r="BFU11" s="223">
        <f t="shared" si="35"/>
        <v>0</v>
      </c>
      <c r="BFV11" s="223">
        <f t="shared" si="35"/>
        <v>0</v>
      </c>
      <c r="BFW11" s="223">
        <f t="shared" si="35"/>
        <v>0</v>
      </c>
      <c r="BFX11" s="223">
        <f t="shared" si="35"/>
        <v>0</v>
      </c>
      <c r="BFY11" s="223">
        <f t="shared" si="35"/>
        <v>0</v>
      </c>
      <c r="BFZ11" s="223">
        <f t="shared" si="35"/>
        <v>0</v>
      </c>
      <c r="BGA11" s="223">
        <f t="shared" si="35"/>
        <v>0</v>
      </c>
      <c r="BGB11" s="223">
        <f t="shared" si="35"/>
        <v>0</v>
      </c>
      <c r="BGC11" s="223">
        <f t="shared" si="35"/>
        <v>0</v>
      </c>
      <c r="BGD11" s="223">
        <f t="shared" si="35"/>
        <v>0</v>
      </c>
      <c r="BGE11" s="223">
        <f t="shared" si="35"/>
        <v>0</v>
      </c>
      <c r="BGF11" s="223">
        <f t="shared" si="35"/>
        <v>0</v>
      </c>
      <c r="BGG11" s="223">
        <f t="shared" si="35"/>
        <v>0</v>
      </c>
      <c r="BGH11" s="223">
        <f t="shared" si="35"/>
        <v>0</v>
      </c>
      <c r="BGI11" s="223">
        <f t="shared" si="35"/>
        <v>0</v>
      </c>
      <c r="BGJ11" s="223">
        <f t="shared" si="35"/>
        <v>0</v>
      </c>
      <c r="BGK11" s="223">
        <f t="shared" si="35"/>
        <v>0</v>
      </c>
      <c r="BGL11" s="223">
        <f t="shared" si="35"/>
        <v>0</v>
      </c>
      <c r="BGM11" s="223">
        <f t="shared" si="35"/>
        <v>0</v>
      </c>
      <c r="BGN11" s="223">
        <f t="shared" si="35"/>
        <v>0</v>
      </c>
      <c r="BGO11" s="223">
        <f t="shared" si="35"/>
        <v>0</v>
      </c>
      <c r="BGP11" s="223">
        <f t="shared" si="35"/>
        <v>0</v>
      </c>
      <c r="BGQ11" s="223">
        <f t="shared" si="35"/>
        <v>0</v>
      </c>
      <c r="BGR11" s="223">
        <f t="shared" si="35"/>
        <v>0</v>
      </c>
      <c r="BGS11" s="223">
        <f t="shared" si="35"/>
        <v>0</v>
      </c>
      <c r="BGT11" s="223">
        <f t="shared" si="35"/>
        <v>0</v>
      </c>
      <c r="BGU11" s="223">
        <f t="shared" si="35"/>
        <v>0</v>
      </c>
      <c r="BGV11" s="223">
        <f t="shared" si="35"/>
        <v>0</v>
      </c>
      <c r="BGW11" s="223">
        <f t="shared" si="35"/>
        <v>0</v>
      </c>
      <c r="BGX11" s="223">
        <f t="shared" si="35"/>
        <v>0</v>
      </c>
      <c r="BGY11" s="223">
        <f t="shared" si="35"/>
        <v>0</v>
      </c>
      <c r="BGZ11" s="223">
        <f t="shared" si="35"/>
        <v>0</v>
      </c>
      <c r="BHA11" s="223">
        <f t="shared" si="35"/>
        <v>0</v>
      </c>
      <c r="BHB11" s="223">
        <f t="shared" si="35"/>
        <v>0</v>
      </c>
      <c r="BHC11" s="223">
        <f t="shared" si="35"/>
        <v>0</v>
      </c>
      <c r="BHD11" s="223">
        <f t="shared" si="35"/>
        <v>0</v>
      </c>
      <c r="BHE11" s="223">
        <f t="shared" si="35"/>
        <v>0</v>
      </c>
      <c r="BHF11" s="223">
        <f t="shared" si="35"/>
        <v>0</v>
      </c>
      <c r="BHG11" s="223">
        <f t="shared" si="35"/>
        <v>0</v>
      </c>
      <c r="BHH11" s="223">
        <f t="shared" si="35"/>
        <v>0</v>
      </c>
      <c r="BHI11" s="223">
        <f t="shared" si="35"/>
        <v>0</v>
      </c>
      <c r="BHJ11" s="223">
        <f t="shared" ref="BHJ11:BJU11" si="36">SUM(BHJ4:BHJ10)</f>
        <v>0</v>
      </c>
      <c r="BHK11" s="223">
        <f t="shared" si="36"/>
        <v>0</v>
      </c>
      <c r="BHL11" s="223">
        <f t="shared" si="36"/>
        <v>0</v>
      </c>
      <c r="BHM11" s="223">
        <f t="shared" si="36"/>
        <v>0</v>
      </c>
      <c r="BHN11" s="223">
        <f t="shared" si="36"/>
        <v>0</v>
      </c>
      <c r="BHO11" s="223">
        <f t="shared" si="36"/>
        <v>0</v>
      </c>
      <c r="BHP11" s="223">
        <f t="shared" si="36"/>
        <v>0</v>
      </c>
      <c r="BHQ11" s="223">
        <f t="shared" si="36"/>
        <v>0</v>
      </c>
      <c r="BHR11" s="223">
        <f t="shared" si="36"/>
        <v>0</v>
      </c>
      <c r="BHS11" s="223">
        <f t="shared" si="36"/>
        <v>0</v>
      </c>
      <c r="BHT11" s="223">
        <f t="shared" si="36"/>
        <v>0</v>
      </c>
      <c r="BHU11" s="223">
        <f t="shared" si="36"/>
        <v>0</v>
      </c>
      <c r="BHV11" s="223">
        <f t="shared" si="36"/>
        <v>0</v>
      </c>
      <c r="BHW11" s="223">
        <f t="shared" si="36"/>
        <v>0</v>
      </c>
      <c r="BHX11" s="223">
        <f t="shared" si="36"/>
        <v>0</v>
      </c>
      <c r="BHY11" s="223">
        <f t="shared" si="36"/>
        <v>0</v>
      </c>
      <c r="BHZ11" s="223">
        <f t="shared" si="36"/>
        <v>0</v>
      </c>
      <c r="BIA11" s="223">
        <f t="shared" si="36"/>
        <v>0</v>
      </c>
      <c r="BIB11" s="223">
        <f t="shared" si="36"/>
        <v>0</v>
      </c>
      <c r="BIC11" s="223">
        <f t="shared" si="36"/>
        <v>0</v>
      </c>
      <c r="BID11" s="223">
        <f t="shared" si="36"/>
        <v>0</v>
      </c>
      <c r="BIE11" s="223">
        <f t="shared" si="36"/>
        <v>0</v>
      </c>
      <c r="BIF11" s="223">
        <f t="shared" si="36"/>
        <v>0</v>
      </c>
      <c r="BIG11" s="223">
        <f t="shared" si="36"/>
        <v>0</v>
      </c>
      <c r="BIH11" s="223">
        <f t="shared" si="36"/>
        <v>0</v>
      </c>
      <c r="BII11" s="223">
        <f t="shared" si="36"/>
        <v>0</v>
      </c>
      <c r="BIJ11" s="223">
        <f t="shared" si="36"/>
        <v>0</v>
      </c>
      <c r="BIK11" s="223">
        <f t="shared" si="36"/>
        <v>0</v>
      </c>
      <c r="BIL11" s="223">
        <f t="shared" si="36"/>
        <v>0</v>
      </c>
      <c r="BIM11" s="223">
        <f t="shared" si="36"/>
        <v>0</v>
      </c>
      <c r="BIN11" s="223">
        <f t="shared" si="36"/>
        <v>0</v>
      </c>
      <c r="BIO11" s="223">
        <f t="shared" si="36"/>
        <v>0</v>
      </c>
      <c r="BIP11" s="223">
        <f t="shared" si="36"/>
        <v>0</v>
      </c>
      <c r="BIQ11" s="223">
        <f t="shared" si="36"/>
        <v>0</v>
      </c>
      <c r="BIR11" s="223">
        <f t="shared" si="36"/>
        <v>0</v>
      </c>
      <c r="BIS11" s="223">
        <f t="shared" si="36"/>
        <v>0</v>
      </c>
      <c r="BIT11" s="223">
        <f t="shared" si="36"/>
        <v>0</v>
      </c>
      <c r="BIU11" s="223">
        <f t="shared" si="36"/>
        <v>0</v>
      </c>
      <c r="BIV11" s="223">
        <f t="shared" si="36"/>
        <v>0</v>
      </c>
      <c r="BIW11" s="223">
        <f t="shared" si="36"/>
        <v>0</v>
      </c>
      <c r="BIX11" s="223">
        <f t="shared" si="36"/>
        <v>0</v>
      </c>
      <c r="BIY11" s="223">
        <f t="shared" si="36"/>
        <v>0</v>
      </c>
      <c r="BIZ11" s="223">
        <f t="shared" si="36"/>
        <v>0</v>
      </c>
      <c r="BJA11" s="223">
        <f t="shared" si="36"/>
        <v>0</v>
      </c>
      <c r="BJB11" s="223">
        <f t="shared" si="36"/>
        <v>0</v>
      </c>
      <c r="BJC11" s="223">
        <f t="shared" si="36"/>
        <v>0</v>
      </c>
      <c r="BJD11" s="223">
        <f t="shared" si="36"/>
        <v>0</v>
      </c>
      <c r="BJE11" s="223">
        <f t="shared" si="36"/>
        <v>0</v>
      </c>
      <c r="BJF11" s="223">
        <f t="shared" si="36"/>
        <v>0</v>
      </c>
      <c r="BJG11" s="223">
        <f t="shared" si="36"/>
        <v>0</v>
      </c>
      <c r="BJH11" s="223">
        <f t="shared" si="36"/>
        <v>0</v>
      </c>
      <c r="BJI11" s="223">
        <f t="shared" si="36"/>
        <v>0</v>
      </c>
      <c r="BJJ11" s="223">
        <f t="shared" si="36"/>
        <v>0</v>
      </c>
      <c r="BJK11" s="223">
        <f t="shared" si="36"/>
        <v>0</v>
      </c>
      <c r="BJL11" s="223">
        <f t="shared" si="36"/>
        <v>0</v>
      </c>
      <c r="BJM11" s="223">
        <f t="shared" si="36"/>
        <v>0</v>
      </c>
      <c r="BJN11" s="223">
        <f t="shared" si="36"/>
        <v>0</v>
      </c>
      <c r="BJO11" s="223">
        <f t="shared" si="36"/>
        <v>0</v>
      </c>
      <c r="BJP11" s="223">
        <f t="shared" si="36"/>
        <v>0</v>
      </c>
      <c r="BJQ11" s="223">
        <f t="shared" si="36"/>
        <v>0</v>
      </c>
      <c r="BJR11" s="223">
        <f t="shared" si="36"/>
        <v>0</v>
      </c>
      <c r="BJS11" s="223">
        <f t="shared" si="36"/>
        <v>0</v>
      </c>
      <c r="BJT11" s="223">
        <f t="shared" si="36"/>
        <v>0</v>
      </c>
      <c r="BJU11" s="223">
        <f t="shared" si="36"/>
        <v>0</v>
      </c>
      <c r="BJV11" s="223">
        <f t="shared" ref="BJV11:BMG11" si="37">SUM(BJV4:BJV10)</f>
        <v>0</v>
      </c>
      <c r="BJW11" s="223">
        <f t="shared" si="37"/>
        <v>0</v>
      </c>
      <c r="BJX11" s="223">
        <f t="shared" si="37"/>
        <v>0</v>
      </c>
      <c r="BJY11" s="223">
        <f t="shared" si="37"/>
        <v>0</v>
      </c>
      <c r="BJZ11" s="223">
        <f t="shared" si="37"/>
        <v>0</v>
      </c>
      <c r="BKA11" s="223">
        <f t="shared" si="37"/>
        <v>0</v>
      </c>
      <c r="BKB11" s="223">
        <f t="shared" si="37"/>
        <v>0</v>
      </c>
      <c r="BKC11" s="223">
        <f t="shared" si="37"/>
        <v>0</v>
      </c>
      <c r="BKD11" s="223">
        <f t="shared" si="37"/>
        <v>0</v>
      </c>
      <c r="BKE11" s="223">
        <f t="shared" si="37"/>
        <v>0</v>
      </c>
      <c r="BKF11" s="223">
        <f t="shared" si="37"/>
        <v>0</v>
      </c>
      <c r="BKG11" s="223">
        <f t="shared" si="37"/>
        <v>0</v>
      </c>
      <c r="BKH11" s="223">
        <f t="shared" si="37"/>
        <v>0</v>
      </c>
      <c r="BKI11" s="223">
        <f t="shared" si="37"/>
        <v>0</v>
      </c>
      <c r="BKJ11" s="223">
        <f t="shared" si="37"/>
        <v>0</v>
      </c>
      <c r="BKK11" s="223">
        <f t="shared" si="37"/>
        <v>0</v>
      </c>
      <c r="BKL11" s="223">
        <f t="shared" si="37"/>
        <v>0</v>
      </c>
      <c r="BKM11" s="223">
        <f t="shared" si="37"/>
        <v>0</v>
      </c>
      <c r="BKN11" s="223">
        <f t="shared" si="37"/>
        <v>0</v>
      </c>
      <c r="BKO11" s="223">
        <f t="shared" si="37"/>
        <v>0</v>
      </c>
      <c r="BKP11" s="223">
        <f t="shared" si="37"/>
        <v>0</v>
      </c>
      <c r="BKQ11" s="223">
        <f t="shared" si="37"/>
        <v>0</v>
      </c>
      <c r="BKR11" s="223">
        <f t="shared" si="37"/>
        <v>0</v>
      </c>
      <c r="BKS11" s="223">
        <f t="shared" si="37"/>
        <v>0</v>
      </c>
      <c r="BKT11" s="223">
        <f t="shared" si="37"/>
        <v>0</v>
      </c>
      <c r="BKU11" s="223">
        <f t="shared" si="37"/>
        <v>0</v>
      </c>
      <c r="BKV11" s="223">
        <f t="shared" si="37"/>
        <v>0</v>
      </c>
      <c r="BKW11" s="223">
        <f t="shared" si="37"/>
        <v>0</v>
      </c>
      <c r="BKX11" s="223">
        <f t="shared" si="37"/>
        <v>0</v>
      </c>
      <c r="BKY11" s="223">
        <f t="shared" si="37"/>
        <v>0</v>
      </c>
      <c r="BKZ11" s="223">
        <f t="shared" si="37"/>
        <v>0</v>
      </c>
      <c r="BLA11" s="223">
        <f t="shared" si="37"/>
        <v>0</v>
      </c>
      <c r="BLB11" s="223">
        <f t="shared" si="37"/>
        <v>0</v>
      </c>
      <c r="BLC11" s="223">
        <f t="shared" si="37"/>
        <v>0</v>
      </c>
      <c r="BLD11" s="223">
        <f t="shared" si="37"/>
        <v>0</v>
      </c>
      <c r="BLE11" s="223">
        <f t="shared" si="37"/>
        <v>0</v>
      </c>
      <c r="BLF11" s="223">
        <f t="shared" si="37"/>
        <v>0</v>
      </c>
      <c r="BLG11" s="223">
        <f t="shared" si="37"/>
        <v>0</v>
      </c>
      <c r="BLH11" s="223">
        <f t="shared" si="37"/>
        <v>0</v>
      </c>
      <c r="BLI11" s="223">
        <f t="shared" si="37"/>
        <v>0</v>
      </c>
      <c r="BLJ11" s="223">
        <f t="shared" si="37"/>
        <v>0</v>
      </c>
      <c r="BLK11" s="223">
        <f t="shared" si="37"/>
        <v>0</v>
      </c>
      <c r="BLL11" s="223">
        <f t="shared" si="37"/>
        <v>0</v>
      </c>
      <c r="BLM11" s="223">
        <f t="shared" si="37"/>
        <v>0</v>
      </c>
      <c r="BLN11" s="223">
        <f t="shared" si="37"/>
        <v>0</v>
      </c>
      <c r="BLO11" s="223">
        <f t="shared" si="37"/>
        <v>0</v>
      </c>
      <c r="BLP11" s="223">
        <f t="shared" si="37"/>
        <v>0</v>
      </c>
      <c r="BLQ11" s="223">
        <f t="shared" si="37"/>
        <v>0</v>
      </c>
      <c r="BLR11" s="223">
        <f t="shared" si="37"/>
        <v>0</v>
      </c>
      <c r="BLS11" s="223">
        <f t="shared" si="37"/>
        <v>0</v>
      </c>
      <c r="BLT11" s="223">
        <f t="shared" si="37"/>
        <v>0</v>
      </c>
      <c r="BLU11" s="223">
        <f t="shared" si="37"/>
        <v>0</v>
      </c>
      <c r="BLV11" s="223">
        <f t="shared" si="37"/>
        <v>0</v>
      </c>
      <c r="BLW11" s="223">
        <f t="shared" si="37"/>
        <v>0</v>
      </c>
      <c r="BLX11" s="223">
        <f t="shared" si="37"/>
        <v>0</v>
      </c>
      <c r="BLY11" s="223">
        <f t="shared" si="37"/>
        <v>0</v>
      </c>
      <c r="BLZ11" s="223">
        <f t="shared" si="37"/>
        <v>0</v>
      </c>
      <c r="BMA11" s="223">
        <f t="shared" si="37"/>
        <v>0</v>
      </c>
      <c r="BMB11" s="223">
        <f t="shared" si="37"/>
        <v>0</v>
      </c>
      <c r="BMC11" s="223">
        <f t="shared" si="37"/>
        <v>0</v>
      </c>
      <c r="BMD11" s="223">
        <f t="shared" si="37"/>
        <v>0</v>
      </c>
      <c r="BME11" s="223">
        <f t="shared" si="37"/>
        <v>0</v>
      </c>
      <c r="BMF11" s="223">
        <f t="shared" si="37"/>
        <v>0</v>
      </c>
      <c r="BMG11" s="223">
        <f t="shared" si="37"/>
        <v>0</v>
      </c>
      <c r="BMH11" s="223">
        <f t="shared" ref="BMH11:BOS11" si="38">SUM(BMH4:BMH10)</f>
        <v>0</v>
      </c>
      <c r="BMI11" s="223">
        <f t="shared" si="38"/>
        <v>0</v>
      </c>
      <c r="BMJ11" s="223">
        <f t="shared" si="38"/>
        <v>0</v>
      </c>
      <c r="BMK11" s="223">
        <f t="shared" si="38"/>
        <v>0</v>
      </c>
      <c r="BML11" s="223">
        <f t="shared" si="38"/>
        <v>0</v>
      </c>
      <c r="BMM11" s="223">
        <f t="shared" si="38"/>
        <v>0</v>
      </c>
      <c r="BMN11" s="223">
        <f t="shared" si="38"/>
        <v>0</v>
      </c>
      <c r="BMO11" s="223">
        <f t="shared" si="38"/>
        <v>0</v>
      </c>
      <c r="BMP11" s="223">
        <f t="shared" si="38"/>
        <v>0</v>
      </c>
      <c r="BMQ11" s="223">
        <f t="shared" si="38"/>
        <v>0</v>
      </c>
      <c r="BMR11" s="223">
        <f t="shared" si="38"/>
        <v>0</v>
      </c>
      <c r="BMS11" s="223">
        <f t="shared" si="38"/>
        <v>0</v>
      </c>
      <c r="BMT11" s="223">
        <f t="shared" si="38"/>
        <v>0</v>
      </c>
      <c r="BMU11" s="223">
        <f t="shared" si="38"/>
        <v>0</v>
      </c>
      <c r="BMV11" s="223">
        <f t="shared" si="38"/>
        <v>0</v>
      </c>
      <c r="BMW11" s="223">
        <f t="shared" si="38"/>
        <v>0</v>
      </c>
      <c r="BMX11" s="223">
        <f t="shared" si="38"/>
        <v>0</v>
      </c>
      <c r="BMY11" s="223">
        <f t="shared" si="38"/>
        <v>0</v>
      </c>
      <c r="BMZ11" s="223">
        <f t="shared" si="38"/>
        <v>0</v>
      </c>
      <c r="BNA11" s="223">
        <f t="shared" si="38"/>
        <v>0</v>
      </c>
      <c r="BNB11" s="223">
        <f t="shared" si="38"/>
        <v>0</v>
      </c>
      <c r="BNC11" s="223">
        <f t="shared" si="38"/>
        <v>0</v>
      </c>
      <c r="BND11" s="223">
        <f t="shared" si="38"/>
        <v>0</v>
      </c>
      <c r="BNE11" s="223">
        <f t="shared" si="38"/>
        <v>0</v>
      </c>
      <c r="BNF11" s="223">
        <f t="shared" si="38"/>
        <v>0</v>
      </c>
      <c r="BNG11" s="223">
        <f t="shared" si="38"/>
        <v>0</v>
      </c>
      <c r="BNH11" s="223">
        <f t="shared" si="38"/>
        <v>0</v>
      </c>
      <c r="BNI11" s="223">
        <f t="shared" si="38"/>
        <v>0</v>
      </c>
      <c r="BNJ11" s="223">
        <f t="shared" si="38"/>
        <v>0</v>
      </c>
      <c r="BNK11" s="223">
        <f t="shared" si="38"/>
        <v>0</v>
      </c>
      <c r="BNL11" s="223">
        <f t="shared" si="38"/>
        <v>0</v>
      </c>
      <c r="BNM11" s="223">
        <f t="shared" si="38"/>
        <v>0</v>
      </c>
      <c r="BNN11" s="223">
        <f t="shared" si="38"/>
        <v>0</v>
      </c>
      <c r="BNO11" s="223">
        <f t="shared" si="38"/>
        <v>0</v>
      </c>
      <c r="BNP11" s="223">
        <f t="shared" si="38"/>
        <v>0</v>
      </c>
      <c r="BNQ11" s="223">
        <f t="shared" si="38"/>
        <v>0</v>
      </c>
      <c r="BNR11" s="223">
        <f t="shared" si="38"/>
        <v>0</v>
      </c>
      <c r="BNS11" s="223">
        <f t="shared" si="38"/>
        <v>0</v>
      </c>
      <c r="BNT11" s="223">
        <f t="shared" si="38"/>
        <v>0</v>
      </c>
      <c r="BNU11" s="223">
        <f t="shared" si="38"/>
        <v>0</v>
      </c>
      <c r="BNV11" s="223">
        <f t="shared" si="38"/>
        <v>0</v>
      </c>
      <c r="BNW11" s="223">
        <f t="shared" si="38"/>
        <v>0</v>
      </c>
      <c r="BNX11" s="223">
        <f t="shared" si="38"/>
        <v>0</v>
      </c>
      <c r="BNY11" s="223">
        <f t="shared" si="38"/>
        <v>0</v>
      </c>
      <c r="BNZ11" s="223">
        <f t="shared" si="38"/>
        <v>0</v>
      </c>
      <c r="BOA11" s="223">
        <f t="shared" si="38"/>
        <v>0</v>
      </c>
      <c r="BOB11" s="223">
        <f t="shared" si="38"/>
        <v>0</v>
      </c>
      <c r="BOC11" s="223">
        <f t="shared" si="38"/>
        <v>0</v>
      </c>
      <c r="BOD11" s="223">
        <f t="shared" si="38"/>
        <v>0</v>
      </c>
      <c r="BOE11" s="223">
        <f t="shared" si="38"/>
        <v>0</v>
      </c>
      <c r="BOF11" s="223">
        <f t="shared" si="38"/>
        <v>0</v>
      </c>
      <c r="BOG11" s="223">
        <f t="shared" si="38"/>
        <v>0</v>
      </c>
      <c r="BOH11" s="223">
        <f t="shared" si="38"/>
        <v>0</v>
      </c>
      <c r="BOI11" s="223">
        <f t="shared" si="38"/>
        <v>0</v>
      </c>
      <c r="BOJ11" s="223">
        <f t="shared" si="38"/>
        <v>0</v>
      </c>
      <c r="BOK11" s="223">
        <f t="shared" si="38"/>
        <v>0</v>
      </c>
      <c r="BOL11" s="223">
        <f t="shared" si="38"/>
        <v>0</v>
      </c>
      <c r="BOM11" s="223">
        <f t="shared" si="38"/>
        <v>0</v>
      </c>
      <c r="BON11" s="223">
        <f t="shared" si="38"/>
        <v>0</v>
      </c>
      <c r="BOO11" s="223">
        <f t="shared" si="38"/>
        <v>0</v>
      </c>
      <c r="BOP11" s="223">
        <f t="shared" si="38"/>
        <v>0</v>
      </c>
      <c r="BOQ11" s="223">
        <f t="shared" si="38"/>
        <v>0</v>
      </c>
      <c r="BOR11" s="223">
        <f t="shared" si="38"/>
        <v>0</v>
      </c>
      <c r="BOS11" s="223">
        <f t="shared" si="38"/>
        <v>0</v>
      </c>
      <c r="BOT11" s="223">
        <f t="shared" ref="BOT11:BRE11" si="39">SUM(BOT4:BOT10)</f>
        <v>0</v>
      </c>
      <c r="BOU11" s="223">
        <f t="shared" si="39"/>
        <v>0</v>
      </c>
      <c r="BOV11" s="223">
        <f t="shared" si="39"/>
        <v>0</v>
      </c>
      <c r="BOW11" s="223">
        <f t="shared" si="39"/>
        <v>0</v>
      </c>
      <c r="BOX11" s="223">
        <f t="shared" si="39"/>
        <v>0</v>
      </c>
      <c r="BOY11" s="223">
        <f t="shared" si="39"/>
        <v>0</v>
      </c>
      <c r="BOZ11" s="223">
        <f t="shared" si="39"/>
        <v>0</v>
      </c>
      <c r="BPA11" s="223">
        <f t="shared" si="39"/>
        <v>0</v>
      </c>
      <c r="BPB11" s="223">
        <f t="shared" si="39"/>
        <v>0</v>
      </c>
      <c r="BPC11" s="223">
        <f t="shared" si="39"/>
        <v>0</v>
      </c>
      <c r="BPD11" s="223">
        <f t="shared" si="39"/>
        <v>0</v>
      </c>
      <c r="BPE11" s="223">
        <f t="shared" si="39"/>
        <v>0</v>
      </c>
      <c r="BPF11" s="223">
        <f t="shared" si="39"/>
        <v>0</v>
      </c>
      <c r="BPG11" s="223">
        <f t="shared" si="39"/>
        <v>0</v>
      </c>
      <c r="BPH11" s="223">
        <f t="shared" si="39"/>
        <v>0</v>
      </c>
      <c r="BPI11" s="223">
        <f t="shared" si="39"/>
        <v>0</v>
      </c>
      <c r="BPJ11" s="223">
        <f t="shared" si="39"/>
        <v>0</v>
      </c>
      <c r="BPK11" s="223">
        <f t="shared" si="39"/>
        <v>0</v>
      </c>
      <c r="BPL11" s="223">
        <f t="shared" si="39"/>
        <v>0</v>
      </c>
      <c r="BPM11" s="223">
        <f t="shared" si="39"/>
        <v>0</v>
      </c>
      <c r="BPN11" s="223">
        <f t="shared" si="39"/>
        <v>0</v>
      </c>
      <c r="BPO11" s="223">
        <f t="shared" si="39"/>
        <v>0</v>
      </c>
      <c r="BPP11" s="223">
        <f t="shared" si="39"/>
        <v>0</v>
      </c>
      <c r="BPQ11" s="223">
        <f t="shared" si="39"/>
        <v>0</v>
      </c>
      <c r="BPR11" s="223">
        <f t="shared" si="39"/>
        <v>0</v>
      </c>
      <c r="BPS11" s="223">
        <f t="shared" si="39"/>
        <v>0</v>
      </c>
      <c r="BPT11" s="223">
        <f t="shared" si="39"/>
        <v>0</v>
      </c>
      <c r="BPU11" s="223">
        <f t="shared" si="39"/>
        <v>0</v>
      </c>
      <c r="BPV11" s="223">
        <f t="shared" si="39"/>
        <v>0</v>
      </c>
      <c r="BPW11" s="223">
        <f t="shared" si="39"/>
        <v>0</v>
      </c>
      <c r="BPX11" s="223">
        <f t="shared" si="39"/>
        <v>0</v>
      </c>
      <c r="BPY11" s="223">
        <f t="shared" si="39"/>
        <v>0</v>
      </c>
      <c r="BPZ11" s="223">
        <f t="shared" si="39"/>
        <v>0</v>
      </c>
      <c r="BQA11" s="223">
        <f t="shared" si="39"/>
        <v>0</v>
      </c>
      <c r="BQB11" s="223">
        <f t="shared" si="39"/>
        <v>0</v>
      </c>
      <c r="BQC11" s="223">
        <f t="shared" si="39"/>
        <v>0</v>
      </c>
      <c r="BQD11" s="223">
        <f t="shared" si="39"/>
        <v>0</v>
      </c>
      <c r="BQE11" s="223">
        <f t="shared" si="39"/>
        <v>0</v>
      </c>
      <c r="BQF11" s="223">
        <f t="shared" si="39"/>
        <v>0</v>
      </c>
      <c r="BQG11" s="223">
        <f t="shared" si="39"/>
        <v>0</v>
      </c>
      <c r="BQH11" s="223">
        <f t="shared" si="39"/>
        <v>0</v>
      </c>
      <c r="BQI11" s="223">
        <f t="shared" si="39"/>
        <v>0</v>
      </c>
      <c r="BQJ11" s="223">
        <f t="shared" si="39"/>
        <v>0</v>
      </c>
      <c r="BQK11" s="223">
        <f t="shared" si="39"/>
        <v>0</v>
      </c>
      <c r="BQL11" s="223">
        <f t="shared" si="39"/>
        <v>0</v>
      </c>
      <c r="BQM11" s="223">
        <f t="shared" si="39"/>
        <v>0</v>
      </c>
      <c r="BQN11" s="223">
        <f t="shared" si="39"/>
        <v>0</v>
      </c>
      <c r="BQO11" s="223">
        <f t="shared" si="39"/>
        <v>0</v>
      </c>
      <c r="BQP11" s="223">
        <f t="shared" si="39"/>
        <v>0</v>
      </c>
      <c r="BQQ11" s="223">
        <f t="shared" si="39"/>
        <v>0</v>
      </c>
      <c r="BQR11" s="223">
        <f t="shared" si="39"/>
        <v>0</v>
      </c>
      <c r="BQS11" s="223">
        <f t="shared" si="39"/>
        <v>0</v>
      </c>
      <c r="BQT11" s="223">
        <f t="shared" si="39"/>
        <v>0</v>
      </c>
      <c r="BQU11" s="223">
        <f t="shared" si="39"/>
        <v>0</v>
      </c>
      <c r="BQV11" s="223">
        <f t="shared" si="39"/>
        <v>0</v>
      </c>
      <c r="BQW11" s="223">
        <f t="shared" si="39"/>
        <v>0</v>
      </c>
      <c r="BQX11" s="223">
        <f t="shared" si="39"/>
        <v>0</v>
      </c>
      <c r="BQY11" s="223">
        <f t="shared" si="39"/>
        <v>0</v>
      </c>
      <c r="BQZ11" s="223">
        <f t="shared" si="39"/>
        <v>0</v>
      </c>
      <c r="BRA11" s="223">
        <f t="shared" si="39"/>
        <v>0</v>
      </c>
      <c r="BRB11" s="223">
        <f t="shared" si="39"/>
        <v>0</v>
      </c>
      <c r="BRC11" s="223">
        <f t="shared" si="39"/>
        <v>0</v>
      </c>
      <c r="BRD11" s="223">
        <f t="shared" si="39"/>
        <v>0</v>
      </c>
      <c r="BRE11" s="223">
        <f t="shared" si="39"/>
        <v>0</v>
      </c>
      <c r="BRF11" s="223">
        <f t="shared" ref="BRF11:BTQ11" si="40">SUM(BRF4:BRF10)</f>
        <v>0</v>
      </c>
      <c r="BRG11" s="223">
        <f t="shared" si="40"/>
        <v>0</v>
      </c>
      <c r="BRH11" s="223">
        <f t="shared" si="40"/>
        <v>0</v>
      </c>
      <c r="BRI11" s="223">
        <f t="shared" si="40"/>
        <v>0</v>
      </c>
      <c r="BRJ11" s="223">
        <f t="shared" si="40"/>
        <v>0</v>
      </c>
      <c r="BRK11" s="223">
        <f t="shared" si="40"/>
        <v>0</v>
      </c>
      <c r="BRL11" s="223">
        <f t="shared" si="40"/>
        <v>0</v>
      </c>
      <c r="BRM11" s="223">
        <f t="shared" si="40"/>
        <v>0</v>
      </c>
      <c r="BRN11" s="223">
        <f t="shared" si="40"/>
        <v>0</v>
      </c>
      <c r="BRO11" s="223">
        <f t="shared" si="40"/>
        <v>0</v>
      </c>
      <c r="BRP11" s="223">
        <f t="shared" si="40"/>
        <v>0</v>
      </c>
      <c r="BRQ11" s="223">
        <f t="shared" si="40"/>
        <v>0</v>
      </c>
      <c r="BRR11" s="223">
        <f t="shared" si="40"/>
        <v>0</v>
      </c>
      <c r="BRS11" s="223">
        <f t="shared" si="40"/>
        <v>0</v>
      </c>
      <c r="BRT11" s="223">
        <f t="shared" si="40"/>
        <v>0</v>
      </c>
      <c r="BRU11" s="223">
        <f t="shared" si="40"/>
        <v>0</v>
      </c>
      <c r="BRV11" s="223">
        <f t="shared" si="40"/>
        <v>0</v>
      </c>
      <c r="BRW11" s="223">
        <f t="shared" si="40"/>
        <v>0</v>
      </c>
      <c r="BRX11" s="223">
        <f t="shared" si="40"/>
        <v>0</v>
      </c>
      <c r="BRY11" s="223">
        <f t="shared" si="40"/>
        <v>0</v>
      </c>
      <c r="BRZ11" s="223">
        <f t="shared" si="40"/>
        <v>0</v>
      </c>
      <c r="BSA11" s="223">
        <f t="shared" si="40"/>
        <v>0</v>
      </c>
      <c r="BSB11" s="223">
        <f t="shared" si="40"/>
        <v>0</v>
      </c>
      <c r="BSC11" s="223">
        <f t="shared" si="40"/>
        <v>0</v>
      </c>
      <c r="BSD11" s="223">
        <f t="shared" si="40"/>
        <v>0</v>
      </c>
      <c r="BSE11" s="223">
        <f t="shared" si="40"/>
        <v>0</v>
      </c>
      <c r="BSF11" s="223">
        <f t="shared" si="40"/>
        <v>0</v>
      </c>
      <c r="BSG11" s="223">
        <f t="shared" si="40"/>
        <v>0</v>
      </c>
      <c r="BSH11" s="223">
        <f t="shared" si="40"/>
        <v>0</v>
      </c>
      <c r="BSI11" s="223">
        <f t="shared" si="40"/>
        <v>0</v>
      </c>
      <c r="BSJ11" s="223">
        <f t="shared" si="40"/>
        <v>0</v>
      </c>
      <c r="BSK11" s="223">
        <f t="shared" si="40"/>
        <v>0</v>
      </c>
      <c r="BSL11" s="223">
        <f t="shared" si="40"/>
        <v>0</v>
      </c>
      <c r="BSM11" s="223">
        <f t="shared" si="40"/>
        <v>0</v>
      </c>
      <c r="BSN11" s="223">
        <f t="shared" si="40"/>
        <v>0</v>
      </c>
      <c r="BSO11" s="223">
        <f t="shared" si="40"/>
        <v>0</v>
      </c>
      <c r="BSP11" s="223">
        <f t="shared" si="40"/>
        <v>0</v>
      </c>
      <c r="BSQ11" s="223">
        <f t="shared" si="40"/>
        <v>0</v>
      </c>
      <c r="BSR11" s="223">
        <f t="shared" si="40"/>
        <v>0</v>
      </c>
      <c r="BSS11" s="223">
        <f t="shared" si="40"/>
        <v>0</v>
      </c>
      <c r="BST11" s="223">
        <f t="shared" si="40"/>
        <v>0</v>
      </c>
      <c r="BSU11" s="223">
        <f t="shared" si="40"/>
        <v>0</v>
      </c>
      <c r="BSV11" s="223">
        <f t="shared" si="40"/>
        <v>0</v>
      </c>
      <c r="BSW11" s="223">
        <f t="shared" si="40"/>
        <v>0</v>
      </c>
      <c r="BSX11" s="223">
        <f t="shared" si="40"/>
        <v>0</v>
      </c>
      <c r="BSY11" s="223">
        <f t="shared" si="40"/>
        <v>0</v>
      </c>
      <c r="BSZ11" s="223">
        <f t="shared" si="40"/>
        <v>0</v>
      </c>
      <c r="BTA11" s="223">
        <f t="shared" si="40"/>
        <v>0</v>
      </c>
      <c r="BTB11" s="223">
        <f t="shared" si="40"/>
        <v>0</v>
      </c>
      <c r="BTC11" s="223">
        <f t="shared" si="40"/>
        <v>0</v>
      </c>
      <c r="BTD11" s="223">
        <f t="shared" si="40"/>
        <v>0</v>
      </c>
      <c r="BTE11" s="223">
        <f t="shared" si="40"/>
        <v>0</v>
      </c>
      <c r="BTF11" s="223">
        <f t="shared" si="40"/>
        <v>0</v>
      </c>
      <c r="BTG11" s="223">
        <f t="shared" si="40"/>
        <v>0</v>
      </c>
      <c r="BTH11" s="223">
        <f t="shared" si="40"/>
        <v>0</v>
      </c>
      <c r="BTI11" s="223">
        <f t="shared" si="40"/>
        <v>0</v>
      </c>
      <c r="BTJ11" s="223">
        <f t="shared" si="40"/>
        <v>0</v>
      </c>
      <c r="BTK11" s="223">
        <f t="shared" si="40"/>
        <v>0</v>
      </c>
      <c r="BTL11" s="223">
        <f t="shared" si="40"/>
        <v>0</v>
      </c>
      <c r="BTM11" s="223">
        <f t="shared" si="40"/>
        <v>0</v>
      </c>
      <c r="BTN11" s="223">
        <f t="shared" si="40"/>
        <v>0</v>
      </c>
      <c r="BTO11" s="223">
        <f t="shared" si="40"/>
        <v>0</v>
      </c>
      <c r="BTP11" s="223">
        <f t="shared" si="40"/>
        <v>0</v>
      </c>
      <c r="BTQ11" s="223">
        <f t="shared" si="40"/>
        <v>0</v>
      </c>
      <c r="BTR11" s="223">
        <f t="shared" ref="BTR11:BWC11" si="41">SUM(BTR4:BTR10)</f>
        <v>0</v>
      </c>
      <c r="BTS11" s="223">
        <f t="shared" si="41"/>
        <v>0</v>
      </c>
      <c r="BTT11" s="223">
        <f t="shared" si="41"/>
        <v>0</v>
      </c>
      <c r="BTU11" s="223">
        <f t="shared" si="41"/>
        <v>0</v>
      </c>
      <c r="BTV11" s="223">
        <f t="shared" si="41"/>
        <v>0</v>
      </c>
      <c r="BTW11" s="223">
        <f t="shared" si="41"/>
        <v>0</v>
      </c>
      <c r="BTX11" s="223">
        <f t="shared" si="41"/>
        <v>0</v>
      </c>
      <c r="BTY11" s="223">
        <f t="shared" si="41"/>
        <v>0</v>
      </c>
      <c r="BTZ11" s="223">
        <f t="shared" si="41"/>
        <v>0</v>
      </c>
      <c r="BUA11" s="223">
        <f t="shared" si="41"/>
        <v>0</v>
      </c>
      <c r="BUB11" s="223">
        <f t="shared" si="41"/>
        <v>0</v>
      </c>
      <c r="BUC11" s="223">
        <f t="shared" si="41"/>
        <v>0</v>
      </c>
      <c r="BUD11" s="223">
        <f t="shared" si="41"/>
        <v>0</v>
      </c>
      <c r="BUE11" s="223">
        <f t="shared" si="41"/>
        <v>0</v>
      </c>
      <c r="BUF11" s="223">
        <f t="shared" si="41"/>
        <v>0</v>
      </c>
      <c r="BUG11" s="223">
        <f t="shared" si="41"/>
        <v>0</v>
      </c>
      <c r="BUH11" s="223">
        <f t="shared" si="41"/>
        <v>0</v>
      </c>
      <c r="BUI11" s="223">
        <f t="shared" si="41"/>
        <v>0</v>
      </c>
      <c r="BUJ11" s="223">
        <f t="shared" si="41"/>
        <v>0</v>
      </c>
      <c r="BUK11" s="223">
        <f t="shared" si="41"/>
        <v>0</v>
      </c>
      <c r="BUL11" s="223">
        <f t="shared" si="41"/>
        <v>0</v>
      </c>
      <c r="BUM11" s="223">
        <f t="shared" si="41"/>
        <v>0</v>
      </c>
      <c r="BUN11" s="223">
        <f t="shared" si="41"/>
        <v>0</v>
      </c>
      <c r="BUO11" s="223">
        <f t="shared" si="41"/>
        <v>0</v>
      </c>
      <c r="BUP11" s="223">
        <f t="shared" si="41"/>
        <v>0</v>
      </c>
      <c r="BUQ11" s="223">
        <f t="shared" si="41"/>
        <v>0</v>
      </c>
      <c r="BUR11" s="223">
        <f t="shared" si="41"/>
        <v>0</v>
      </c>
      <c r="BUS11" s="223">
        <f t="shared" si="41"/>
        <v>0</v>
      </c>
      <c r="BUT11" s="223">
        <f t="shared" si="41"/>
        <v>0</v>
      </c>
      <c r="BUU11" s="223">
        <f t="shared" si="41"/>
        <v>0</v>
      </c>
      <c r="BUV11" s="223">
        <f t="shared" si="41"/>
        <v>0</v>
      </c>
      <c r="BUW11" s="223">
        <f t="shared" si="41"/>
        <v>0</v>
      </c>
      <c r="BUX11" s="223">
        <f t="shared" si="41"/>
        <v>0</v>
      </c>
      <c r="BUY11" s="223">
        <f t="shared" si="41"/>
        <v>0</v>
      </c>
      <c r="BUZ11" s="223">
        <f t="shared" si="41"/>
        <v>0</v>
      </c>
      <c r="BVA11" s="223">
        <f t="shared" si="41"/>
        <v>0</v>
      </c>
      <c r="BVB11" s="223">
        <f t="shared" si="41"/>
        <v>0</v>
      </c>
      <c r="BVC11" s="223">
        <f t="shared" si="41"/>
        <v>0</v>
      </c>
      <c r="BVD11" s="223">
        <f t="shared" si="41"/>
        <v>0</v>
      </c>
      <c r="BVE11" s="223">
        <f t="shared" si="41"/>
        <v>0</v>
      </c>
      <c r="BVF11" s="223">
        <f t="shared" si="41"/>
        <v>0</v>
      </c>
      <c r="BVG11" s="223">
        <f t="shared" si="41"/>
        <v>0</v>
      </c>
      <c r="BVH11" s="223">
        <f t="shared" si="41"/>
        <v>0</v>
      </c>
      <c r="BVI11" s="223">
        <f t="shared" si="41"/>
        <v>0</v>
      </c>
      <c r="BVJ11" s="223">
        <f t="shared" si="41"/>
        <v>0</v>
      </c>
      <c r="BVK11" s="223">
        <f t="shared" si="41"/>
        <v>0</v>
      </c>
      <c r="BVL11" s="223">
        <f t="shared" si="41"/>
        <v>0</v>
      </c>
      <c r="BVM11" s="223">
        <f t="shared" si="41"/>
        <v>0</v>
      </c>
      <c r="BVN11" s="223">
        <f t="shared" si="41"/>
        <v>0</v>
      </c>
      <c r="BVO11" s="223">
        <f t="shared" si="41"/>
        <v>0</v>
      </c>
      <c r="BVP11" s="223">
        <f t="shared" si="41"/>
        <v>0</v>
      </c>
      <c r="BVQ11" s="223">
        <f t="shared" si="41"/>
        <v>0</v>
      </c>
      <c r="BVR11" s="223">
        <f t="shared" si="41"/>
        <v>0</v>
      </c>
      <c r="BVS11" s="223">
        <f t="shared" si="41"/>
        <v>0</v>
      </c>
      <c r="BVT11" s="223">
        <f t="shared" si="41"/>
        <v>0</v>
      </c>
      <c r="BVU11" s="223">
        <f t="shared" si="41"/>
        <v>0</v>
      </c>
      <c r="BVV11" s="223">
        <f t="shared" si="41"/>
        <v>0</v>
      </c>
      <c r="BVW11" s="223">
        <f t="shared" si="41"/>
        <v>0</v>
      </c>
      <c r="BVX11" s="223">
        <f t="shared" si="41"/>
        <v>0</v>
      </c>
      <c r="BVY11" s="223">
        <f t="shared" si="41"/>
        <v>0</v>
      </c>
      <c r="BVZ11" s="223">
        <f t="shared" si="41"/>
        <v>0</v>
      </c>
      <c r="BWA11" s="223">
        <f t="shared" si="41"/>
        <v>0</v>
      </c>
      <c r="BWB11" s="223">
        <f t="shared" si="41"/>
        <v>0</v>
      </c>
      <c r="BWC11" s="223">
        <f t="shared" si="41"/>
        <v>0</v>
      </c>
      <c r="BWD11" s="223">
        <f t="shared" ref="BWD11:BYO11" si="42">SUM(BWD4:BWD10)</f>
        <v>0</v>
      </c>
      <c r="BWE11" s="223">
        <f t="shared" si="42"/>
        <v>0</v>
      </c>
      <c r="BWF11" s="223">
        <f t="shared" si="42"/>
        <v>0</v>
      </c>
      <c r="BWG11" s="223">
        <f t="shared" si="42"/>
        <v>0</v>
      </c>
      <c r="BWH11" s="223">
        <f t="shared" si="42"/>
        <v>0</v>
      </c>
      <c r="BWI11" s="223">
        <f t="shared" si="42"/>
        <v>0</v>
      </c>
      <c r="BWJ11" s="223">
        <f t="shared" si="42"/>
        <v>0</v>
      </c>
      <c r="BWK11" s="223">
        <f t="shared" si="42"/>
        <v>0</v>
      </c>
      <c r="BWL11" s="223">
        <f t="shared" si="42"/>
        <v>0</v>
      </c>
      <c r="BWM11" s="223">
        <f t="shared" si="42"/>
        <v>0</v>
      </c>
      <c r="BWN11" s="223">
        <f t="shared" si="42"/>
        <v>0</v>
      </c>
      <c r="BWO11" s="223">
        <f t="shared" si="42"/>
        <v>0</v>
      </c>
      <c r="BWP11" s="223">
        <f t="shared" si="42"/>
        <v>0</v>
      </c>
      <c r="BWQ11" s="223">
        <f t="shared" si="42"/>
        <v>0</v>
      </c>
      <c r="BWR11" s="223">
        <f t="shared" si="42"/>
        <v>0</v>
      </c>
      <c r="BWS11" s="223">
        <f t="shared" si="42"/>
        <v>0</v>
      </c>
      <c r="BWT11" s="223">
        <f t="shared" si="42"/>
        <v>0</v>
      </c>
      <c r="BWU11" s="223">
        <f t="shared" si="42"/>
        <v>0</v>
      </c>
      <c r="BWV11" s="223">
        <f t="shared" si="42"/>
        <v>0</v>
      </c>
      <c r="BWW11" s="223">
        <f t="shared" si="42"/>
        <v>0</v>
      </c>
      <c r="BWX11" s="223">
        <f t="shared" si="42"/>
        <v>0</v>
      </c>
      <c r="BWY11" s="223">
        <f t="shared" si="42"/>
        <v>0</v>
      </c>
      <c r="BWZ11" s="223">
        <f t="shared" si="42"/>
        <v>0</v>
      </c>
      <c r="BXA11" s="223">
        <f t="shared" si="42"/>
        <v>0</v>
      </c>
      <c r="BXB11" s="223">
        <f t="shared" si="42"/>
        <v>0</v>
      </c>
      <c r="BXC11" s="223">
        <f t="shared" si="42"/>
        <v>0</v>
      </c>
      <c r="BXD11" s="223">
        <f t="shared" si="42"/>
        <v>0</v>
      </c>
      <c r="BXE11" s="223">
        <f t="shared" si="42"/>
        <v>0</v>
      </c>
      <c r="BXF11" s="223">
        <f t="shared" si="42"/>
        <v>0</v>
      </c>
      <c r="BXG11" s="223">
        <f t="shared" si="42"/>
        <v>0</v>
      </c>
      <c r="BXH11" s="223">
        <f t="shared" si="42"/>
        <v>0</v>
      </c>
      <c r="BXI11" s="223">
        <f t="shared" si="42"/>
        <v>0</v>
      </c>
      <c r="BXJ11" s="223">
        <f t="shared" si="42"/>
        <v>0</v>
      </c>
      <c r="BXK11" s="223">
        <f t="shared" si="42"/>
        <v>0</v>
      </c>
      <c r="BXL11" s="223">
        <f t="shared" si="42"/>
        <v>0</v>
      </c>
      <c r="BXM11" s="223">
        <f t="shared" si="42"/>
        <v>0</v>
      </c>
      <c r="BXN11" s="223">
        <f t="shared" si="42"/>
        <v>0</v>
      </c>
      <c r="BXO11" s="223">
        <f t="shared" si="42"/>
        <v>0</v>
      </c>
      <c r="BXP11" s="223">
        <f t="shared" si="42"/>
        <v>0</v>
      </c>
      <c r="BXQ11" s="223">
        <f t="shared" si="42"/>
        <v>0</v>
      </c>
      <c r="BXR11" s="223">
        <f t="shared" si="42"/>
        <v>0</v>
      </c>
      <c r="BXS11" s="223">
        <f t="shared" si="42"/>
        <v>0</v>
      </c>
      <c r="BXT11" s="223">
        <f t="shared" si="42"/>
        <v>0</v>
      </c>
      <c r="BXU11" s="223">
        <f t="shared" si="42"/>
        <v>0</v>
      </c>
      <c r="BXV11" s="223">
        <f t="shared" si="42"/>
        <v>0</v>
      </c>
      <c r="BXW11" s="223">
        <f t="shared" si="42"/>
        <v>0</v>
      </c>
      <c r="BXX11" s="223">
        <f t="shared" si="42"/>
        <v>0</v>
      </c>
      <c r="BXY11" s="223">
        <f t="shared" si="42"/>
        <v>0</v>
      </c>
      <c r="BXZ11" s="223">
        <f t="shared" si="42"/>
        <v>0</v>
      </c>
      <c r="BYA11" s="223">
        <f t="shared" si="42"/>
        <v>0</v>
      </c>
      <c r="BYB11" s="223">
        <f t="shared" si="42"/>
        <v>0</v>
      </c>
      <c r="BYC11" s="223">
        <f t="shared" si="42"/>
        <v>0</v>
      </c>
      <c r="BYD11" s="223">
        <f t="shared" si="42"/>
        <v>0</v>
      </c>
      <c r="BYE11" s="223">
        <f t="shared" si="42"/>
        <v>0</v>
      </c>
      <c r="BYF11" s="223">
        <f t="shared" si="42"/>
        <v>0</v>
      </c>
      <c r="BYG11" s="223">
        <f t="shared" si="42"/>
        <v>0</v>
      </c>
      <c r="BYH11" s="223">
        <f t="shared" si="42"/>
        <v>0</v>
      </c>
      <c r="BYI11" s="223">
        <f t="shared" si="42"/>
        <v>0</v>
      </c>
      <c r="BYJ11" s="223">
        <f t="shared" si="42"/>
        <v>0</v>
      </c>
      <c r="BYK11" s="223">
        <f t="shared" si="42"/>
        <v>0</v>
      </c>
      <c r="BYL11" s="223">
        <f t="shared" si="42"/>
        <v>0</v>
      </c>
      <c r="BYM11" s="223">
        <f t="shared" si="42"/>
        <v>0</v>
      </c>
      <c r="BYN11" s="223">
        <f t="shared" si="42"/>
        <v>0</v>
      </c>
      <c r="BYO11" s="223">
        <f t="shared" si="42"/>
        <v>0</v>
      </c>
      <c r="BYP11" s="223">
        <f t="shared" ref="BYP11:CBA11" si="43">SUM(BYP4:BYP10)</f>
        <v>0</v>
      </c>
      <c r="BYQ11" s="223">
        <f t="shared" si="43"/>
        <v>0</v>
      </c>
      <c r="BYR11" s="223">
        <f t="shared" si="43"/>
        <v>0</v>
      </c>
      <c r="BYS11" s="223">
        <f t="shared" si="43"/>
        <v>0</v>
      </c>
      <c r="BYT11" s="223">
        <f t="shared" si="43"/>
        <v>0</v>
      </c>
      <c r="BYU11" s="223">
        <f t="shared" si="43"/>
        <v>0</v>
      </c>
      <c r="BYV11" s="223">
        <f t="shared" si="43"/>
        <v>0</v>
      </c>
      <c r="BYW11" s="223">
        <f t="shared" si="43"/>
        <v>0</v>
      </c>
      <c r="BYX11" s="223">
        <f t="shared" si="43"/>
        <v>0</v>
      </c>
      <c r="BYY11" s="223">
        <f t="shared" si="43"/>
        <v>0</v>
      </c>
      <c r="BYZ11" s="223">
        <f t="shared" si="43"/>
        <v>0</v>
      </c>
      <c r="BZA11" s="223">
        <f t="shared" si="43"/>
        <v>0</v>
      </c>
      <c r="BZB11" s="223">
        <f t="shared" si="43"/>
        <v>0</v>
      </c>
      <c r="BZC11" s="223">
        <f t="shared" si="43"/>
        <v>0</v>
      </c>
      <c r="BZD11" s="223">
        <f t="shared" si="43"/>
        <v>0</v>
      </c>
      <c r="BZE11" s="223">
        <f t="shared" si="43"/>
        <v>0</v>
      </c>
      <c r="BZF11" s="223">
        <f t="shared" si="43"/>
        <v>0</v>
      </c>
      <c r="BZG11" s="223">
        <f t="shared" si="43"/>
        <v>0</v>
      </c>
      <c r="BZH11" s="223">
        <f t="shared" si="43"/>
        <v>0</v>
      </c>
      <c r="BZI11" s="223">
        <f t="shared" si="43"/>
        <v>0</v>
      </c>
      <c r="BZJ11" s="223">
        <f t="shared" si="43"/>
        <v>0</v>
      </c>
      <c r="BZK11" s="223">
        <f t="shared" si="43"/>
        <v>0</v>
      </c>
      <c r="BZL11" s="223">
        <f t="shared" si="43"/>
        <v>0</v>
      </c>
      <c r="BZM11" s="223">
        <f t="shared" si="43"/>
        <v>0</v>
      </c>
      <c r="BZN11" s="223">
        <f t="shared" si="43"/>
        <v>0</v>
      </c>
      <c r="BZO11" s="223">
        <f t="shared" si="43"/>
        <v>0</v>
      </c>
      <c r="BZP11" s="223">
        <f t="shared" si="43"/>
        <v>0</v>
      </c>
      <c r="BZQ11" s="223">
        <f t="shared" si="43"/>
        <v>0</v>
      </c>
      <c r="BZR11" s="223">
        <f t="shared" si="43"/>
        <v>0</v>
      </c>
      <c r="BZS11" s="223">
        <f t="shared" si="43"/>
        <v>0</v>
      </c>
      <c r="BZT11" s="223">
        <f t="shared" si="43"/>
        <v>0</v>
      </c>
      <c r="BZU11" s="223">
        <f t="shared" si="43"/>
        <v>0</v>
      </c>
      <c r="BZV11" s="223">
        <f t="shared" si="43"/>
        <v>0</v>
      </c>
      <c r="BZW11" s="223">
        <f t="shared" si="43"/>
        <v>0</v>
      </c>
      <c r="BZX11" s="223">
        <f t="shared" si="43"/>
        <v>0</v>
      </c>
      <c r="BZY11" s="223">
        <f t="shared" si="43"/>
        <v>0</v>
      </c>
      <c r="BZZ11" s="223">
        <f t="shared" si="43"/>
        <v>0</v>
      </c>
      <c r="CAA11" s="223">
        <f t="shared" si="43"/>
        <v>0</v>
      </c>
      <c r="CAB11" s="223">
        <f t="shared" si="43"/>
        <v>0</v>
      </c>
      <c r="CAC11" s="223">
        <f t="shared" si="43"/>
        <v>0</v>
      </c>
      <c r="CAD11" s="223">
        <f t="shared" si="43"/>
        <v>0</v>
      </c>
      <c r="CAE11" s="223">
        <f t="shared" si="43"/>
        <v>0</v>
      </c>
      <c r="CAF11" s="223">
        <f t="shared" si="43"/>
        <v>0</v>
      </c>
      <c r="CAG11" s="223">
        <f t="shared" si="43"/>
        <v>0</v>
      </c>
      <c r="CAH11" s="223">
        <f t="shared" si="43"/>
        <v>0</v>
      </c>
      <c r="CAI11" s="223">
        <f t="shared" si="43"/>
        <v>0</v>
      </c>
      <c r="CAJ11" s="223">
        <f t="shared" si="43"/>
        <v>0</v>
      </c>
      <c r="CAK11" s="223">
        <f t="shared" si="43"/>
        <v>0</v>
      </c>
      <c r="CAL11" s="223">
        <f t="shared" si="43"/>
        <v>0</v>
      </c>
      <c r="CAM11" s="223">
        <f t="shared" si="43"/>
        <v>0</v>
      </c>
      <c r="CAN11" s="223">
        <f t="shared" si="43"/>
        <v>0</v>
      </c>
      <c r="CAO11" s="223">
        <f t="shared" si="43"/>
        <v>0</v>
      </c>
      <c r="CAP11" s="223">
        <f t="shared" si="43"/>
        <v>0</v>
      </c>
      <c r="CAQ11" s="223">
        <f t="shared" si="43"/>
        <v>0</v>
      </c>
      <c r="CAR11" s="223">
        <f t="shared" si="43"/>
        <v>0</v>
      </c>
      <c r="CAS11" s="223">
        <f t="shared" si="43"/>
        <v>0</v>
      </c>
      <c r="CAT11" s="223">
        <f t="shared" si="43"/>
        <v>0</v>
      </c>
      <c r="CAU11" s="223">
        <f t="shared" si="43"/>
        <v>0</v>
      </c>
      <c r="CAV11" s="223">
        <f t="shared" si="43"/>
        <v>0</v>
      </c>
      <c r="CAW11" s="223">
        <f t="shared" si="43"/>
        <v>0</v>
      </c>
      <c r="CAX11" s="223">
        <f t="shared" si="43"/>
        <v>0</v>
      </c>
      <c r="CAY11" s="223">
        <f t="shared" si="43"/>
        <v>0</v>
      </c>
      <c r="CAZ11" s="223">
        <f t="shared" si="43"/>
        <v>0</v>
      </c>
      <c r="CBA11" s="223">
        <f t="shared" si="43"/>
        <v>0</v>
      </c>
      <c r="CBB11" s="223">
        <f t="shared" ref="CBB11:CDM11" si="44">SUM(CBB4:CBB10)</f>
        <v>0</v>
      </c>
      <c r="CBC11" s="223">
        <f t="shared" si="44"/>
        <v>0</v>
      </c>
      <c r="CBD11" s="223">
        <f t="shared" si="44"/>
        <v>0</v>
      </c>
      <c r="CBE11" s="223">
        <f t="shared" si="44"/>
        <v>0</v>
      </c>
      <c r="CBF11" s="223">
        <f t="shared" si="44"/>
        <v>0</v>
      </c>
      <c r="CBG11" s="223">
        <f t="shared" si="44"/>
        <v>0</v>
      </c>
      <c r="CBH11" s="223">
        <f t="shared" si="44"/>
        <v>0</v>
      </c>
      <c r="CBI11" s="223">
        <f t="shared" si="44"/>
        <v>0</v>
      </c>
      <c r="CBJ11" s="223">
        <f t="shared" si="44"/>
        <v>0</v>
      </c>
      <c r="CBK11" s="223">
        <f t="shared" si="44"/>
        <v>0</v>
      </c>
      <c r="CBL11" s="223">
        <f t="shared" si="44"/>
        <v>0</v>
      </c>
      <c r="CBM11" s="223">
        <f t="shared" si="44"/>
        <v>0</v>
      </c>
      <c r="CBN11" s="223">
        <f t="shared" si="44"/>
        <v>0</v>
      </c>
      <c r="CBO11" s="223">
        <f t="shared" si="44"/>
        <v>0</v>
      </c>
      <c r="CBP11" s="223">
        <f t="shared" si="44"/>
        <v>0</v>
      </c>
      <c r="CBQ11" s="223">
        <f t="shared" si="44"/>
        <v>0</v>
      </c>
      <c r="CBR11" s="223">
        <f t="shared" si="44"/>
        <v>0</v>
      </c>
      <c r="CBS11" s="223">
        <f t="shared" si="44"/>
        <v>0</v>
      </c>
      <c r="CBT11" s="223">
        <f t="shared" si="44"/>
        <v>0</v>
      </c>
      <c r="CBU11" s="223">
        <f t="shared" si="44"/>
        <v>0</v>
      </c>
      <c r="CBV11" s="223">
        <f t="shared" si="44"/>
        <v>0</v>
      </c>
      <c r="CBW11" s="223">
        <f t="shared" si="44"/>
        <v>0</v>
      </c>
      <c r="CBX11" s="223">
        <f t="shared" si="44"/>
        <v>0</v>
      </c>
      <c r="CBY11" s="223">
        <f t="shared" si="44"/>
        <v>0</v>
      </c>
      <c r="CBZ11" s="223">
        <f t="shared" si="44"/>
        <v>0</v>
      </c>
      <c r="CCA11" s="223">
        <f t="shared" si="44"/>
        <v>0</v>
      </c>
      <c r="CCB11" s="223">
        <f t="shared" si="44"/>
        <v>0</v>
      </c>
      <c r="CCC11" s="223">
        <f t="shared" si="44"/>
        <v>0</v>
      </c>
      <c r="CCD11" s="223">
        <f t="shared" si="44"/>
        <v>0</v>
      </c>
      <c r="CCE11" s="223">
        <f t="shared" si="44"/>
        <v>0</v>
      </c>
      <c r="CCF11" s="223">
        <f t="shared" si="44"/>
        <v>0</v>
      </c>
      <c r="CCG11" s="223">
        <f t="shared" si="44"/>
        <v>0</v>
      </c>
      <c r="CCH11" s="223">
        <f t="shared" si="44"/>
        <v>0</v>
      </c>
      <c r="CCI11" s="223">
        <f t="shared" si="44"/>
        <v>0</v>
      </c>
      <c r="CCJ11" s="223">
        <f t="shared" si="44"/>
        <v>0</v>
      </c>
      <c r="CCK11" s="223">
        <f t="shared" si="44"/>
        <v>0</v>
      </c>
      <c r="CCL11" s="223">
        <f t="shared" si="44"/>
        <v>0</v>
      </c>
      <c r="CCM11" s="223">
        <f t="shared" si="44"/>
        <v>0</v>
      </c>
      <c r="CCN11" s="223">
        <f t="shared" si="44"/>
        <v>0</v>
      </c>
      <c r="CCO11" s="223">
        <f t="shared" si="44"/>
        <v>0</v>
      </c>
      <c r="CCP11" s="223">
        <f t="shared" si="44"/>
        <v>0</v>
      </c>
      <c r="CCQ11" s="223">
        <f t="shared" si="44"/>
        <v>0</v>
      </c>
      <c r="CCR11" s="223">
        <f t="shared" si="44"/>
        <v>0</v>
      </c>
      <c r="CCS11" s="223">
        <f t="shared" si="44"/>
        <v>0</v>
      </c>
      <c r="CCT11" s="223">
        <f t="shared" si="44"/>
        <v>0</v>
      </c>
      <c r="CCU11" s="223">
        <f t="shared" si="44"/>
        <v>0</v>
      </c>
      <c r="CCV11" s="223">
        <f t="shared" si="44"/>
        <v>0</v>
      </c>
      <c r="CCW11" s="223">
        <f t="shared" si="44"/>
        <v>0</v>
      </c>
      <c r="CCX11" s="223">
        <f t="shared" si="44"/>
        <v>0</v>
      </c>
      <c r="CCY11" s="223">
        <f t="shared" si="44"/>
        <v>0</v>
      </c>
      <c r="CCZ11" s="223">
        <f t="shared" si="44"/>
        <v>0</v>
      </c>
      <c r="CDA11" s="223">
        <f t="shared" si="44"/>
        <v>0</v>
      </c>
      <c r="CDB11" s="223">
        <f t="shared" si="44"/>
        <v>0</v>
      </c>
      <c r="CDC11" s="223">
        <f t="shared" si="44"/>
        <v>0</v>
      </c>
      <c r="CDD11" s="223">
        <f t="shared" si="44"/>
        <v>0</v>
      </c>
      <c r="CDE11" s="223">
        <f t="shared" si="44"/>
        <v>0</v>
      </c>
      <c r="CDF11" s="223">
        <f t="shared" si="44"/>
        <v>0</v>
      </c>
      <c r="CDG11" s="223">
        <f t="shared" si="44"/>
        <v>0</v>
      </c>
      <c r="CDH11" s="223">
        <f t="shared" si="44"/>
        <v>0</v>
      </c>
      <c r="CDI11" s="223">
        <f t="shared" si="44"/>
        <v>0</v>
      </c>
      <c r="CDJ11" s="223">
        <f t="shared" si="44"/>
        <v>0</v>
      </c>
      <c r="CDK11" s="223">
        <f t="shared" si="44"/>
        <v>0</v>
      </c>
      <c r="CDL11" s="223">
        <f t="shared" si="44"/>
        <v>0</v>
      </c>
      <c r="CDM11" s="223">
        <f t="shared" si="44"/>
        <v>0</v>
      </c>
      <c r="CDN11" s="223">
        <f t="shared" ref="CDN11:CFY11" si="45">SUM(CDN4:CDN10)</f>
        <v>0</v>
      </c>
      <c r="CDO11" s="223">
        <f t="shared" si="45"/>
        <v>0</v>
      </c>
      <c r="CDP11" s="223">
        <f t="shared" si="45"/>
        <v>0</v>
      </c>
      <c r="CDQ11" s="223">
        <f t="shared" si="45"/>
        <v>0</v>
      </c>
      <c r="CDR11" s="223">
        <f t="shared" si="45"/>
        <v>0</v>
      </c>
      <c r="CDS11" s="223">
        <f t="shared" si="45"/>
        <v>0</v>
      </c>
      <c r="CDT11" s="223">
        <f t="shared" si="45"/>
        <v>0</v>
      </c>
      <c r="CDU11" s="223">
        <f t="shared" si="45"/>
        <v>0</v>
      </c>
      <c r="CDV11" s="223">
        <f t="shared" si="45"/>
        <v>0</v>
      </c>
      <c r="CDW11" s="223">
        <f t="shared" si="45"/>
        <v>0</v>
      </c>
      <c r="CDX11" s="223">
        <f t="shared" si="45"/>
        <v>0</v>
      </c>
      <c r="CDY11" s="223">
        <f t="shared" si="45"/>
        <v>0</v>
      </c>
      <c r="CDZ11" s="223">
        <f t="shared" si="45"/>
        <v>0</v>
      </c>
      <c r="CEA11" s="223">
        <f t="shared" si="45"/>
        <v>0</v>
      </c>
      <c r="CEB11" s="223">
        <f t="shared" si="45"/>
        <v>0</v>
      </c>
      <c r="CEC11" s="223">
        <f t="shared" si="45"/>
        <v>0</v>
      </c>
      <c r="CED11" s="223">
        <f t="shared" si="45"/>
        <v>0</v>
      </c>
      <c r="CEE11" s="223">
        <f t="shared" si="45"/>
        <v>0</v>
      </c>
      <c r="CEF11" s="223">
        <f t="shared" si="45"/>
        <v>0</v>
      </c>
      <c r="CEG11" s="223">
        <f t="shared" si="45"/>
        <v>0</v>
      </c>
      <c r="CEH11" s="223">
        <f t="shared" si="45"/>
        <v>0</v>
      </c>
      <c r="CEI11" s="223">
        <f t="shared" si="45"/>
        <v>0</v>
      </c>
      <c r="CEJ11" s="223">
        <f t="shared" si="45"/>
        <v>0</v>
      </c>
      <c r="CEK11" s="223">
        <f t="shared" si="45"/>
        <v>0</v>
      </c>
      <c r="CEL11" s="223">
        <f t="shared" si="45"/>
        <v>0</v>
      </c>
      <c r="CEM11" s="223">
        <f t="shared" si="45"/>
        <v>0</v>
      </c>
      <c r="CEN11" s="223">
        <f t="shared" si="45"/>
        <v>0</v>
      </c>
      <c r="CEO11" s="223">
        <f t="shared" si="45"/>
        <v>0</v>
      </c>
      <c r="CEP11" s="223">
        <f t="shared" si="45"/>
        <v>0</v>
      </c>
      <c r="CEQ11" s="223">
        <f t="shared" si="45"/>
        <v>0</v>
      </c>
      <c r="CER11" s="223">
        <f t="shared" si="45"/>
        <v>0</v>
      </c>
      <c r="CES11" s="223">
        <f t="shared" si="45"/>
        <v>0</v>
      </c>
      <c r="CET11" s="223">
        <f t="shared" si="45"/>
        <v>0</v>
      </c>
      <c r="CEU11" s="223">
        <f t="shared" si="45"/>
        <v>0</v>
      </c>
      <c r="CEV11" s="223">
        <f t="shared" si="45"/>
        <v>0</v>
      </c>
      <c r="CEW11" s="223">
        <f t="shared" si="45"/>
        <v>0</v>
      </c>
      <c r="CEX11" s="223">
        <f t="shared" si="45"/>
        <v>0</v>
      </c>
      <c r="CEY11" s="223">
        <f t="shared" si="45"/>
        <v>0</v>
      </c>
      <c r="CEZ11" s="223">
        <f t="shared" si="45"/>
        <v>0</v>
      </c>
      <c r="CFA11" s="223">
        <f t="shared" si="45"/>
        <v>0</v>
      </c>
      <c r="CFB11" s="223">
        <f t="shared" si="45"/>
        <v>0</v>
      </c>
      <c r="CFC11" s="223">
        <f t="shared" si="45"/>
        <v>0</v>
      </c>
      <c r="CFD11" s="223">
        <f t="shared" si="45"/>
        <v>0</v>
      </c>
      <c r="CFE11" s="223">
        <f t="shared" si="45"/>
        <v>0</v>
      </c>
      <c r="CFF11" s="223">
        <f t="shared" si="45"/>
        <v>0</v>
      </c>
      <c r="CFG11" s="223">
        <f t="shared" si="45"/>
        <v>0</v>
      </c>
      <c r="CFH11" s="223">
        <f t="shared" si="45"/>
        <v>0</v>
      </c>
      <c r="CFI11" s="223">
        <f t="shared" si="45"/>
        <v>0</v>
      </c>
      <c r="CFJ11" s="223">
        <f t="shared" si="45"/>
        <v>0</v>
      </c>
      <c r="CFK11" s="223">
        <f t="shared" si="45"/>
        <v>0</v>
      </c>
      <c r="CFL11" s="223">
        <f t="shared" si="45"/>
        <v>0</v>
      </c>
      <c r="CFM11" s="223">
        <f t="shared" si="45"/>
        <v>0</v>
      </c>
      <c r="CFN11" s="223">
        <f t="shared" si="45"/>
        <v>0</v>
      </c>
      <c r="CFO11" s="223">
        <f t="shared" si="45"/>
        <v>0</v>
      </c>
      <c r="CFP11" s="223">
        <f t="shared" si="45"/>
        <v>0</v>
      </c>
      <c r="CFQ11" s="223">
        <f t="shared" si="45"/>
        <v>0</v>
      </c>
      <c r="CFR11" s="223">
        <f t="shared" si="45"/>
        <v>0</v>
      </c>
      <c r="CFS11" s="223">
        <f t="shared" si="45"/>
        <v>0</v>
      </c>
      <c r="CFT11" s="223">
        <f t="shared" si="45"/>
        <v>0</v>
      </c>
      <c r="CFU11" s="223">
        <f t="shared" si="45"/>
        <v>0</v>
      </c>
      <c r="CFV11" s="223">
        <f t="shared" si="45"/>
        <v>0</v>
      </c>
      <c r="CFW11" s="223">
        <f t="shared" si="45"/>
        <v>0</v>
      </c>
      <c r="CFX11" s="223">
        <f t="shared" si="45"/>
        <v>0</v>
      </c>
      <c r="CFY11" s="223">
        <f t="shared" si="45"/>
        <v>0</v>
      </c>
      <c r="CFZ11" s="223">
        <f t="shared" ref="CFZ11:CIK11" si="46">SUM(CFZ4:CFZ10)</f>
        <v>0</v>
      </c>
      <c r="CGA11" s="223">
        <f t="shared" si="46"/>
        <v>0</v>
      </c>
      <c r="CGB11" s="223">
        <f t="shared" si="46"/>
        <v>0</v>
      </c>
      <c r="CGC11" s="223">
        <f t="shared" si="46"/>
        <v>0</v>
      </c>
      <c r="CGD11" s="223">
        <f t="shared" si="46"/>
        <v>0</v>
      </c>
      <c r="CGE11" s="223">
        <f t="shared" si="46"/>
        <v>0</v>
      </c>
      <c r="CGF11" s="223">
        <f t="shared" si="46"/>
        <v>0</v>
      </c>
      <c r="CGG11" s="223">
        <f t="shared" si="46"/>
        <v>0</v>
      </c>
      <c r="CGH11" s="223">
        <f t="shared" si="46"/>
        <v>0</v>
      </c>
      <c r="CGI11" s="223">
        <f t="shared" si="46"/>
        <v>0</v>
      </c>
      <c r="CGJ11" s="223">
        <f t="shared" si="46"/>
        <v>0</v>
      </c>
      <c r="CGK11" s="223">
        <f t="shared" si="46"/>
        <v>0</v>
      </c>
      <c r="CGL11" s="223">
        <f t="shared" si="46"/>
        <v>0</v>
      </c>
      <c r="CGM11" s="223">
        <f t="shared" si="46"/>
        <v>0</v>
      </c>
      <c r="CGN11" s="223">
        <f t="shared" si="46"/>
        <v>0</v>
      </c>
      <c r="CGO11" s="223">
        <f t="shared" si="46"/>
        <v>0</v>
      </c>
      <c r="CGP11" s="223">
        <f t="shared" si="46"/>
        <v>0</v>
      </c>
      <c r="CGQ11" s="223">
        <f t="shared" si="46"/>
        <v>0</v>
      </c>
      <c r="CGR11" s="223">
        <f t="shared" si="46"/>
        <v>0</v>
      </c>
      <c r="CGS11" s="223">
        <f t="shared" si="46"/>
        <v>0</v>
      </c>
      <c r="CGT11" s="223">
        <f t="shared" si="46"/>
        <v>0</v>
      </c>
      <c r="CGU11" s="223">
        <f t="shared" si="46"/>
        <v>0</v>
      </c>
      <c r="CGV11" s="223">
        <f t="shared" si="46"/>
        <v>0</v>
      </c>
      <c r="CGW11" s="223">
        <f t="shared" si="46"/>
        <v>0</v>
      </c>
      <c r="CGX11" s="223">
        <f t="shared" si="46"/>
        <v>0</v>
      </c>
      <c r="CGY11" s="223">
        <f t="shared" si="46"/>
        <v>0</v>
      </c>
      <c r="CGZ11" s="223">
        <f t="shared" si="46"/>
        <v>0</v>
      </c>
      <c r="CHA11" s="223">
        <f t="shared" si="46"/>
        <v>0</v>
      </c>
      <c r="CHB11" s="223">
        <f t="shared" si="46"/>
        <v>0</v>
      </c>
      <c r="CHC11" s="223">
        <f t="shared" si="46"/>
        <v>0</v>
      </c>
      <c r="CHD11" s="223">
        <f t="shared" si="46"/>
        <v>0</v>
      </c>
      <c r="CHE11" s="223">
        <f t="shared" si="46"/>
        <v>0</v>
      </c>
      <c r="CHF11" s="223">
        <f t="shared" si="46"/>
        <v>0</v>
      </c>
      <c r="CHG11" s="223">
        <f t="shared" si="46"/>
        <v>0</v>
      </c>
      <c r="CHH11" s="223">
        <f t="shared" si="46"/>
        <v>0</v>
      </c>
      <c r="CHI11" s="223">
        <f t="shared" si="46"/>
        <v>0</v>
      </c>
      <c r="CHJ11" s="223">
        <f t="shared" si="46"/>
        <v>0</v>
      </c>
      <c r="CHK11" s="223">
        <f t="shared" si="46"/>
        <v>0</v>
      </c>
      <c r="CHL11" s="223">
        <f t="shared" si="46"/>
        <v>0</v>
      </c>
      <c r="CHM11" s="223">
        <f t="shared" si="46"/>
        <v>0</v>
      </c>
      <c r="CHN11" s="223">
        <f t="shared" si="46"/>
        <v>0</v>
      </c>
      <c r="CHO11" s="223">
        <f t="shared" si="46"/>
        <v>0</v>
      </c>
      <c r="CHP11" s="223">
        <f t="shared" si="46"/>
        <v>0</v>
      </c>
      <c r="CHQ11" s="223">
        <f t="shared" si="46"/>
        <v>0</v>
      </c>
      <c r="CHR11" s="223">
        <f t="shared" si="46"/>
        <v>0</v>
      </c>
      <c r="CHS11" s="223">
        <f t="shared" si="46"/>
        <v>0</v>
      </c>
      <c r="CHT11" s="223">
        <f t="shared" si="46"/>
        <v>0</v>
      </c>
      <c r="CHU11" s="223">
        <f t="shared" si="46"/>
        <v>0</v>
      </c>
      <c r="CHV11" s="223">
        <f t="shared" si="46"/>
        <v>0</v>
      </c>
      <c r="CHW11" s="223">
        <f t="shared" si="46"/>
        <v>0</v>
      </c>
      <c r="CHX11" s="223">
        <f t="shared" si="46"/>
        <v>0</v>
      </c>
      <c r="CHY11" s="223">
        <f t="shared" si="46"/>
        <v>0</v>
      </c>
      <c r="CHZ11" s="223">
        <f t="shared" si="46"/>
        <v>0</v>
      </c>
      <c r="CIA11" s="223">
        <f t="shared" si="46"/>
        <v>0</v>
      </c>
      <c r="CIB11" s="223">
        <f t="shared" si="46"/>
        <v>0</v>
      </c>
      <c r="CIC11" s="223">
        <f t="shared" si="46"/>
        <v>0</v>
      </c>
      <c r="CID11" s="223">
        <f t="shared" si="46"/>
        <v>0</v>
      </c>
      <c r="CIE11" s="223">
        <f t="shared" si="46"/>
        <v>0</v>
      </c>
      <c r="CIF11" s="223">
        <f t="shared" si="46"/>
        <v>0</v>
      </c>
      <c r="CIG11" s="223">
        <f t="shared" si="46"/>
        <v>0</v>
      </c>
      <c r="CIH11" s="223">
        <f t="shared" si="46"/>
        <v>0</v>
      </c>
      <c r="CII11" s="223">
        <f t="shared" si="46"/>
        <v>0</v>
      </c>
      <c r="CIJ11" s="223">
        <f t="shared" si="46"/>
        <v>0</v>
      </c>
      <c r="CIK11" s="223">
        <f t="shared" si="46"/>
        <v>0</v>
      </c>
      <c r="CIL11" s="223">
        <f t="shared" ref="CIL11:CKW11" si="47">SUM(CIL4:CIL10)</f>
        <v>0</v>
      </c>
      <c r="CIM11" s="223">
        <f t="shared" si="47"/>
        <v>0</v>
      </c>
      <c r="CIN11" s="223">
        <f t="shared" si="47"/>
        <v>0</v>
      </c>
      <c r="CIO11" s="223">
        <f t="shared" si="47"/>
        <v>0</v>
      </c>
      <c r="CIP11" s="223">
        <f t="shared" si="47"/>
        <v>0</v>
      </c>
      <c r="CIQ11" s="223">
        <f t="shared" si="47"/>
        <v>0</v>
      </c>
      <c r="CIR11" s="223">
        <f t="shared" si="47"/>
        <v>0</v>
      </c>
      <c r="CIS11" s="223">
        <f t="shared" si="47"/>
        <v>0</v>
      </c>
      <c r="CIT11" s="223">
        <f t="shared" si="47"/>
        <v>0</v>
      </c>
      <c r="CIU11" s="223">
        <f t="shared" si="47"/>
        <v>0</v>
      </c>
      <c r="CIV11" s="223">
        <f t="shared" si="47"/>
        <v>0</v>
      </c>
      <c r="CIW11" s="223">
        <f t="shared" si="47"/>
        <v>0</v>
      </c>
      <c r="CIX11" s="223">
        <f t="shared" si="47"/>
        <v>0</v>
      </c>
      <c r="CIY11" s="223">
        <f t="shared" si="47"/>
        <v>0</v>
      </c>
      <c r="CIZ11" s="223">
        <f t="shared" si="47"/>
        <v>0</v>
      </c>
      <c r="CJA11" s="223">
        <f t="shared" si="47"/>
        <v>0</v>
      </c>
      <c r="CJB11" s="223">
        <f t="shared" si="47"/>
        <v>0</v>
      </c>
      <c r="CJC11" s="223">
        <f t="shared" si="47"/>
        <v>0</v>
      </c>
      <c r="CJD11" s="223">
        <f t="shared" si="47"/>
        <v>0</v>
      </c>
      <c r="CJE11" s="223">
        <f t="shared" si="47"/>
        <v>0</v>
      </c>
      <c r="CJF11" s="223">
        <f t="shared" si="47"/>
        <v>0</v>
      </c>
      <c r="CJG11" s="223">
        <f t="shared" si="47"/>
        <v>0</v>
      </c>
      <c r="CJH11" s="223">
        <f t="shared" si="47"/>
        <v>0</v>
      </c>
      <c r="CJI11" s="223">
        <f t="shared" si="47"/>
        <v>0</v>
      </c>
      <c r="CJJ11" s="223">
        <f t="shared" si="47"/>
        <v>0</v>
      </c>
      <c r="CJK11" s="223">
        <f t="shared" si="47"/>
        <v>0</v>
      </c>
      <c r="CJL11" s="223">
        <f t="shared" si="47"/>
        <v>0</v>
      </c>
      <c r="CJM11" s="223">
        <f t="shared" si="47"/>
        <v>0</v>
      </c>
      <c r="CJN11" s="223">
        <f t="shared" si="47"/>
        <v>0</v>
      </c>
      <c r="CJO11" s="223">
        <f t="shared" si="47"/>
        <v>0</v>
      </c>
      <c r="CJP11" s="223">
        <f t="shared" si="47"/>
        <v>0</v>
      </c>
      <c r="CJQ11" s="223">
        <f t="shared" si="47"/>
        <v>0</v>
      </c>
      <c r="CJR11" s="223">
        <f t="shared" si="47"/>
        <v>0</v>
      </c>
      <c r="CJS11" s="223">
        <f t="shared" si="47"/>
        <v>0</v>
      </c>
      <c r="CJT11" s="223">
        <f t="shared" si="47"/>
        <v>0</v>
      </c>
      <c r="CJU11" s="223">
        <f t="shared" si="47"/>
        <v>0</v>
      </c>
      <c r="CJV11" s="223">
        <f t="shared" si="47"/>
        <v>0</v>
      </c>
      <c r="CJW11" s="223">
        <f t="shared" si="47"/>
        <v>0</v>
      </c>
      <c r="CJX11" s="223">
        <f t="shared" si="47"/>
        <v>0</v>
      </c>
      <c r="CJY11" s="223">
        <f t="shared" si="47"/>
        <v>0</v>
      </c>
      <c r="CJZ11" s="223">
        <f t="shared" si="47"/>
        <v>0</v>
      </c>
      <c r="CKA11" s="223">
        <f t="shared" si="47"/>
        <v>0</v>
      </c>
      <c r="CKB11" s="223">
        <f t="shared" si="47"/>
        <v>0</v>
      </c>
      <c r="CKC11" s="223">
        <f t="shared" si="47"/>
        <v>0</v>
      </c>
      <c r="CKD11" s="223">
        <f t="shared" si="47"/>
        <v>0</v>
      </c>
      <c r="CKE11" s="223">
        <f t="shared" si="47"/>
        <v>0</v>
      </c>
      <c r="CKF11" s="223">
        <f t="shared" si="47"/>
        <v>0</v>
      </c>
      <c r="CKG11" s="223">
        <f t="shared" si="47"/>
        <v>0</v>
      </c>
      <c r="CKH11" s="223">
        <f t="shared" si="47"/>
        <v>0</v>
      </c>
      <c r="CKI11" s="223">
        <f t="shared" si="47"/>
        <v>0</v>
      </c>
      <c r="CKJ11" s="223">
        <f t="shared" si="47"/>
        <v>0</v>
      </c>
      <c r="CKK11" s="223">
        <f t="shared" si="47"/>
        <v>0</v>
      </c>
      <c r="CKL11" s="223">
        <f t="shared" si="47"/>
        <v>0</v>
      </c>
      <c r="CKM11" s="223">
        <f t="shared" si="47"/>
        <v>0</v>
      </c>
      <c r="CKN11" s="223">
        <f t="shared" si="47"/>
        <v>0</v>
      </c>
      <c r="CKO11" s="223">
        <f t="shared" si="47"/>
        <v>0</v>
      </c>
      <c r="CKP11" s="223">
        <f t="shared" si="47"/>
        <v>0</v>
      </c>
      <c r="CKQ11" s="223">
        <f t="shared" si="47"/>
        <v>0</v>
      </c>
      <c r="CKR11" s="223">
        <f t="shared" si="47"/>
        <v>0</v>
      </c>
      <c r="CKS11" s="223">
        <f t="shared" si="47"/>
        <v>0</v>
      </c>
      <c r="CKT11" s="223">
        <f t="shared" si="47"/>
        <v>0</v>
      </c>
      <c r="CKU11" s="223">
        <f t="shared" si="47"/>
        <v>0</v>
      </c>
      <c r="CKV11" s="223">
        <f t="shared" si="47"/>
        <v>0</v>
      </c>
      <c r="CKW11" s="223">
        <f t="shared" si="47"/>
        <v>0</v>
      </c>
      <c r="CKX11" s="223">
        <f t="shared" ref="CKX11:CNI11" si="48">SUM(CKX4:CKX10)</f>
        <v>0</v>
      </c>
      <c r="CKY11" s="223">
        <f t="shared" si="48"/>
        <v>0</v>
      </c>
      <c r="CKZ11" s="223">
        <f t="shared" si="48"/>
        <v>0</v>
      </c>
      <c r="CLA11" s="223">
        <f t="shared" si="48"/>
        <v>0</v>
      </c>
      <c r="CLB11" s="223">
        <f t="shared" si="48"/>
        <v>0</v>
      </c>
      <c r="CLC11" s="223">
        <f t="shared" si="48"/>
        <v>0</v>
      </c>
      <c r="CLD11" s="223">
        <f t="shared" si="48"/>
        <v>0</v>
      </c>
      <c r="CLE11" s="223">
        <f t="shared" si="48"/>
        <v>0</v>
      </c>
      <c r="CLF11" s="223">
        <f t="shared" si="48"/>
        <v>0</v>
      </c>
      <c r="CLG11" s="223">
        <f t="shared" si="48"/>
        <v>0</v>
      </c>
      <c r="CLH11" s="223">
        <f t="shared" si="48"/>
        <v>0</v>
      </c>
      <c r="CLI11" s="223">
        <f t="shared" si="48"/>
        <v>0</v>
      </c>
      <c r="CLJ11" s="223">
        <f t="shared" si="48"/>
        <v>0</v>
      </c>
      <c r="CLK11" s="223">
        <f t="shared" si="48"/>
        <v>0</v>
      </c>
      <c r="CLL11" s="223">
        <f t="shared" si="48"/>
        <v>0</v>
      </c>
      <c r="CLM11" s="223">
        <f t="shared" si="48"/>
        <v>0</v>
      </c>
      <c r="CLN11" s="223">
        <f t="shared" si="48"/>
        <v>0</v>
      </c>
      <c r="CLO11" s="223">
        <f t="shared" si="48"/>
        <v>0</v>
      </c>
      <c r="CLP11" s="223">
        <f t="shared" si="48"/>
        <v>0</v>
      </c>
      <c r="CLQ11" s="223">
        <f t="shared" si="48"/>
        <v>0</v>
      </c>
      <c r="CLR11" s="223">
        <f t="shared" si="48"/>
        <v>0</v>
      </c>
      <c r="CLS11" s="223">
        <f t="shared" si="48"/>
        <v>0</v>
      </c>
      <c r="CLT11" s="223">
        <f t="shared" si="48"/>
        <v>0</v>
      </c>
      <c r="CLU11" s="223">
        <f t="shared" si="48"/>
        <v>0</v>
      </c>
      <c r="CLV11" s="223">
        <f t="shared" si="48"/>
        <v>0</v>
      </c>
      <c r="CLW11" s="223">
        <f t="shared" si="48"/>
        <v>0</v>
      </c>
      <c r="CLX11" s="223">
        <f t="shared" si="48"/>
        <v>0</v>
      </c>
      <c r="CLY11" s="223">
        <f t="shared" si="48"/>
        <v>0</v>
      </c>
      <c r="CLZ11" s="223">
        <f t="shared" si="48"/>
        <v>0</v>
      </c>
      <c r="CMA11" s="223">
        <f t="shared" si="48"/>
        <v>0</v>
      </c>
      <c r="CMB11" s="223">
        <f t="shared" si="48"/>
        <v>0</v>
      </c>
      <c r="CMC11" s="223">
        <f t="shared" si="48"/>
        <v>0</v>
      </c>
      <c r="CMD11" s="223">
        <f t="shared" si="48"/>
        <v>0</v>
      </c>
      <c r="CME11" s="223">
        <f t="shared" si="48"/>
        <v>0</v>
      </c>
      <c r="CMF11" s="223">
        <f t="shared" si="48"/>
        <v>0</v>
      </c>
      <c r="CMG11" s="223">
        <f t="shared" si="48"/>
        <v>0</v>
      </c>
      <c r="CMH11" s="223">
        <f t="shared" si="48"/>
        <v>0</v>
      </c>
      <c r="CMI11" s="223">
        <f t="shared" si="48"/>
        <v>0</v>
      </c>
      <c r="CMJ11" s="223">
        <f t="shared" si="48"/>
        <v>0</v>
      </c>
      <c r="CMK11" s="223">
        <f t="shared" si="48"/>
        <v>0</v>
      </c>
      <c r="CML11" s="223">
        <f t="shared" si="48"/>
        <v>0</v>
      </c>
      <c r="CMM11" s="223">
        <f t="shared" si="48"/>
        <v>0</v>
      </c>
      <c r="CMN11" s="223">
        <f t="shared" si="48"/>
        <v>0</v>
      </c>
      <c r="CMO11" s="223">
        <f t="shared" si="48"/>
        <v>0</v>
      </c>
      <c r="CMP11" s="223">
        <f t="shared" si="48"/>
        <v>0</v>
      </c>
      <c r="CMQ11" s="223">
        <f t="shared" si="48"/>
        <v>0</v>
      </c>
      <c r="CMR11" s="223">
        <f t="shared" si="48"/>
        <v>0</v>
      </c>
      <c r="CMS11" s="223">
        <f t="shared" si="48"/>
        <v>0</v>
      </c>
      <c r="CMT11" s="223">
        <f t="shared" si="48"/>
        <v>0</v>
      </c>
      <c r="CMU11" s="223">
        <f t="shared" si="48"/>
        <v>0</v>
      </c>
      <c r="CMV11" s="223">
        <f t="shared" si="48"/>
        <v>0</v>
      </c>
      <c r="CMW11" s="223">
        <f t="shared" si="48"/>
        <v>0</v>
      </c>
      <c r="CMX11" s="223">
        <f t="shared" si="48"/>
        <v>0</v>
      </c>
      <c r="CMY11" s="223">
        <f t="shared" si="48"/>
        <v>0</v>
      </c>
      <c r="CMZ11" s="223">
        <f t="shared" si="48"/>
        <v>0</v>
      </c>
      <c r="CNA11" s="223">
        <f t="shared" si="48"/>
        <v>0</v>
      </c>
      <c r="CNB11" s="223">
        <f t="shared" si="48"/>
        <v>0</v>
      </c>
      <c r="CNC11" s="223">
        <f t="shared" si="48"/>
        <v>0</v>
      </c>
      <c r="CND11" s="223">
        <f t="shared" si="48"/>
        <v>0</v>
      </c>
      <c r="CNE11" s="223">
        <f t="shared" si="48"/>
        <v>0</v>
      </c>
      <c r="CNF11" s="223">
        <f t="shared" si="48"/>
        <v>0</v>
      </c>
      <c r="CNG11" s="223">
        <f t="shared" si="48"/>
        <v>0</v>
      </c>
      <c r="CNH11" s="223">
        <f t="shared" si="48"/>
        <v>0</v>
      </c>
      <c r="CNI11" s="223">
        <f t="shared" si="48"/>
        <v>0</v>
      </c>
      <c r="CNJ11" s="223">
        <f t="shared" ref="CNJ11:CPU11" si="49">SUM(CNJ4:CNJ10)</f>
        <v>0</v>
      </c>
      <c r="CNK11" s="223">
        <f t="shared" si="49"/>
        <v>0</v>
      </c>
      <c r="CNL11" s="223">
        <f t="shared" si="49"/>
        <v>0</v>
      </c>
      <c r="CNM11" s="223">
        <f t="shared" si="49"/>
        <v>0</v>
      </c>
      <c r="CNN11" s="223">
        <f t="shared" si="49"/>
        <v>0</v>
      </c>
      <c r="CNO11" s="223">
        <f t="shared" si="49"/>
        <v>0</v>
      </c>
      <c r="CNP11" s="223">
        <f t="shared" si="49"/>
        <v>0</v>
      </c>
      <c r="CNQ11" s="223">
        <f t="shared" si="49"/>
        <v>0</v>
      </c>
      <c r="CNR11" s="223">
        <f t="shared" si="49"/>
        <v>0</v>
      </c>
      <c r="CNS11" s="223">
        <f t="shared" si="49"/>
        <v>0</v>
      </c>
      <c r="CNT11" s="223">
        <f t="shared" si="49"/>
        <v>0</v>
      </c>
      <c r="CNU11" s="223">
        <f t="shared" si="49"/>
        <v>0</v>
      </c>
      <c r="CNV11" s="223">
        <f t="shared" si="49"/>
        <v>0</v>
      </c>
      <c r="CNW11" s="223">
        <f t="shared" si="49"/>
        <v>0</v>
      </c>
      <c r="CNX11" s="223">
        <f t="shared" si="49"/>
        <v>0</v>
      </c>
      <c r="CNY11" s="223">
        <f t="shared" si="49"/>
        <v>0</v>
      </c>
      <c r="CNZ11" s="223">
        <f t="shared" si="49"/>
        <v>0</v>
      </c>
      <c r="COA11" s="223">
        <f t="shared" si="49"/>
        <v>0</v>
      </c>
      <c r="COB11" s="223">
        <f t="shared" si="49"/>
        <v>0</v>
      </c>
      <c r="COC11" s="223">
        <f t="shared" si="49"/>
        <v>0</v>
      </c>
      <c r="COD11" s="223">
        <f t="shared" si="49"/>
        <v>0</v>
      </c>
      <c r="COE11" s="223">
        <f t="shared" si="49"/>
        <v>0</v>
      </c>
      <c r="COF11" s="223">
        <f t="shared" si="49"/>
        <v>0</v>
      </c>
      <c r="COG11" s="223">
        <f t="shared" si="49"/>
        <v>0</v>
      </c>
      <c r="COH11" s="223">
        <f t="shared" si="49"/>
        <v>0</v>
      </c>
      <c r="COI11" s="223">
        <f t="shared" si="49"/>
        <v>0</v>
      </c>
      <c r="COJ11" s="223">
        <f t="shared" si="49"/>
        <v>0</v>
      </c>
      <c r="COK11" s="223">
        <f t="shared" si="49"/>
        <v>0</v>
      </c>
      <c r="COL11" s="223">
        <f t="shared" si="49"/>
        <v>0</v>
      </c>
      <c r="COM11" s="223">
        <f t="shared" si="49"/>
        <v>0</v>
      </c>
      <c r="CON11" s="223">
        <f t="shared" si="49"/>
        <v>0</v>
      </c>
      <c r="COO11" s="223">
        <f t="shared" si="49"/>
        <v>0</v>
      </c>
      <c r="COP11" s="223">
        <f t="shared" si="49"/>
        <v>0</v>
      </c>
      <c r="COQ11" s="223">
        <f t="shared" si="49"/>
        <v>0</v>
      </c>
      <c r="COR11" s="223">
        <f t="shared" si="49"/>
        <v>0</v>
      </c>
      <c r="COS11" s="223">
        <f t="shared" si="49"/>
        <v>0</v>
      </c>
      <c r="COT11" s="223">
        <f t="shared" si="49"/>
        <v>0</v>
      </c>
      <c r="COU11" s="223">
        <f t="shared" si="49"/>
        <v>0</v>
      </c>
      <c r="COV11" s="223">
        <f t="shared" si="49"/>
        <v>0</v>
      </c>
      <c r="COW11" s="223">
        <f t="shared" si="49"/>
        <v>0</v>
      </c>
      <c r="COX11" s="223">
        <f t="shared" si="49"/>
        <v>0</v>
      </c>
      <c r="COY11" s="223">
        <f t="shared" si="49"/>
        <v>0</v>
      </c>
      <c r="COZ11" s="223">
        <f t="shared" si="49"/>
        <v>0</v>
      </c>
      <c r="CPA11" s="223">
        <f t="shared" si="49"/>
        <v>0</v>
      </c>
      <c r="CPB11" s="223">
        <f t="shared" si="49"/>
        <v>0</v>
      </c>
      <c r="CPC11" s="223">
        <f t="shared" si="49"/>
        <v>0</v>
      </c>
      <c r="CPD11" s="223">
        <f t="shared" si="49"/>
        <v>0</v>
      </c>
      <c r="CPE11" s="223">
        <f t="shared" si="49"/>
        <v>0</v>
      </c>
      <c r="CPF11" s="223">
        <f t="shared" si="49"/>
        <v>0</v>
      </c>
      <c r="CPG11" s="223">
        <f t="shared" si="49"/>
        <v>0</v>
      </c>
      <c r="CPH11" s="223">
        <f t="shared" si="49"/>
        <v>0</v>
      </c>
      <c r="CPI11" s="223">
        <f t="shared" si="49"/>
        <v>0</v>
      </c>
      <c r="CPJ11" s="223">
        <f t="shared" si="49"/>
        <v>0</v>
      </c>
      <c r="CPK11" s="223">
        <f t="shared" si="49"/>
        <v>0</v>
      </c>
      <c r="CPL11" s="223">
        <f t="shared" si="49"/>
        <v>0</v>
      </c>
      <c r="CPM11" s="223">
        <f t="shared" si="49"/>
        <v>0</v>
      </c>
      <c r="CPN11" s="223">
        <f t="shared" si="49"/>
        <v>0</v>
      </c>
      <c r="CPO11" s="223">
        <f t="shared" si="49"/>
        <v>0</v>
      </c>
      <c r="CPP11" s="223">
        <f t="shared" si="49"/>
        <v>0</v>
      </c>
      <c r="CPQ11" s="223">
        <f t="shared" si="49"/>
        <v>0</v>
      </c>
      <c r="CPR11" s="223">
        <f t="shared" si="49"/>
        <v>0</v>
      </c>
      <c r="CPS11" s="223">
        <f t="shared" si="49"/>
        <v>0</v>
      </c>
      <c r="CPT11" s="223">
        <f t="shared" si="49"/>
        <v>0</v>
      </c>
      <c r="CPU11" s="223">
        <f t="shared" si="49"/>
        <v>0</v>
      </c>
      <c r="CPV11" s="223">
        <f t="shared" ref="CPV11:CSG11" si="50">SUM(CPV4:CPV10)</f>
        <v>0</v>
      </c>
      <c r="CPW11" s="223">
        <f t="shared" si="50"/>
        <v>0</v>
      </c>
      <c r="CPX11" s="223">
        <f t="shared" si="50"/>
        <v>0</v>
      </c>
      <c r="CPY11" s="223">
        <f t="shared" si="50"/>
        <v>0</v>
      </c>
      <c r="CPZ11" s="223">
        <f t="shared" si="50"/>
        <v>0</v>
      </c>
      <c r="CQA11" s="223">
        <f t="shared" si="50"/>
        <v>0</v>
      </c>
      <c r="CQB11" s="223">
        <f t="shared" si="50"/>
        <v>0</v>
      </c>
      <c r="CQC11" s="223">
        <f t="shared" si="50"/>
        <v>0</v>
      </c>
      <c r="CQD11" s="223">
        <f t="shared" si="50"/>
        <v>0</v>
      </c>
      <c r="CQE11" s="223">
        <f t="shared" si="50"/>
        <v>0</v>
      </c>
      <c r="CQF11" s="223">
        <f t="shared" si="50"/>
        <v>0</v>
      </c>
      <c r="CQG11" s="223">
        <f t="shared" si="50"/>
        <v>0</v>
      </c>
      <c r="CQH11" s="223">
        <f t="shared" si="50"/>
        <v>0</v>
      </c>
      <c r="CQI11" s="223">
        <f t="shared" si="50"/>
        <v>0</v>
      </c>
      <c r="CQJ11" s="223">
        <f t="shared" si="50"/>
        <v>0</v>
      </c>
      <c r="CQK11" s="223">
        <f t="shared" si="50"/>
        <v>0</v>
      </c>
      <c r="CQL11" s="223">
        <f t="shared" si="50"/>
        <v>0</v>
      </c>
      <c r="CQM11" s="223">
        <f t="shared" si="50"/>
        <v>0</v>
      </c>
      <c r="CQN11" s="223">
        <f t="shared" si="50"/>
        <v>0</v>
      </c>
      <c r="CQO11" s="223">
        <f t="shared" si="50"/>
        <v>0</v>
      </c>
      <c r="CQP11" s="223">
        <f t="shared" si="50"/>
        <v>0</v>
      </c>
      <c r="CQQ11" s="223">
        <f t="shared" si="50"/>
        <v>0</v>
      </c>
      <c r="CQR11" s="223">
        <f t="shared" si="50"/>
        <v>0</v>
      </c>
      <c r="CQS11" s="223">
        <f t="shared" si="50"/>
        <v>0</v>
      </c>
      <c r="CQT11" s="223">
        <f t="shared" si="50"/>
        <v>0</v>
      </c>
      <c r="CQU11" s="223">
        <f t="shared" si="50"/>
        <v>0</v>
      </c>
      <c r="CQV11" s="223">
        <f t="shared" si="50"/>
        <v>0</v>
      </c>
      <c r="CQW11" s="223">
        <f t="shared" si="50"/>
        <v>0</v>
      </c>
      <c r="CQX11" s="223">
        <f t="shared" si="50"/>
        <v>0</v>
      </c>
      <c r="CQY11" s="223">
        <f t="shared" si="50"/>
        <v>0</v>
      </c>
      <c r="CQZ11" s="223">
        <f t="shared" si="50"/>
        <v>0</v>
      </c>
      <c r="CRA11" s="223">
        <f t="shared" si="50"/>
        <v>0</v>
      </c>
      <c r="CRB11" s="223">
        <f t="shared" si="50"/>
        <v>0</v>
      </c>
      <c r="CRC11" s="223">
        <f t="shared" si="50"/>
        <v>0</v>
      </c>
      <c r="CRD11" s="223">
        <f t="shared" si="50"/>
        <v>0</v>
      </c>
      <c r="CRE11" s="223">
        <f t="shared" si="50"/>
        <v>0</v>
      </c>
      <c r="CRF11" s="223">
        <f t="shared" si="50"/>
        <v>0</v>
      </c>
      <c r="CRG11" s="223">
        <f t="shared" si="50"/>
        <v>0</v>
      </c>
      <c r="CRH11" s="223">
        <f t="shared" si="50"/>
        <v>0</v>
      </c>
      <c r="CRI11" s="223">
        <f t="shared" si="50"/>
        <v>0</v>
      </c>
      <c r="CRJ11" s="223">
        <f t="shared" si="50"/>
        <v>0</v>
      </c>
      <c r="CRK11" s="223">
        <f t="shared" si="50"/>
        <v>0</v>
      </c>
      <c r="CRL11" s="223">
        <f t="shared" si="50"/>
        <v>0</v>
      </c>
      <c r="CRM11" s="223">
        <f t="shared" si="50"/>
        <v>0</v>
      </c>
      <c r="CRN11" s="223">
        <f t="shared" si="50"/>
        <v>0</v>
      </c>
      <c r="CRO11" s="223">
        <f t="shared" si="50"/>
        <v>0</v>
      </c>
      <c r="CRP11" s="223">
        <f t="shared" si="50"/>
        <v>0</v>
      </c>
      <c r="CRQ11" s="223">
        <f t="shared" si="50"/>
        <v>0</v>
      </c>
      <c r="CRR11" s="223">
        <f t="shared" si="50"/>
        <v>0</v>
      </c>
      <c r="CRS11" s="223">
        <f t="shared" si="50"/>
        <v>0</v>
      </c>
      <c r="CRT11" s="223">
        <f t="shared" si="50"/>
        <v>0</v>
      </c>
      <c r="CRU11" s="223">
        <f t="shared" si="50"/>
        <v>0</v>
      </c>
      <c r="CRV11" s="223">
        <f t="shared" si="50"/>
        <v>0</v>
      </c>
      <c r="CRW11" s="223">
        <f t="shared" si="50"/>
        <v>0</v>
      </c>
      <c r="CRX11" s="223">
        <f t="shared" si="50"/>
        <v>0</v>
      </c>
      <c r="CRY11" s="223">
        <f t="shared" si="50"/>
        <v>0</v>
      </c>
      <c r="CRZ11" s="223">
        <f t="shared" si="50"/>
        <v>0</v>
      </c>
      <c r="CSA11" s="223">
        <f t="shared" si="50"/>
        <v>0</v>
      </c>
      <c r="CSB11" s="223">
        <f t="shared" si="50"/>
        <v>0</v>
      </c>
      <c r="CSC11" s="223">
        <f t="shared" si="50"/>
        <v>0</v>
      </c>
      <c r="CSD11" s="223">
        <f t="shared" si="50"/>
        <v>0</v>
      </c>
      <c r="CSE11" s="223">
        <f t="shared" si="50"/>
        <v>0</v>
      </c>
      <c r="CSF11" s="223">
        <f t="shared" si="50"/>
        <v>0</v>
      </c>
      <c r="CSG11" s="223">
        <f t="shared" si="50"/>
        <v>0</v>
      </c>
      <c r="CSH11" s="223">
        <f t="shared" ref="CSH11:CUS11" si="51">SUM(CSH4:CSH10)</f>
        <v>0</v>
      </c>
      <c r="CSI11" s="223">
        <f t="shared" si="51"/>
        <v>0</v>
      </c>
      <c r="CSJ11" s="223">
        <f t="shared" si="51"/>
        <v>0</v>
      </c>
      <c r="CSK11" s="223">
        <f t="shared" si="51"/>
        <v>0</v>
      </c>
      <c r="CSL11" s="223">
        <f t="shared" si="51"/>
        <v>0</v>
      </c>
      <c r="CSM11" s="223">
        <f t="shared" si="51"/>
        <v>0</v>
      </c>
      <c r="CSN11" s="223">
        <f t="shared" si="51"/>
        <v>0</v>
      </c>
      <c r="CSO11" s="223">
        <f t="shared" si="51"/>
        <v>0</v>
      </c>
      <c r="CSP11" s="223">
        <f t="shared" si="51"/>
        <v>0</v>
      </c>
      <c r="CSQ11" s="223">
        <f t="shared" si="51"/>
        <v>0</v>
      </c>
      <c r="CSR11" s="223">
        <f t="shared" si="51"/>
        <v>0</v>
      </c>
      <c r="CSS11" s="223">
        <f t="shared" si="51"/>
        <v>0</v>
      </c>
      <c r="CST11" s="223">
        <f t="shared" si="51"/>
        <v>0</v>
      </c>
      <c r="CSU11" s="223">
        <f t="shared" si="51"/>
        <v>0</v>
      </c>
      <c r="CSV11" s="223">
        <f t="shared" si="51"/>
        <v>0</v>
      </c>
      <c r="CSW11" s="223">
        <f t="shared" si="51"/>
        <v>0</v>
      </c>
      <c r="CSX11" s="223">
        <f t="shared" si="51"/>
        <v>0</v>
      </c>
      <c r="CSY11" s="223">
        <f t="shared" si="51"/>
        <v>0</v>
      </c>
      <c r="CSZ11" s="223">
        <f t="shared" si="51"/>
        <v>0</v>
      </c>
      <c r="CTA11" s="223">
        <f t="shared" si="51"/>
        <v>0</v>
      </c>
      <c r="CTB11" s="223">
        <f t="shared" si="51"/>
        <v>0</v>
      </c>
      <c r="CTC11" s="223">
        <f t="shared" si="51"/>
        <v>0</v>
      </c>
      <c r="CTD11" s="223">
        <f t="shared" si="51"/>
        <v>0</v>
      </c>
      <c r="CTE11" s="223">
        <f t="shared" si="51"/>
        <v>0</v>
      </c>
      <c r="CTF11" s="223">
        <f t="shared" si="51"/>
        <v>0</v>
      </c>
      <c r="CTG11" s="223">
        <f t="shared" si="51"/>
        <v>0</v>
      </c>
      <c r="CTH11" s="223">
        <f t="shared" si="51"/>
        <v>0</v>
      </c>
      <c r="CTI11" s="223">
        <f t="shared" si="51"/>
        <v>0</v>
      </c>
      <c r="CTJ11" s="223">
        <f t="shared" si="51"/>
        <v>0</v>
      </c>
      <c r="CTK11" s="223">
        <f t="shared" si="51"/>
        <v>0</v>
      </c>
      <c r="CTL11" s="223">
        <f t="shared" si="51"/>
        <v>0</v>
      </c>
      <c r="CTM11" s="223">
        <f t="shared" si="51"/>
        <v>0</v>
      </c>
      <c r="CTN11" s="223">
        <f t="shared" si="51"/>
        <v>0</v>
      </c>
      <c r="CTO11" s="223">
        <f t="shared" si="51"/>
        <v>0</v>
      </c>
      <c r="CTP11" s="223">
        <f t="shared" si="51"/>
        <v>0</v>
      </c>
      <c r="CTQ11" s="223">
        <f t="shared" si="51"/>
        <v>0</v>
      </c>
      <c r="CTR11" s="223">
        <f t="shared" si="51"/>
        <v>0</v>
      </c>
      <c r="CTS11" s="223">
        <f t="shared" si="51"/>
        <v>0</v>
      </c>
      <c r="CTT11" s="223">
        <f t="shared" si="51"/>
        <v>0</v>
      </c>
      <c r="CTU11" s="223">
        <f t="shared" si="51"/>
        <v>0</v>
      </c>
      <c r="CTV11" s="223">
        <f t="shared" si="51"/>
        <v>0</v>
      </c>
      <c r="CTW11" s="223">
        <f t="shared" si="51"/>
        <v>0</v>
      </c>
      <c r="CTX11" s="223">
        <f t="shared" si="51"/>
        <v>0</v>
      </c>
      <c r="CTY11" s="223">
        <f t="shared" si="51"/>
        <v>0</v>
      </c>
      <c r="CTZ11" s="223">
        <f t="shared" si="51"/>
        <v>0</v>
      </c>
      <c r="CUA11" s="223">
        <f t="shared" si="51"/>
        <v>0</v>
      </c>
      <c r="CUB11" s="223">
        <f t="shared" si="51"/>
        <v>0</v>
      </c>
      <c r="CUC11" s="223">
        <f t="shared" si="51"/>
        <v>0</v>
      </c>
      <c r="CUD11" s="223">
        <f t="shared" si="51"/>
        <v>0</v>
      </c>
      <c r="CUE11" s="223">
        <f t="shared" si="51"/>
        <v>0</v>
      </c>
      <c r="CUF11" s="223">
        <f t="shared" si="51"/>
        <v>0</v>
      </c>
      <c r="CUG11" s="223">
        <f t="shared" si="51"/>
        <v>0</v>
      </c>
      <c r="CUH11" s="223">
        <f t="shared" si="51"/>
        <v>0</v>
      </c>
      <c r="CUI11" s="223">
        <f t="shared" si="51"/>
        <v>0</v>
      </c>
      <c r="CUJ11" s="223">
        <f t="shared" si="51"/>
        <v>0</v>
      </c>
      <c r="CUK11" s="223">
        <f t="shared" si="51"/>
        <v>0</v>
      </c>
      <c r="CUL11" s="223">
        <f t="shared" si="51"/>
        <v>0</v>
      </c>
      <c r="CUM11" s="223">
        <f t="shared" si="51"/>
        <v>0</v>
      </c>
      <c r="CUN11" s="223">
        <f t="shared" si="51"/>
        <v>0</v>
      </c>
      <c r="CUO11" s="223">
        <f t="shared" si="51"/>
        <v>0</v>
      </c>
      <c r="CUP11" s="223">
        <f t="shared" si="51"/>
        <v>0</v>
      </c>
      <c r="CUQ11" s="223">
        <f t="shared" si="51"/>
        <v>0</v>
      </c>
      <c r="CUR11" s="223">
        <f t="shared" si="51"/>
        <v>0</v>
      </c>
      <c r="CUS11" s="223">
        <f t="shared" si="51"/>
        <v>0</v>
      </c>
      <c r="CUT11" s="223">
        <f t="shared" ref="CUT11:CXE11" si="52">SUM(CUT4:CUT10)</f>
        <v>0</v>
      </c>
      <c r="CUU11" s="223">
        <f t="shared" si="52"/>
        <v>0</v>
      </c>
      <c r="CUV11" s="223">
        <f t="shared" si="52"/>
        <v>0</v>
      </c>
      <c r="CUW11" s="223">
        <f t="shared" si="52"/>
        <v>0</v>
      </c>
      <c r="CUX11" s="223">
        <f t="shared" si="52"/>
        <v>0</v>
      </c>
      <c r="CUY11" s="223">
        <f t="shared" si="52"/>
        <v>0</v>
      </c>
      <c r="CUZ11" s="223">
        <f t="shared" si="52"/>
        <v>0</v>
      </c>
      <c r="CVA11" s="223">
        <f t="shared" si="52"/>
        <v>0</v>
      </c>
      <c r="CVB11" s="223">
        <f t="shared" si="52"/>
        <v>0</v>
      </c>
      <c r="CVC11" s="223">
        <f t="shared" si="52"/>
        <v>0</v>
      </c>
      <c r="CVD11" s="223">
        <f t="shared" si="52"/>
        <v>0</v>
      </c>
      <c r="CVE11" s="223">
        <f t="shared" si="52"/>
        <v>0</v>
      </c>
      <c r="CVF11" s="223">
        <f t="shared" si="52"/>
        <v>0</v>
      </c>
      <c r="CVG11" s="223">
        <f t="shared" si="52"/>
        <v>0</v>
      </c>
      <c r="CVH11" s="223">
        <f t="shared" si="52"/>
        <v>0</v>
      </c>
      <c r="CVI11" s="223">
        <f t="shared" si="52"/>
        <v>0</v>
      </c>
      <c r="CVJ11" s="223">
        <f t="shared" si="52"/>
        <v>0</v>
      </c>
      <c r="CVK11" s="223">
        <f t="shared" si="52"/>
        <v>0</v>
      </c>
      <c r="CVL11" s="223">
        <f t="shared" si="52"/>
        <v>0</v>
      </c>
      <c r="CVM11" s="223">
        <f t="shared" si="52"/>
        <v>0</v>
      </c>
      <c r="CVN11" s="223">
        <f t="shared" si="52"/>
        <v>0</v>
      </c>
      <c r="CVO11" s="223">
        <f t="shared" si="52"/>
        <v>0</v>
      </c>
      <c r="CVP11" s="223">
        <f t="shared" si="52"/>
        <v>0</v>
      </c>
      <c r="CVQ11" s="223">
        <f t="shared" si="52"/>
        <v>0</v>
      </c>
      <c r="CVR11" s="223">
        <f t="shared" si="52"/>
        <v>0</v>
      </c>
      <c r="CVS11" s="223">
        <f t="shared" si="52"/>
        <v>0</v>
      </c>
      <c r="CVT11" s="223">
        <f t="shared" si="52"/>
        <v>0</v>
      </c>
      <c r="CVU11" s="223">
        <f t="shared" si="52"/>
        <v>0</v>
      </c>
      <c r="CVV11" s="223">
        <f t="shared" si="52"/>
        <v>0</v>
      </c>
      <c r="CVW11" s="223">
        <f t="shared" si="52"/>
        <v>0</v>
      </c>
      <c r="CVX11" s="223">
        <f t="shared" si="52"/>
        <v>0</v>
      </c>
      <c r="CVY11" s="223">
        <f t="shared" si="52"/>
        <v>0</v>
      </c>
      <c r="CVZ11" s="223">
        <f t="shared" si="52"/>
        <v>0</v>
      </c>
      <c r="CWA11" s="223">
        <f t="shared" si="52"/>
        <v>0</v>
      </c>
      <c r="CWB11" s="223">
        <f t="shared" si="52"/>
        <v>0</v>
      </c>
      <c r="CWC11" s="223">
        <f t="shared" si="52"/>
        <v>0</v>
      </c>
      <c r="CWD11" s="223">
        <f t="shared" si="52"/>
        <v>0</v>
      </c>
      <c r="CWE11" s="223">
        <f t="shared" si="52"/>
        <v>0</v>
      </c>
      <c r="CWF11" s="223">
        <f t="shared" si="52"/>
        <v>0</v>
      </c>
      <c r="CWG11" s="223">
        <f t="shared" si="52"/>
        <v>0</v>
      </c>
      <c r="CWH11" s="223">
        <f t="shared" si="52"/>
        <v>0</v>
      </c>
      <c r="CWI11" s="223">
        <f t="shared" si="52"/>
        <v>0</v>
      </c>
      <c r="CWJ11" s="223">
        <f t="shared" si="52"/>
        <v>0</v>
      </c>
      <c r="CWK11" s="223">
        <f t="shared" si="52"/>
        <v>0</v>
      </c>
      <c r="CWL11" s="223">
        <f t="shared" si="52"/>
        <v>0</v>
      </c>
      <c r="CWM11" s="223">
        <f t="shared" si="52"/>
        <v>0</v>
      </c>
      <c r="CWN11" s="223">
        <f t="shared" si="52"/>
        <v>0</v>
      </c>
      <c r="CWO11" s="223">
        <f t="shared" si="52"/>
        <v>0</v>
      </c>
      <c r="CWP11" s="223">
        <f t="shared" si="52"/>
        <v>0</v>
      </c>
      <c r="CWQ11" s="223">
        <f t="shared" si="52"/>
        <v>0</v>
      </c>
      <c r="CWR11" s="223">
        <f t="shared" si="52"/>
        <v>0</v>
      </c>
      <c r="CWS11" s="223">
        <f t="shared" si="52"/>
        <v>0</v>
      </c>
      <c r="CWT11" s="223">
        <f t="shared" si="52"/>
        <v>0</v>
      </c>
      <c r="CWU11" s="223">
        <f t="shared" si="52"/>
        <v>0</v>
      </c>
      <c r="CWV11" s="223">
        <f t="shared" si="52"/>
        <v>0</v>
      </c>
      <c r="CWW11" s="223">
        <f t="shared" si="52"/>
        <v>0</v>
      </c>
      <c r="CWX11" s="223">
        <f t="shared" si="52"/>
        <v>0</v>
      </c>
      <c r="CWY11" s="223">
        <f t="shared" si="52"/>
        <v>0</v>
      </c>
      <c r="CWZ11" s="223">
        <f t="shared" si="52"/>
        <v>0</v>
      </c>
      <c r="CXA11" s="223">
        <f t="shared" si="52"/>
        <v>0</v>
      </c>
      <c r="CXB11" s="223">
        <f t="shared" si="52"/>
        <v>0</v>
      </c>
      <c r="CXC11" s="223">
        <f t="shared" si="52"/>
        <v>0</v>
      </c>
      <c r="CXD11" s="223">
        <f t="shared" si="52"/>
        <v>0</v>
      </c>
      <c r="CXE11" s="223">
        <f t="shared" si="52"/>
        <v>0</v>
      </c>
      <c r="CXF11" s="223">
        <f t="shared" ref="CXF11:CZQ11" si="53">SUM(CXF4:CXF10)</f>
        <v>0</v>
      </c>
      <c r="CXG11" s="223">
        <f t="shared" si="53"/>
        <v>0</v>
      </c>
      <c r="CXH11" s="223">
        <f t="shared" si="53"/>
        <v>0</v>
      </c>
      <c r="CXI11" s="223">
        <f t="shared" si="53"/>
        <v>0</v>
      </c>
      <c r="CXJ11" s="223">
        <f t="shared" si="53"/>
        <v>0</v>
      </c>
      <c r="CXK11" s="223">
        <f t="shared" si="53"/>
        <v>0</v>
      </c>
      <c r="CXL11" s="223">
        <f t="shared" si="53"/>
        <v>0</v>
      </c>
      <c r="CXM11" s="223">
        <f t="shared" si="53"/>
        <v>0</v>
      </c>
      <c r="CXN11" s="223">
        <f t="shared" si="53"/>
        <v>0</v>
      </c>
      <c r="CXO11" s="223">
        <f t="shared" si="53"/>
        <v>0</v>
      </c>
      <c r="CXP11" s="223">
        <f t="shared" si="53"/>
        <v>0</v>
      </c>
      <c r="CXQ11" s="223">
        <f t="shared" si="53"/>
        <v>0</v>
      </c>
      <c r="CXR11" s="223">
        <f t="shared" si="53"/>
        <v>0</v>
      </c>
      <c r="CXS11" s="223">
        <f t="shared" si="53"/>
        <v>0</v>
      </c>
      <c r="CXT11" s="223">
        <f t="shared" si="53"/>
        <v>0</v>
      </c>
      <c r="CXU11" s="223">
        <f t="shared" si="53"/>
        <v>0</v>
      </c>
      <c r="CXV11" s="223">
        <f t="shared" si="53"/>
        <v>0</v>
      </c>
      <c r="CXW11" s="223">
        <f t="shared" si="53"/>
        <v>0</v>
      </c>
      <c r="CXX11" s="223">
        <f t="shared" si="53"/>
        <v>0</v>
      </c>
      <c r="CXY11" s="223">
        <f t="shared" si="53"/>
        <v>0</v>
      </c>
      <c r="CXZ11" s="223">
        <f t="shared" si="53"/>
        <v>0</v>
      </c>
      <c r="CYA11" s="223">
        <f t="shared" si="53"/>
        <v>0</v>
      </c>
      <c r="CYB11" s="223">
        <f t="shared" si="53"/>
        <v>0</v>
      </c>
      <c r="CYC11" s="223">
        <f t="shared" si="53"/>
        <v>0</v>
      </c>
      <c r="CYD11" s="223">
        <f t="shared" si="53"/>
        <v>0</v>
      </c>
      <c r="CYE11" s="223">
        <f t="shared" si="53"/>
        <v>0</v>
      </c>
      <c r="CYF11" s="223">
        <f t="shared" si="53"/>
        <v>0</v>
      </c>
      <c r="CYG11" s="223">
        <f t="shared" si="53"/>
        <v>0</v>
      </c>
      <c r="CYH11" s="223">
        <f t="shared" si="53"/>
        <v>0</v>
      </c>
      <c r="CYI11" s="223">
        <f t="shared" si="53"/>
        <v>0</v>
      </c>
      <c r="CYJ11" s="223">
        <f t="shared" si="53"/>
        <v>0</v>
      </c>
      <c r="CYK11" s="223">
        <f t="shared" si="53"/>
        <v>0</v>
      </c>
      <c r="CYL11" s="223">
        <f t="shared" si="53"/>
        <v>0</v>
      </c>
      <c r="CYM11" s="223">
        <f t="shared" si="53"/>
        <v>0</v>
      </c>
      <c r="CYN11" s="223">
        <f t="shared" si="53"/>
        <v>0</v>
      </c>
      <c r="CYO11" s="223">
        <f t="shared" si="53"/>
        <v>0</v>
      </c>
      <c r="CYP11" s="223">
        <f t="shared" si="53"/>
        <v>0</v>
      </c>
      <c r="CYQ11" s="223">
        <f t="shared" si="53"/>
        <v>0</v>
      </c>
      <c r="CYR11" s="223">
        <f t="shared" si="53"/>
        <v>0</v>
      </c>
      <c r="CYS11" s="223">
        <f t="shared" si="53"/>
        <v>0</v>
      </c>
      <c r="CYT11" s="223">
        <f t="shared" si="53"/>
        <v>0</v>
      </c>
      <c r="CYU11" s="223">
        <f t="shared" si="53"/>
        <v>0</v>
      </c>
      <c r="CYV11" s="223">
        <f t="shared" si="53"/>
        <v>0</v>
      </c>
      <c r="CYW11" s="223">
        <f t="shared" si="53"/>
        <v>0</v>
      </c>
      <c r="CYX11" s="223">
        <f t="shared" si="53"/>
        <v>0</v>
      </c>
      <c r="CYY11" s="223">
        <f t="shared" si="53"/>
        <v>0</v>
      </c>
      <c r="CYZ11" s="223">
        <f t="shared" si="53"/>
        <v>0</v>
      </c>
      <c r="CZA11" s="223">
        <f t="shared" si="53"/>
        <v>0</v>
      </c>
      <c r="CZB11" s="223">
        <f t="shared" si="53"/>
        <v>0</v>
      </c>
      <c r="CZC11" s="223">
        <f t="shared" si="53"/>
        <v>0</v>
      </c>
      <c r="CZD11" s="223">
        <f t="shared" si="53"/>
        <v>0</v>
      </c>
      <c r="CZE11" s="223">
        <f t="shared" si="53"/>
        <v>0</v>
      </c>
      <c r="CZF11" s="223">
        <f t="shared" si="53"/>
        <v>0</v>
      </c>
      <c r="CZG11" s="223">
        <f t="shared" si="53"/>
        <v>0</v>
      </c>
      <c r="CZH11" s="223">
        <f t="shared" si="53"/>
        <v>0</v>
      </c>
      <c r="CZI11" s="223">
        <f t="shared" si="53"/>
        <v>0</v>
      </c>
      <c r="CZJ11" s="223">
        <f t="shared" si="53"/>
        <v>0</v>
      </c>
      <c r="CZK11" s="223">
        <f t="shared" si="53"/>
        <v>0</v>
      </c>
      <c r="CZL11" s="223">
        <f t="shared" si="53"/>
        <v>0</v>
      </c>
      <c r="CZM11" s="223">
        <f t="shared" si="53"/>
        <v>0</v>
      </c>
      <c r="CZN11" s="223">
        <f t="shared" si="53"/>
        <v>0</v>
      </c>
      <c r="CZO11" s="223">
        <f t="shared" si="53"/>
        <v>0</v>
      </c>
      <c r="CZP11" s="223">
        <f t="shared" si="53"/>
        <v>0</v>
      </c>
      <c r="CZQ11" s="223">
        <f t="shared" si="53"/>
        <v>0</v>
      </c>
      <c r="CZR11" s="223">
        <f t="shared" ref="CZR11:DCC11" si="54">SUM(CZR4:CZR10)</f>
        <v>0</v>
      </c>
      <c r="CZS11" s="223">
        <f t="shared" si="54"/>
        <v>0</v>
      </c>
      <c r="CZT11" s="223">
        <f t="shared" si="54"/>
        <v>0</v>
      </c>
      <c r="CZU11" s="223">
        <f t="shared" si="54"/>
        <v>0</v>
      </c>
      <c r="CZV11" s="223">
        <f t="shared" si="54"/>
        <v>0</v>
      </c>
      <c r="CZW11" s="223">
        <f t="shared" si="54"/>
        <v>0</v>
      </c>
      <c r="CZX11" s="223">
        <f t="shared" si="54"/>
        <v>0</v>
      </c>
      <c r="CZY11" s="223">
        <f t="shared" si="54"/>
        <v>0</v>
      </c>
      <c r="CZZ11" s="223">
        <f t="shared" si="54"/>
        <v>0</v>
      </c>
      <c r="DAA11" s="223">
        <f t="shared" si="54"/>
        <v>0</v>
      </c>
      <c r="DAB11" s="223">
        <f t="shared" si="54"/>
        <v>0</v>
      </c>
      <c r="DAC11" s="223">
        <f t="shared" si="54"/>
        <v>0</v>
      </c>
      <c r="DAD11" s="223">
        <f t="shared" si="54"/>
        <v>0</v>
      </c>
      <c r="DAE11" s="223">
        <f t="shared" si="54"/>
        <v>0</v>
      </c>
      <c r="DAF11" s="223">
        <f t="shared" si="54"/>
        <v>0</v>
      </c>
      <c r="DAG11" s="223">
        <f t="shared" si="54"/>
        <v>0</v>
      </c>
      <c r="DAH11" s="223">
        <f t="shared" si="54"/>
        <v>0</v>
      </c>
      <c r="DAI11" s="223">
        <f t="shared" si="54"/>
        <v>0</v>
      </c>
      <c r="DAJ11" s="223">
        <f t="shared" si="54"/>
        <v>0</v>
      </c>
      <c r="DAK11" s="223">
        <f t="shared" si="54"/>
        <v>0</v>
      </c>
      <c r="DAL11" s="223">
        <f t="shared" si="54"/>
        <v>0</v>
      </c>
      <c r="DAM11" s="223">
        <f t="shared" si="54"/>
        <v>0</v>
      </c>
      <c r="DAN11" s="223">
        <f t="shared" si="54"/>
        <v>0</v>
      </c>
      <c r="DAO11" s="223">
        <f t="shared" si="54"/>
        <v>0</v>
      </c>
      <c r="DAP11" s="223">
        <f t="shared" si="54"/>
        <v>0</v>
      </c>
      <c r="DAQ11" s="223">
        <f t="shared" si="54"/>
        <v>0</v>
      </c>
      <c r="DAR11" s="223">
        <f t="shared" si="54"/>
        <v>0</v>
      </c>
      <c r="DAS11" s="223">
        <f t="shared" si="54"/>
        <v>0</v>
      </c>
      <c r="DAT11" s="223">
        <f t="shared" si="54"/>
        <v>0</v>
      </c>
      <c r="DAU11" s="223">
        <f t="shared" si="54"/>
        <v>0</v>
      </c>
      <c r="DAV11" s="223">
        <f t="shared" si="54"/>
        <v>0</v>
      </c>
      <c r="DAW11" s="223">
        <f t="shared" si="54"/>
        <v>0</v>
      </c>
      <c r="DAX11" s="223">
        <f t="shared" si="54"/>
        <v>0</v>
      </c>
      <c r="DAY11" s="223">
        <f t="shared" si="54"/>
        <v>0</v>
      </c>
      <c r="DAZ11" s="223">
        <f t="shared" si="54"/>
        <v>0</v>
      </c>
      <c r="DBA11" s="223">
        <f t="shared" si="54"/>
        <v>0</v>
      </c>
      <c r="DBB11" s="223">
        <f t="shared" si="54"/>
        <v>0</v>
      </c>
      <c r="DBC11" s="223">
        <f t="shared" si="54"/>
        <v>0</v>
      </c>
      <c r="DBD11" s="223">
        <f t="shared" si="54"/>
        <v>0</v>
      </c>
      <c r="DBE11" s="223">
        <f t="shared" si="54"/>
        <v>0</v>
      </c>
      <c r="DBF11" s="223">
        <f t="shared" si="54"/>
        <v>0</v>
      </c>
      <c r="DBG11" s="223">
        <f t="shared" si="54"/>
        <v>0</v>
      </c>
      <c r="DBH11" s="223">
        <f t="shared" si="54"/>
        <v>0</v>
      </c>
      <c r="DBI11" s="223">
        <f t="shared" si="54"/>
        <v>0</v>
      </c>
      <c r="DBJ11" s="223">
        <f t="shared" si="54"/>
        <v>0</v>
      </c>
      <c r="DBK11" s="223">
        <f t="shared" si="54"/>
        <v>0</v>
      </c>
      <c r="DBL11" s="223">
        <f t="shared" si="54"/>
        <v>0</v>
      </c>
      <c r="DBM11" s="223">
        <f t="shared" si="54"/>
        <v>0</v>
      </c>
      <c r="DBN11" s="223">
        <f t="shared" si="54"/>
        <v>0</v>
      </c>
      <c r="DBO11" s="223">
        <f t="shared" si="54"/>
        <v>0</v>
      </c>
      <c r="DBP11" s="223">
        <f t="shared" si="54"/>
        <v>0</v>
      </c>
      <c r="DBQ11" s="223">
        <f t="shared" si="54"/>
        <v>0</v>
      </c>
      <c r="DBR11" s="223">
        <f t="shared" si="54"/>
        <v>0</v>
      </c>
      <c r="DBS11" s="223">
        <f t="shared" si="54"/>
        <v>0</v>
      </c>
      <c r="DBT11" s="223">
        <f t="shared" si="54"/>
        <v>0</v>
      </c>
      <c r="DBU11" s="223">
        <f t="shared" si="54"/>
        <v>0</v>
      </c>
      <c r="DBV11" s="223">
        <f t="shared" si="54"/>
        <v>0</v>
      </c>
      <c r="DBW11" s="223">
        <f t="shared" si="54"/>
        <v>0</v>
      </c>
      <c r="DBX11" s="223">
        <f t="shared" si="54"/>
        <v>0</v>
      </c>
      <c r="DBY11" s="223">
        <f t="shared" si="54"/>
        <v>0</v>
      </c>
      <c r="DBZ11" s="223">
        <f t="shared" si="54"/>
        <v>0</v>
      </c>
      <c r="DCA11" s="223">
        <f t="shared" si="54"/>
        <v>0</v>
      </c>
      <c r="DCB11" s="223">
        <f t="shared" si="54"/>
        <v>0</v>
      </c>
      <c r="DCC11" s="223">
        <f t="shared" si="54"/>
        <v>0</v>
      </c>
      <c r="DCD11" s="223">
        <f t="shared" ref="DCD11:DEO11" si="55">SUM(DCD4:DCD10)</f>
        <v>0</v>
      </c>
      <c r="DCE11" s="223">
        <f t="shared" si="55"/>
        <v>0</v>
      </c>
      <c r="DCF11" s="223">
        <f t="shared" si="55"/>
        <v>0</v>
      </c>
      <c r="DCG11" s="223">
        <f t="shared" si="55"/>
        <v>0</v>
      </c>
      <c r="DCH11" s="223">
        <f t="shared" si="55"/>
        <v>0</v>
      </c>
      <c r="DCI11" s="223">
        <f t="shared" si="55"/>
        <v>0</v>
      </c>
      <c r="DCJ11" s="223">
        <f t="shared" si="55"/>
        <v>0</v>
      </c>
      <c r="DCK11" s="223">
        <f t="shared" si="55"/>
        <v>0</v>
      </c>
      <c r="DCL11" s="223">
        <f t="shared" si="55"/>
        <v>0</v>
      </c>
      <c r="DCM11" s="223">
        <f t="shared" si="55"/>
        <v>0</v>
      </c>
      <c r="DCN11" s="223">
        <f t="shared" si="55"/>
        <v>0</v>
      </c>
      <c r="DCO11" s="223">
        <f t="shared" si="55"/>
        <v>0</v>
      </c>
      <c r="DCP11" s="223">
        <f t="shared" si="55"/>
        <v>0</v>
      </c>
      <c r="DCQ11" s="223">
        <f t="shared" si="55"/>
        <v>0</v>
      </c>
      <c r="DCR11" s="223">
        <f t="shared" si="55"/>
        <v>0</v>
      </c>
      <c r="DCS11" s="223">
        <f t="shared" si="55"/>
        <v>0</v>
      </c>
      <c r="DCT11" s="223">
        <f t="shared" si="55"/>
        <v>0</v>
      </c>
      <c r="DCU11" s="223">
        <f t="shared" si="55"/>
        <v>0</v>
      </c>
      <c r="DCV11" s="223">
        <f t="shared" si="55"/>
        <v>0</v>
      </c>
      <c r="DCW11" s="223">
        <f t="shared" si="55"/>
        <v>0</v>
      </c>
      <c r="DCX11" s="223">
        <f t="shared" si="55"/>
        <v>0</v>
      </c>
      <c r="DCY11" s="223">
        <f t="shared" si="55"/>
        <v>0</v>
      </c>
      <c r="DCZ11" s="223">
        <f t="shared" si="55"/>
        <v>0</v>
      </c>
      <c r="DDA11" s="223">
        <f t="shared" si="55"/>
        <v>0</v>
      </c>
      <c r="DDB11" s="223">
        <f t="shared" si="55"/>
        <v>0</v>
      </c>
      <c r="DDC11" s="223">
        <f t="shared" si="55"/>
        <v>0</v>
      </c>
      <c r="DDD11" s="223">
        <f t="shared" si="55"/>
        <v>0</v>
      </c>
      <c r="DDE11" s="223">
        <f t="shared" si="55"/>
        <v>0</v>
      </c>
      <c r="DDF11" s="223">
        <f t="shared" si="55"/>
        <v>0</v>
      </c>
      <c r="DDG11" s="223">
        <f t="shared" si="55"/>
        <v>0</v>
      </c>
      <c r="DDH11" s="223">
        <f t="shared" si="55"/>
        <v>0</v>
      </c>
      <c r="DDI11" s="223">
        <f t="shared" si="55"/>
        <v>0</v>
      </c>
      <c r="DDJ11" s="223">
        <f t="shared" si="55"/>
        <v>0</v>
      </c>
      <c r="DDK11" s="223">
        <f t="shared" si="55"/>
        <v>0</v>
      </c>
      <c r="DDL11" s="223">
        <f t="shared" si="55"/>
        <v>0</v>
      </c>
      <c r="DDM11" s="223">
        <f t="shared" si="55"/>
        <v>0</v>
      </c>
      <c r="DDN11" s="223">
        <f t="shared" si="55"/>
        <v>0</v>
      </c>
      <c r="DDO11" s="223">
        <f t="shared" si="55"/>
        <v>0</v>
      </c>
      <c r="DDP11" s="223">
        <f t="shared" si="55"/>
        <v>0</v>
      </c>
      <c r="DDQ11" s="223">
        <f t="shared" si="55"/>
        <v>0</v>
      </c>
      <c r="DDR11" s="223">
        <f t="shared" si="55"/>
        <v>0</v>
      </c>
      <c r="DDS11" s="223">
        <f t="shared" si="55"/>
        <v>0</v>
      </c>
      <c r="DDT11" s="223">
        <f t="shared" si="55"/>
        <v>0</v>
      </c>
      <c r="DDU11" s="223">
        <f t="shared" si="55"/>
        <v>0</v>
      </c>
      <c r="DDV11" s="223">
        <f t="shared" si="55"/>
        <v>0</v>
      </c>
      <c r="DDW11" s="223">
        <f t="shared" si="55"/>
        <v>0</v>
      </c>
      <c r="DDX11" s="223">
        <f t="shared" si="55"/>
        <v>0</v>
      </c>
      <c r="DDY11" s="223">
        <f t="shared" si="55"/>
        <v>0</v>
      </c>
      <c r="DDZ11" s="223">
        <f t="shared" si="55"/>
        <v>0</v>
      </c>
      <c r="DEA11" s="223">
        <f t="shared" si="55"/>
        <v>0</v>
      </c>
      <c r="DEB11" s="223">
        <f t="shared" si="55"/>
        <v>0</v>
      </c>
      <c r="DEC11" s="223">
        <f t="shared" si="55"/>
        <v>0</v>
      </c>
      <c r="DED11" s="223">
        <f t="shared" si="55"/>
        <v>0</v>
      </c>
      <c r="DEE11" s="223">
        <f t="shared" si="55"/>
        <v>0</v>
      </c>
      <c r="DEF11" s="223">
        <f t="shared" si="55"/>
        <v>0</v>
      </c>
      <c r="DEG11" s="223">
        <f t="shared" si="55"/>
        <v>0</v>
      </c>
      <c r="DEH11" s="223">
        <f t="shared" si="55"/>
        <v>0</v>
      </c>
      <c r="DEI11" s="223">
        <f t="shared" si="55"/>
        <v>0</v>
      </c>
      <c r="DEJ11" s="223">
        <f t="shared" si="55"/>
        <v>0</v>
      </c>
      <c r="DEK11" s="223">
        <f t="shared" si="55"/>
        <v>0</v>
      </c>
      <c r="DEL11" s="223">
        <f t="shared" si="55"/>
        <v>0</v>
      </c>
      <c r="DEM11" s="223">
        <f t="shared" si="55"/>
        <v>0</v>
      </c>
      <c r="DEN11" s="223">
        <f t="shared" si="55"/>
        <v>0</v>
      </c>
      <c r="DEO11" s="223">
        <f t="shared" si="55"/>
        <v>0</v>
      </c>
      <c r="DEP11" s="223">
        <f t="shared" ref="DEP11:DHA11" si="56">SUM(DEP4:DEP10)</f>
        <v>0</v>
      </c>
      <c r="DEQ11" s="223">
        <f t="shared" si="56"/>
        <v>0</v>
      </c>
      <c r="DER11" s="223">
        <f t="shared" si="56"/>
        <v>0</v>
      </c>
      <c r="DES11" s="223">
        <f t="shared" si="56"/>
        <v>0</v>
      </c>
      <c r="DET11" s="223">
        <f t="shared" si="56"/>
        <v>0</v>
      </c>
      <c r="DEU11" s="223">
        <f t="shared" si="56"/>
        <v>0</v>
      </c>
      <c r="DEV11" s="223">
        <f t="shared" si="56"/>
        <v>0</v>
      </c>
      <c r="DEW11" s="223">
        <f t="shared" si="56"/>
        <v>0</v>
      </c>
      <c r="DEX11" s="223">
        <f t="shared" si="56"/>
        <v>0</v>
      </c>
      <c r="DEY11" s="223">
        <f t="shared" si="56"/>
        <v>0</v>
      </c>
      <c r="DEZ11" s="223">
        <f t="shared" si="56"/>
        <v>0</v>
      </c>
      <c r="DFA11" s="223">
        <f t="shared" si="56"/>
        <v>0</v>
      </c>
      <c r="DFB11" s="223">
        <f t="shared" si="56"/>
        <v>0</v>
      </c>
      <c r="DFC11" s="223">
        <f t="shared" si="56"/>
        <v>0</v>
      </c>
      <c r="DFD11" s="223">
        <f t="shared" si="56"/>
        <v>0</v>
      </c>
      <c r="DFE11" s="223">
        <f t="shared" si="56"/>
        <v>0</v>
      </c>
      <c r="DFF11" s="223">
        <f t="shared" si="56"/>
        <v>0</v>
      </c>
      <c r="DFG11" s="223">
        <f t="shared" si="56"/>
        <v>0</v>
      </c>
      <c r="DFH11" s="223">
        <f t="shared" si="56"/>
        <v>0</v>
      </c>
      <c r="DFI11" s="223">
        <f t="shared" si="56"/>
        <v>0</v>
      </c>
      <c r="DFJ11" s="223">
        <f t="shared" si="56"/>
        <v>0</v>
      </c>
      <c r="DFK11" s="223">
        <f t="shared" si="56"/>
        <v>0</v>
      </c>
      <c r="DFL11" s="223">
        <f t="shared" si="56"/>
        <v>0</v>
      </c>
      <c r="DFM11" s="223">
        <f t="shared" si="56"/>
        <v>0</v>
      </c>
      <c r="DFN11" s="223">
        <f t="shared" si="56"/>
        <v>0</v>
      </c>
      <c r="DFO11" s="223">
        <f t="shared" si="56"/>
        <v>0</v>
      </c>
      <c r="DFP11" s="223">
        <f t="shared" si="56"/>
        <v>0</v>
      </c>
      <c r="DFQ11" s="223">
        <f t="shared" si="56"/>
        <v>0</v>
      </c>
      <c r="DFR11" s="223">
        <f t="shared" si="56"/>
        <v>0</v>
      </c>
      <c r="DFS11" s="223">
        <f t="shared" si="56"/>
        <v>0</v>
      </c>
      <c r="DFT11" s="223">
        <f t="shared" si="56"/>
        <v>0</v>
      </c>
      <c r="DFU11" s="223">
        <f t="shared" si="56"/>
        <v>0</v>
      </c>
      <c r="DFV11" s="223">
        <f t="shared" si="56"/>
        <v>0</v>
      </c>
      <c r="DFW11" s="223">
        <f t="shared" si="56"/>
        <v>0</v>
      </c>
      <c r="DFX11" s="223">
        <f t="shared" si="56"/>
        <v>0</v>
      </c>
      <c r="DFY11" s="223">
        <f t="shared" si="56"/>
        <v>0</v>
      </c>
      <c r="DFZ11" s="223">
        <f t="shared" si="56"/>
        <v>0</v>
      </c>
      <c r="DGA11" s="223">
        <f t="shared" si="56"/>
        <v>0</v>
      </c>
      <c r="DGB11" s="223">
        <f t="shared" si="56"/>
        <v>0</v>
      </c>
      <c r="DGC11" s="223">
        <f t="shared" si="56"/>
        <v>0</v>
      </c>
      <c r="DGD11" s="223">
        <f t="shared" si="56"/>
        <v>0</v>
      </c>
      <c r="DGE11" s="223">
        <f t="shared" si="56"/>
        <v>0</v>
      </c>
      <c r="DGF11" s="223">
        <f t="shared" si="56"/>
        <v>0</v>
      </c>
      <c r="DGG11" s="223">
        <f t="shared" si="56"/>
        <v>0</v>
      </c>
      <c r="DGH11" s="223">
        <f t="shared" si="56"/>
        <v>0</v>
      </c>
      <c r="DGI11" s="223">
        <f t="shared" si="56"/>
        <v>0</v>
      </c>
      <c r="DGJ11" s="223">
        <f t="shared" si="56"/>
        <v>0</v>
      </c>
      <c r="DGK11" s="223">
        <f t="shared" si="56"/>
        <v>0</v>
      </c>
      <c r="DGL11" s="223">
        <f t="shared" si="56"/>
        <v>0</v>
      </c>
      <c r="DGM11" s="223">
        <f t="shared" si="56"/>
        <v>0</v>
      </c>
      <c r="DGN11" s="223">
        <f t="shared" si="56"/>
        <v>0</v>
      </c>
      <c r="DGO11" s="223">
        <f t="shared" si="56"/>
        <v>0</v>
      </c>
      <c r="DGP11" s="223">
        <f t="shared" si="56"/>
        <v>0</v>
      </c>
      <c r="DGQ11" s="223">
        <f t="shared" si="56"/>
        <v>0</v>
      </c>
      <c r="DGR11" s="223">
        <f t="shared" si="56"/>
        <v>0</v>
      </c>
      <c r="DGS11" s="223">
        <f t="shared" si="56"/>
        <v>0</v>
      </c>
      <c r="DGT11" s="223">
        <f t="shared" si="56"/>
        <v>0</v>
      </c>
      <c r="DGU11" s="223">
        <f t="shared" si="56"/>
        <v>0</v>
      </c>
      <c r="DGV11" s="223">
        <f t="shared" si="56"/>
        <v>0</v>
      </c>
      <c r="DGW11" s="223">
        <f t="shared" si="56"/>
        <v>0</v>
      </c>
      <c r="DGX11" s="223">
        <f t="shared" si="56"/>
        <v>0</v>
      </c>
      <c r="DGY11" s="223">
        <f t="shared" si="56"/>
        <v>0</v>
      </c>
      <c r="DGZ11" s="223">
        <f t="shared" si="56"/>
        <v>0</v>
      </c>
      <c r="DHA11" s="223">
        <f t="shared" si="56"/>
        <v>0</v>
      </c>
      <c r="DHB11" s="223">
        <f t="shared" ref="DHB11:DJM11" si="57">SUM(DHB4:DHB10)</f>
        <v>0</v>
      </c>
      <c r="DHC11" s="223">
        <f t="shared" si="57"/>
        <v>0</v>
      </c>
      <c r="DHD11" s="223">
        <f t="shared" si="57"/>
        <v>0</v>
      </c>
      <c r="DHE11" s="223">
        <f t="shared" si="57"/>
        <v>0</v>
      </c>
      <c r="DHF11" s="223">
        <f t="shared" si="57"/>
        <v>0</v>
      </c>
      <c r="DHG11" s="223">
        <f t="shared" si="57"/>
        <v>0</v>
      </c>
      <c r="DHH11" s="223">
        <f t="shared" si="57"/>
        <v>0</v>
      </c>
      <c r="DHI11" s="223">
        <f t="shared" si="57"/>
        <v>0</v>
      </c>
      <c r="DHJ11" s="223">
        <f t="shared" si="57"/>
        <v>0</v>
      </c>
      <c r="DHK11" s="223">
        <f t="shared" si="57"/>
        <v>0</v>
      </c>
      <c r="DHL11" s="223">
        <f t="shared" si="57"/>
        <v>0</v>
      </c>
      <c r="DHM11" s="223">
        <f t="shared" si="57"/>
        <v>0</v>
      </c>
      <c r="DHN11" s="223">
        <f t="shared" si="57"/>
        <v>0</v>
      </c>
      <c r="DHO11" s="223">
        <f t="shared" si="57"/>
        <v>0</v>
      </c>
      <c r="DHP11" s="223">
        <f t="shared" si="57"/>
        <v>0</v>
      </c>
      <c r="DHQ11" s="223">
        <f t="shared" si="57"/>
        <v>0</v>
      </c>
      <c r="DHR11" s="223">
        <f t="shared" si="57"/>
        <v>0</v>
      </c>
      <c r="DHS11" s="223">
        <f t="shared" si="57"/>
        <v>0</v>
      </c>
      <c r="DHT11" s="223">
        <f t="shared" si="57"/>
        <v>0</v>
      </c>
      <c r="DHU11" s="223">
        <f t="shared" si="57"/>
        <v>0</v>
      </c>
      <c r="DHV11" s="223">
        <f t="shared" si="57"/>
        <v>0</v>
      </c>
      <c r="DHW11" s="223">
        <f t="shared" si="57"/>
        <v>0</v>
      </c>
      <c r="DHX11" s="223">
        <f t="shared" si="57"/>
        <v>0</v>
      </c>
      <c r="DHY11" s="223">
        <f t="shared" si="57"/>
        <v>0</v>
      </c>
      <c r="DHZ11" s="223">
        <f t="shared" si="57"/>
        <v>0</v>
      </c>
      <c r="DIA11" s="223">
        <f t="shared" si="57"/>
        <v>0</v>
      </c>
      <c r="DIB11" s="223">
        <f t="shared" si="57"/>
        <v>0</v>
      </c>
      <c r="DIC11" s="223">
        <f t="shared" si="57"/>
        <v>0</v>
      </c>
      <c r="DID11" s="223">
        <f t="shared" si="57"/>
        <v>0</v>
      </c>
      <c r="DIE11" s="223">
        <f t="shared" si="57"/>
        <v>0</v>
      </c>
      <c r="DIF11" s="223">
        <f t="shared" si="57"/>
        <v>0</v>
      </c>
      <c r="DIG11" s="223">
        <f t="shared" si="57"/>
        <v>0</v>
      </c>
      <c r="DIH11" s="223">
        <f t="shared" si="57"/>
        <v>0</v>
      </c>
      <c r="DII11" s="223">
        <f t="shared" si="57"/>
        <v>0</v>
      </c>
      <c r="DIJ11" s="223">
        <f t="shared" si="57"/>
        <v>0</v>
      </c>
      <c r="DIK11" s="223">
        <f t="shared" si="57"/>
        <v>0</v>
      </c>
      <c r="DIL11" s="223">
        <f t="shared" si="57"/>
        <v>0</v>
      </c>
      <c r="DIM11" s="223">
        <f t="shared" si="57"/>
        <v>0</v>
      </c>
      <c r="DIN11" s="223">
        <f t="shared" si="57"/>
        <v>0</v>
      </c>
      <c r="DIO11" s="223">
        <f t="shared" si="57"/>
        <v>0</v>
      </c>
      <c r="DIP11" s="223">
        <f t="shared" si="57"/>
        <v>0</v>
      </c>
      <c r="DIQ11" s="223">
        <f t="shared" si="57"/>
        <v>0</v>
      </c>
      <c r="DIR11" s="223">
        <f t="shared" si="57"/>
        <v>0</v>
      </c>
      <c r="DIS11" s="223">
        <f t="shared" si="57"/>
        <v>0</v>
      </c>
      <c r="DIT11" s="223">
        <f t="shared" si="57"/>
        <v>0</v>
      </c>
      <c r="DIU11" s="223">
        <f t="shared" si="57"/>
        <v>0</v>
      </c>
      <c r="DIV11" s="223">
        <f t="shared" si="57"/>
        <v>0</v>
      </c>
      <c r="DIW11" s="223">
        <f t="shared" si="57"/>
        <v>0</v>
      </c>
      <c r="DIX11" s="223">
        <f t="shared" si="57"/>
        <v>0</v>
      </c>
      <c r="DIY11" s="223">
        <f t="shared" si="57"/>
        <v>0</v>
      </c>
      <c r="DIZ11" s="223">
        <f t="shared" si="57"/>
        <v>0</v>
      </c>
      <c r="DJA11" s="223">
        <f t="shared" si="57"/>
        <v>0</v>
      </c>
      <c r="DJB11" s="223">
        <f t="shared" si="57"/>
        <v>0</v>
      </c>
      <c r="DJC11" s="223">
        <f t="shared" si="57"/>
        <v>0</v>
      </c>
      <c r="DJD11" s="223">
        <f t="shared" si="57"/>
        <v>0</v>
      </c>
      <c r="DJE11" s="223">
        <f t="shared" si="57"/>
        <v>0</v>
      </c>
      <c r="DJF11" s="223">
        <f t="shared" si="57"/>
        <v>0</v>
      </c>
      <c r="DJG11" s="223">
        <f t="shared" si="57"/>
        <v>0</v>
      </c>
      <c r="DJH11" s="223">
        <f t="shared" si="57"/>
        <v>0</v>
      </c>
      <c r="DJI11" s="223">
        <f t="shared" si="57"/>
        <v>0</v>
      </c>
      <c r="DJJ11" s="223">
        <f t="shared" si="57"/>
        <v>0</v>
      </c>
      <c r="DJK11" s="223">
        <f t="shared" si="57"/>
        <v>0</v>
      </c>
      <c r="DJL11" s="223">
        <f t="shared" si="57"/>
        <v>0</v>
      </c>
      <c r="DJM11" s="223">
        <f t="shared" si="57"/>
        <v>0</v>
      </c>
      <c r="DJN11" s="223">
        <f t="shared" ref="DJN11:DLY11" si="58">SUM(DJN4:DJN10)</f>
        <v>0</v>
      </c>
      <c r="DJO11" s="223">
        <f t="shared" si="58"/>
        <v>0</v>
      </c>
      <c r="DJP11" s="223">
        <f t="shared" si="58"/>
        <v>0</v>
      </c>
      <c r="DJQ11" s="223">
        <f t="shared" si="58"/>
        <v>0</v>
      </c>
      <c r="DJR11" s="223">
        <f t="shared" si="58"/>
        <v>0</v>
      </c>
      <c r="DJS11" s="223">
        <f t="shared" si="58"/>
        <v>0</v>
      </c>
      <c r="DJT11" s="223">
        <f t="shared" si="58"/>
        <v>0</v>
      </c>
      <c r="DJU11" s="223">
        <f t="shared" si="58"/>
        <v>0</v>
      </c>
      <c r="DJV11" s="223">
        <f t="shared" si="58"/>
        <v>0</v>
      </c>
      <c r="DJW11" s="223">
        <f t="shared" si="58"/>
        <v>0</v>
      </c>
      <c r="DJX11" s="223">
        <f t="shared" si="58"/>
        <v>0</v>
      </c>
      <c r="DJY11" s="223">
        <f t="shared" si="58"/>
        <v>0</v>
      </c>
      <c r="DJZ11" s="223">
        <f t="shared" si="58"/>
        <v>0</v>
      </c>
      <c r="DKA11" s="223">
        <f t="shared" si="58"/>
        <v>0</v>
      </c>
      <c r="DKB11" s="223">
        <f t="shared" si="58"/>
        <v>0</v>
      </c>
      <c r="DKC11" s="223">
        <f t="shared" si="58"/>
        <v>0</v>
      </c>
      <c r="DKD11" s="223">
        <f t="shared" si="58"/>
        <v>0</v>
      </c>
      <c r="DKE11" s="223">
        <f t="shared" si="58"/>
        <v>0</v>
      </c>
      <c r="DKF11" s="223">
        <f t="shared" si="58"/>
        <v>0</v>
      </c>
      <c r="DKG11" s="223">
        <f t="shared" si="58"/>
        <v>0</v>
      </c>
      <c r="DKH11" s="223">
        <f t="shared" si="58"/>
        <v>0</v>
      </c>
      <c r="DKI11" s="223">
        <f t="shared" si="58"/>
        <v>0</v>
      </c>
      <c r="DKJ11" s="223">
        <f t="shared" si="58"/>
        <v>0</v>
      </c>
      <c r="DKK11" s="223">
        <f t="shared" si="58"/>
        <v>0</v>
      </c>
      <c r="DKL11" s="223">
        <f t="shared" si="58"/>
        <v>0</v>
      </c>
      <c r="DKM11" s="223">
        <f t="shared" si="58"/>
        <v>0</v>
      </c>
      <c r="DKN11" s="223">
        <f t="shared" si="58"/>
        <v>0</v>
      </c>
      <c r="DKO11" s="223">
        <f t="shared" si="58"/>
        <v>0</v>
      </c>
      <c r="DKP11" s="223">
        <f t="shared" si="58"/>
        <v>0</v>
      </c>
      <c r="DKQ11" s="223">
        <f t="shared" si="58"/>
        <v>0</v>
      </c>
      <c r="DKR11" s="223">
        <f t="shared" si="58"/>
        <v>0</v>
      </c>
      <c r="DKS11" s="223">
        <f t="shared" si="58"/>
        <v>0</v>
      </c>
      <c r="DKT11" s="223">
        <f t="shared" si="58"/>
        <v>0</v>
      </c>
      <c r="DKU11" s="223">
        <f t="shared" si="58"/>
        <v>0</v>
      </c>
      <c r="DKV11" s="223">
        <f t="shared" si="58"/>
        <v>0</v>
      </c>
      <c r="DKW11" s="223">
        <f t="shared" si="58"/>
        <v>0</v>
      </c>
      <c r="DKX11" s="223">
        <f t="shared" si="58"/>
        <v>0</v>
      </c>
      <c r="DKY11" s="223">
        <f t="shared" si="58"/>
        <v>0</v>
      </c>
      <c r="DKZ11" s="223">
        <f t="shared" si="58"/>
        <v>0</v>
      </c>
      <c r="DLA11" s="223">
        <f t="shared" si="58"/>
        <v>0</v>
      </c>
      <c r="DLB11" s="223">
        <f t="shared" si="58"/>
        <v>0</v>
      </c>
      <c r="DLC11" s="223">
        <f t="shared" si="58"/>
        <v>0</v>
      </c>
      <c r="DLD11" s="223">
        <f t="shared" si="58"/>
        <v>0</v>
      </c>
      <c r="DLE11" s="223">
        <f t="shared" si="58"/>
        <v>0</v>
      </c>
      <c r="DLF11" s="223">
        <f t="shared" si="58"/>
        <v>0</v>
      </c>
      <c r="DLG11" s="223">
        <f t="shared" si="58"/>
        <v>0</v>
      </c>
      <c r="DLH11" s="223">
        <f t="shared" si="58"/>
        <v>0</v>
      </c>
      <c r="DLI11" s="223">
        <f t="shared" si="58"/>
        <v>0</v>
      </c>
      <c r="DLJ11" s="223">
        <f t="shared" si="58"/>
        <v>0</v>
      </c>
      <c r="DLK11" s="223">
        <f t="shared" si="58"/>
        <v>0</v>
      </c>
      <c r="DLL11" s="223">
        <f t="shared" si="58"/>
        <v>0</v>
      </c>
      <c r="DLM11" s="223">
        <f t="shared" si="58"/>
        <v>0</v>
      </c>
      <c r="DLN11" s="223">
        <f t="shared" si="58"/>
        <v>0</v>
      </c>
      <c r="DLO11" s="223">
        <f t="shared" si="58"/>
        <v>0</v>
      </c>
      <c r="DLP11" s="223">
        <f t="shared" si="58"/>
        <v>0</v>
      </c>
      <c r="DLQ11" s="223">
        <f t="shared" si="58"/>
        <v>0</v>
      </c>
      <c r="DLR11" s="223">
        <f t="shared" si="58"/>
        <v>0</v>
      </c>
      <c r="DLS11" s="223">
        <f t="shared" si="58"/>
        <v>0</v>
      </c>
      <c r="DLT11" s="223">
        <f t="shared" si="58"/>
        <v>0</v>
      </c>
      <c r="DLU11" s="223">
        <f t="shared" si="58"/>
        <v>0</v>
      </c>
      <c r="DLV11" s="223">
        <f t="shared" si="58"/>
        <v>0</v>
      </c>
      <c r="DLW11" s="223">
        <f t="shared" si="58"/>
        <v>0</v>
      </c>
      <c r="DLX11" s="223">
        <f t="shared" si="58"/>
        <v>0</v>
      </c>
      <c r="DLY11" s="223">
        <f t="shared" si="58"/>
        <v>0</v>
      </c>
      <c r="DLZ11" s="223">
        <f t="shared" ref="DLZ11:DOK11" si="59">SUM(DLZ4:DLZ10)</f>
        <v>0</v>
      </c>
      <c r="DMA11" s="223">
        <f t="shared" si="59"/>
        <v>0</v>
      </c>
      <c r="DMB11" s="223">
        <f t="shared" si="59"/>
        <v>0</v>
      </c>
      <c r="DMC11" s="223">
        <f t="shared" si="59"/>
        <v>0</v>
      </c>
      <c r="DMD11" s="223">
        <f t="shared" si="59"/>
        <v>0</v>
      </c>
      <c r="DME11" s="223">
        <f t="shared" si="59"/>
        <v>0</v>
      </c>
      <c r="DMF11" s="223">
        <f t="shared" si="59"/>
        <v>0</v>
      </c>
      <c r="DMG11" s="223">
        <f t="shared" si="59"/>
        <v>0</v>
      </c>
      <c r="DMH11" s="223">
        <f t="shared" si="59"/>
        <v>0</v>
      </c>
      <c r="DMI11" s="223">
        <f t="shared" si="59"/>
        <v>0</v>
      </c>
      <c r="DMJ11" s="223">
        <f t="shared" si="59"/>
        <v>0</v>
      </c>
      <c r="DMK11" s="223">
        <f t="shared" si="59"/>
        <v>0</v>
      </c>
      <c r="DML11" s="223">
        <f t="shared" si="59"/>
        <v>0</v>
      </c>
      <c r="DMM11" s="223">
        <f t="shared" si="59"/>
        <v>0</v>
      </c>
      <c r="DMN11" s="223">
        <f t="shared" si="59"/>
        <v>0</v>
      </c>
      <c r="DMO11" s="223">
        <f t="shared" si="59"/>
        <v>0</v>
      </c>
      <c r="DMP11" s="223">
        <f t="shared" si="59"/>
        <v>0</v>
      </c>
      <c r="DMQ11" s="223">
        <f t="shared" si="59"/>
        <v>0</v>
      </c>
      <c r="DMR11" s="223">
        <f t="shared" si="59"/>
        <v>0</v>
      </c>
      <c r="DMS11" s="223">
        <f t="shared" si="59"/>
        <v>0</v>
      </c>
      <c r="DMT11" s="223">
        <f t="shared" si="59"/>
        <v>0</v>
      </c>
      <c r="DMU11" s="223">
        <f t="shared" si="59"/>
        <v>0</v>
      </c>
      <c r="DMV11" s="223">
        <f t="shared" si="59"/>
        <v>0</v>
      </c>
      <c r="DMW11" s="223">
        <f t="shared" si="59"/>
        <v>0</v>
      </c>
      <c r="DMX11" s="223">
        <f t="shared" si="59"/>
        <v>0</v>
      </c>
      <c r="DMY11" s="223">
        <f t="shared" si="59"/>
        <v>0</v>
      </c>
      <c r="DMZ11" s="223">
        <f t="shared" si="59"/>
        <v>0</v>
      </c>
      <c r="DNA11" s="223">
        <f t="shared" si="59"/>
        <v>0</v>
      </c>
      <c r="DNB11" s="223">
        <f t="shared" si="59"/>
        <v>0</v>
      </c>
      <c r="DNC11" s="223">
        <f t="shared" si="59"/>
        <v>0</v>
      </c>
      <c r="DND11" s="223">
        <f t="shared" si="59"/>
        <v>0</v>
      </c>
      <c r="DNE11" s="223">
        <f t="shared" si="59"/>
        <v>0</v>
      </c>
      <c r="DNF11" s="223">
        <f t="shared" si="59"/>
        <v>0</v>
      </c>
      <c r="DNG11" s="223">
        <f t="shared" si="59"/>
        <v>0</v>
      </c>
      <c r="DNH11" s="223">
        <f t="shared" si="59"/>
        <v>0</v>
      </c>
      <c r="DNI11" s="223">
        <f t="shared" si="59"/>
        <v>0</v>
      </c>
      <c r="DNJ11" s="223">
        <f t="shared" si="59"/>
        <v>0</v>
      </c>
      <c r="DNK11" s="223">
        <f t="shared" si="59"/>
        <v>0</v>
      </c>
      <c r="DNL11" s="223">
        <f t="shared" si="59"/>
        <v>0</v>
      </c>
      <c r="DNM11" s="223">
        <f t="shared" si="59"/>
        <v>0</v>
      </c>
      <c r="DNN11" s="223">
        <f t="shared" si="59"/>
        <v>0</v>
      </c>
      <c r="DNO11" s="223">
        <f t="shared" si="59"/>
        <v>0</v>
      </c>
      <c r="DNP11" s="223">
        <f t="shared" si="59"/>
        <v>0</v>
      </c>
      <c r="DNQ11" s="223">
        <f t="shared" si="59"/>
        <v>0</v>
      </c>
      <c r="DNR11" s="223">
        <f t="shared" si="59"/>
        <v>0</v>
      </c>
      <c r="DNS11" s="223">
        <f t="shared" si="59"/>
        <v>0</v>
      </c>
      <c r="DNT11" s="223">
        <f t="shared" si="59"/>
        <v>0</v>
      </c>
      <c r="DNU11" s="223">
        <f t="shared" si="59"/>
        <v>0</v>
      </c>
      <c r="DNV11" s="223">
        <f t="shared" si="59"/>
        <v>0</v>
      </c>
      <c r="DNW11" s="223">
        <f t="shared" si="59"/>
        <v>0</v>
      </c>
      <c r="DNX11" s="223">
        <f t="shared" si="59"/>
        <v>0</v>
      </c>
      <c r="DNY11" s="223">
        <f t="shared" si="59"/>
        <v>0</v>
      </c>
      <c r="DNZ11" s="223">
        <f t="shared" si="59"/>
        <v>0</v>
      </c>
      <c r="DOA11" s="223">
        <f t="shared" si="59"/>
        <v>0</v>
      </c>
      <c r="DOB11" s="223">
        <f t="shared" si="59"/>
        <v>0</v>
      </c>
      <c r="DOC11" s="223">
        <f t="shared" si="59"/>
        <v>0</v>
      </c>
      <c r="DOD11" s="223">
        <f t="shared" si="59"/>
        <v>0</v>
      </c>
      <c r="DOE11" s="223">
        <f t="shared" si="59"/>
        <v>0</v>
      </c>
      <c r="DOF11" s="223">
        <f t="shared" si="59"/>
        <v>0</v>
      </c>
      <c r="DOG11" s="223">
        <f t="shared" si="59"/>
        <v>0</v>
      </c>
      <c r="DOH11" s="223">
        <f t="shared" si="59"/>
        <v>0</v>
      </c>
      <c r="DOI11" s="223">
        <f t="shared" si="59"/>
        <v>0</v>
      </c>
      <c r="DOJ11" s="223">
        <f t="shared" si="59"/>
        <v>0</v>
      </c>
      <c r="DOK11" s="223">
        <f t="shared" si="59"/>
        <v>0</v>
      </c>
      <c r="DOL11" s="223">
        <f t="shared" ref="DOL11:DQW11" si="60">SUM(DOL4:DOL10)</f>
        <v>0</v>
      </c>
      <c r="DOM11" s="223">
        <f t="shared" si="60"/>
        <v>0</v>
      </c>
      <c r="DON11" s="223">
        <f t="shared" si="60"/>
        <v>0</v>
      </c>
      <c r="DOO11" s="223">
        <f t="shared" si="60"/>
        <v>0</v>
      </c>
      <c r="DOP11" s="223">
        <f t="shared" si="60"/>
        <v>0</v>
      </c>
      <c r="DOQ11" s="223">
        <f t="shared" si="60"/>
        <v>0</v>
      </c>
      <c r="DOR11" s="223">
        <f t="shared" si="60"/>
        <v>0</v>
      </c>
      <c r="DOS11" s="223">
        <f t="shared" si="60"/>
        <v>0</v>
      </c>
      <c r="DOT11" s="223">
        <f t="shared" si="60"/>
        <v>0</v>
      </c>
      <c r="DOU11" s="223">
        <f t="shared" si="60"/>
        <v>0</v>
      </c>
      <c r="DOV11" s="223">
        <f t="shared" si="60"/>
        <v>0</v>
      </c>
      <c r="DOW11" s="223">
        <f t="shared" si="60"/>
        <v>0</v>
      </c>
      <c r="DOX11" s="223">
        <f t="shared" si="60"/>
        <v>0</v>
      </c>
      <c r="DOY11" s="223">
        <f t="shared" si="60"/>
        <v>0</v>
      </c>
      <c r="DOZ11" s="223">
        <f t="shared" si="60"/>
        <v>0</v>
      </c>
      <c r="DPA11" s="223">
        <f t="shared" si="60"/>
        <v>0</v>
      </c>
      <c r="DPB11" s="223">
        <f t="shared" si="60"/>
        <v>0</v>
      </c>
      <c r="DPC11" s="223">
        <f t="shared" si="60"/>
        <v>0</v>
      </c>
      <c r="DPD11" s="223">
        <f t="shared" si="60"/>
        <v>0</v>
      </c>
      <c r="DPE11" s="223">
        <f t="shared" si="60"/>
        <v>0</v>
      </c>
      <c r="DPF11" s="223">
        <f t="shared" si="60"/>
        <v>0</v>
      </c>
      <c r="DPG11" s="223">
        <f t="shared" si="60"/>
        <v>0</v>
      </c>
      <c r="DPH11" s="223">
        <f t="shared" si="60"/>
        <v>0</v>
      </c>
      <c r="DPI11" s="223">
        <f t="shared" si="60"/>
        <v>0</v>
      </c>
      <c r="DPJ11" s="223">
        <f t="shared" si="60"/>
        <v>0</v>
      </c>
      <c r="DPK11" s="223">
        <f t="shared" si="60"/>
        <v>0</v>
      </c>
      <c r="DPL11" s="223">
        <f t="shared" si="60"/>
        <v>0</v>
      </c>
      <c r="DPM11" s="223">
        <f t="shared" si="60"/>
        <v>0</v>
      </c>
      <c r="DPN11" s="223">
        <f t="shared" si="60"/>
        <v>0</v>
      </c>
      <c r="DPO11" s="223">
        <f t="shared" si="60"/>
        <v>0</v>
      </c>
      <c r="DPP11" s="223">
        <f t="shared" si="60"/>
        <v>0</v>
      </c>
      <c r="DPQ11" s="223">
        <f t="shared" si="60"/>
        <v>0</v>
      </c>
      <c r="DPR11" s="223">
        <f t="shared" si="60"/>
        <v>0</v>
      </c>
      <c r="DPS11" s="223">
        <f t="shared" si="60"/>
        <v>0</v>
      </c>
      <c r="DPT11" s="223">
        <f t="shared" si="60"/>
        <v>0</v>
      </c>
      <c r="DPU11" s="223">
        <f t="shared" si="60"/>
        <v>0</v>
      </c>
      <c r="DPV11" s="223">
        <f t="shared" si="60"/>
        <v>0</v>
      </c>
      <c r="DPW11" s="223">
        <f t="shared" si="60"/>
        <v>0</v>
      </c>
      <c r="DPX11" s="223">
        <f t="shared" si="60"/>
        <v>0</v>
      </c>
      <c r="DPY11" s="223">
        <f t="shared" si="60"/>
        <v>0</v>
      </c>
      <c r="DPZ11" s="223">
        <f t="shared" si="60"/>
        <v>0</v>
      </c>
      <c r="DQA11" s="223">
        <f t="shared" si="60"/>
        <v>0</v>
      </c>
      <c r="DQB11" s="223">
        <f t="shared" si="60"/>
        <v>0</v>
      </c>
      <c r="DQC11" s="223">
        <f t="shared" si="60"/>
        <v>0</v>
      </c>
      <c r="DQD11" s="223">
        <f t="shared" si="60"/>
        <v>0</v>
      </c>
      <c r="DQE11" s="223">
        <f t="shared" si="60"/>
        <v>0</v>
      </c>
      <c r="DQF11" s="223">
        <f t="shared" si="60"/>
        <v>0</v>
      </c>
      <c r="DQG11" s="223">
        <f t="shared" si="60"/>
        <v>0</v>
      </c>
      <c r="DQH11" s="223">
        <f t="shared" si="60"/>
        <v>0</v>
      </c>
      <c r="DQI11" s="223">
        <f t="shared" si="60"/>
        <v>0</v>
      </c>
      <c r="DQJ11" s="223">
        <f t="shared" si="60"/>
        <v>0</v>
      </c>
      <c r="DQK11" s="223">
        <f t="shared" si="60"/>
        <v>0</v>
      </c>
      <c r="DQL11" s="223">
        <f t="shared" si="60"/>
        <v>0</v>
      </c>
      <c r="DQM11" s="223">
        <f t="shared" si="60"/>
        <v>0</v>
      </c>
      <c r="DQN11" s="223">
        <f t="shared" si="60"/>
        <v>0</v>
      </c>
      <c r="DQO11" s="223">
        <f t="shared" si="60"/>
        <v>0</v>
      </c>
      <c r="DQP11" s="223">
        <f t="shared" si="60"/>
        <v>0</v>
      </c>
      <c r="DQQ11" s="223">
        <f t="shared" si="60"/>
        <v>0</v>
      </c>
      <c r="DQR11" s="223">
        <f t="shared" si="60"/>
        <v>0</v>
      </c>
      <c r="DQS11" s="223">
        <f t="shared" si="60"/>
        <v>0</v>
      </c>
      <c r="DQT11" s="223">
        <f t="shared" si="60"/>
        <v>0</v>
      </c>
      <c r="DQU11" s="223">
        <f t="shared" si="60"/>
        <v>0</v>
      </c>
      <c r="DQV11" s="223">
        <f t="shared" si="60"/>
        <v>0</v>
      </c>
      <c r="DQW11" s="223">
        <f t="shared" si="60"/>
        <v>0</v>
      </c>
      <c r="DQX11" s="223">
        <f t="shared" ref="DQX11:DTI11" si="61">SUM(DQX4:DQX10)</f>
        <v>0</v>
      </c>
      <c r="DQY11" s="223">
        <f t="shared" si="61"/>
        <v>0</v>
      </c>
      <c r="DQZ11" s="223">
        <f t="shared" si="61"/>
        <v>0</v>
      </c>
      <c r="DRA11" s="223">
        <f t="shared" si="61"/>
        <v>0</v>
      </c>
      <c r="DRB11" s="223">
        <f t="shared" si="61"/>
        <v>0</v>
      </c>
      <c r="DRC11" s="223">
        <f t="shared" si="61"/>
        <v>0</v>
      </c>
      <c r="DRD11" s="223">
        <f t="shared" si="61"/>
        <v>0</v>
      </c>
      <c r="DRE11" s="223">
        <f t="shared" si="61"/>
        <v>0</v>
      </c>
      <c r="DRF11" s="223">
        <f t="shared" si="61"/>
        <v>0</v>
      </c>
      <c r="DRG11" s="223">
        <f t="shared" si="61"/>
        <v>0</v>
      </c>
      <c r="DRH11" s="223">
        <f t="shared" si="61"/>
        <v>0</v>
      </c>
      <c r="DRI11" s="223">
        <f t="shared" si="61"/>
        <v>0</v>
      </c>
      <c r="DRJ11" s="223">
        <f t="shared" si="61"/>
        <v>0</v>
      </c>
      <c r="DRK11" s="223">
        <f t="shared" si="61"/>
        <v>0</v>
      </c>
      <c r="DRL11" s="223">
        <f t="shared" si="61"/>
        <v>0</v>
      </c>
      <c r="DRM11" s="223">
        <f t="shared" si="61"/>
        <v>0</v>
      </c>
      <c r="DRN11" s="223">
        <f t="shared" si="61"/>
        <v>0</v>
      </c>
      <c r="DRO11" s="223">
        <f t="shared" si="61"/>
        <v>0</v>
      </c>
      <c r="DRP11" s="223">
        <f t="shared" si="61"/>
        <v>0</v>
      </c>
      <c r="DRQ11" s="223">
        <f t="shared" si="61"/>
        <v>0</v>
      </c>
      <c r="DRR11" s="223">
        <f t="shared" si="61"/>
        <v>0</v>
      </c>
      <c r="DRS11" s="223">
        <f t="shared" si="61"/>
        <v>0</v>
      </c>
      <c r="DRT11" s="223">
        <f t="shared" si="61"/>
        <v>0</v>
      </c>
      <c r="DRU11" s="223">
        <f t="shared" si="61"/>
        <v>0</v>
      </c>
      <c r="DRV11" s="223">
        <f t="shared" si="61"/>
        <v>0</v>
      </c>
      <c r="DRW11" s="223">
        <f t="shared" si="61"/>
        <v>0</v>
      </c>
      <c r="DRX11" s="223">
        <f t="shared" si="61"/>
        <v>0</v>
      </c>
      <c r="DRY11" s="223">
        <f t="shared" si="61"/>
        <v>0</v>
      </c>
      <c r="DRZ11" s="223">
        <f t="shared" si="61"/>
        <v>0</v>
      </c>
      <c r="DSA11" s="223">
        <f t="shared" si="61"/>
        <v>0</v>
      </c>
      <c r="DSB11" s="223">
        <f t="shared" si="61"/>
        <v>0</v>
      </c>
      <c r="DSC11" s="223">
        <f t="shared" si="61"/>
        <v>0</v>
      </c>
      <c r="DSD11" s="223">
        <f t="shared" si="61"/>
        <v>0</v>
      </c>
      <c r="DSE11" s="223">
        <f t="shared" si="61"/>
        <v>0</v>
      </c>
      <c r="DSF11" s="223">
        <f t="shared" si="61"/>
        <v>0</v>
      </c>
      <c r="DSG11" s="223">
        <f t="shared" si="61"/>
        <v>0</v>
      </c>
      <c r="DSH11" s="223">
        <f t="shared" si="61"/>
        <v>0</v>
      </c>
      <c r="DSI11" s="223">
        <f t="shared" si="61"/>
        <v>0</v>
      </c>
      <c r="DSJ11" s="223">
        <f t="shared" si="61"/>
        <v>0</v>
      </c>
      <c r="DSK11" s="223">
        <f t="shared" si="61"/>
        <v>0</v>
      </c>
      <c r="DSL11" s="223">
        <f t="shared" si="61"/>
        <v>0</v>
      </c>
      <c r="DSM11" s="223">
        <f t="shared" si="61"/>
        <v>0</v>
      </c>
      <c r="DSN11" s="223">
        <f t="shared" si="61"/>
        <v>0</v>
      </c>
      <c r="DSO11" s="223">
        <f t="shared" si="61"/>
        <v>0</v>
      </c>
      <c r="DSP11" s="223">
        <f t="shared" si="61"/>
        <v>0</v>
      </c>
      <c r="DSQ11" s="223">
        <f t="shared" si="61"/>
        <v>0</v>
      </c>
      <c r="DSR11" s="223">
        <f t="shared" si="61"/>
        <v>0</v>
      </c>
      <c r="DSS11" s="223">
        <f t="shared" si="61"/>
        <v>0</v>
      </c>
      <c r="DST11" s="223">
        <f t="shared" si="61"/>
        <v>0</v>
      </c>
      <c r="DSU11" s="223">
        <f t="shared" si="61"/>
        <v>0</v>
      </c>
      <c r="DSV11" s="223">
        <f t="shared" si="61"/>
        <v>0</v>
      </c>
      <c r="DSW11" s="223">
        <f t="shared" si="61"/>
        <v>0</v>
      </c>
      <c r="DSX11" s="223">
        <f t="shared" si="61"/>
        <v>0</v>
      </c>
      <c r="DSY11" s="223">
        <f t="shared" si="61"/>
        <v>0</v>
      </c>
      <c r="DSZ11" s="223">
        <f t="shared" si="61"/>
        <v>0</v>
      </c>
      <c r="DTA11" s="223">
        <f t="shared" si="61"/>
        <v>0</v>
      </c>
      <c r="DTB11" s="223">
        <f t="shared" si="61"/>
        <v>0</v>
      </c>
      <c r="DTC11" s="223">
        <f t="shared" si="61"/>
        <v>0</v>
      </c>
      <c r="DTD11" s="223">
        <f t="shared" si="61"/>
        <v>0</v>
      </c>
      <c r="DTE11" s="223">
        <f t="shared" si="61"/>
        <v>0</v>
      </c>
      <c r="DTF11" s="223">
        <f t="shared" si="61"/>
        <v>0</v>
      </c>
      <c r="DTG11" s="223">
        <f t="shared" si="61"/>
        <v>0</v>
      </c>
      <c r="DTH11" s="223">
        <f t="shared" si="61"/>
        <v>0</v>
      </c>
      <c r="DTI11" s="223">
        <f t="shared" si="61"/>
        <v>0</v>
      </c>
      <c r="DTJ11" s="223">
        <f t="shared" ref="DTJ11:DVU11" si="62">SUM(DTJ4:DTJ10)</f>
        <v>0</v>
      </c>
      <c r="DTK11" s="223">
        <f t="shared" si="62"/>
        <v>0</v>
      </c>
      <c r="DTL11" s="223">
        <f t="shared" si="62"/>
        <v>0</v>
      </c>
      <c r="DTM11" s="223">
        <f t="shared" si="62"/>
        <v>0</v>
      </c>
      <c r="DTN11" s="223">
        <f t="shared" si="62"/>
        <v>0</v>
      </c>
      <c r="DTO11" s="223">
        <f t="shared" si="62"/>
        <v>0</v>
      </c>
      <c r="DTP11" s="223">
        <f t="shared" si="62"/>
        <v>0</v>
      </c>
      <c r="DTQ11" s="223">
        <f t="shared" si="62"/>
        <v>0</v>
      </c>
      <c r="DTR11" s="223">
        <f t="shared" si="62"/>
        <v>0</v>
      </c>
      <c r="DTS11" s="223">
        <f t="shared" si="62"/>
        <v>0</v>
      </c>
      <c r="DTT11" s="223">
        <f t="shared" si="62"/>
        <v>0</v>
      </c>
      <c r="DTU11" s="223">
        <f t="shared" si="62"/>
        <v>0</v>
      </c>
      <c r="DTV11" s="223">
        <f t="shared" si="62"/>
        <v>0</v>
      </c>
      <c r="DTW11" s="223">
        <f t="shared" si="62"/>
        <v>0</v>
      </c>
      <c r="DTX11" s="223">
        <f t="shared" si="62"/>
        <v>0</v>
      </c>
      <c r="DTY11" s="223">
        <f t="shared" si="62"/>
        <v>0</v>
      </c>
      <c r="DTZ11" s="223">
        <f t="shared" si="62"/>
        <v>0</v>
      </c>
      <c r="DUA11" s="223">
        <f t="shared" si="62"/>
        <v>0</v>
      </c>
      <c r="DUB11" s="223">
        <f t="shared" si="62"/>
        <v>0</v>
      </c>
      <c r="DUC11" s="223">
        <f t="shared" si="62"/>
        <v>0</v>
      </c>
      <c r="DUD11" s="223">
        <f t="shared" si="62"/>
        <v>0</v>
      </c>
      <c r="DUE11" s="223">
        <f t="shared" si="62"/>
        <v>0</v>
      </c>
      <c r="DUF11" s="223">
        <f t="shared" si="62"/>
        <v>0</v>
      </c>
      <c r="DUG11" s="223">
        <f t="shared" si="62"/>
        <v>0</v>
      </c>
      <c r="DUH11" s="223">
        <f t="shared" si="62"/>
        <v>0</v>
      </c>
      <c r="DUI11" s="223">
        <f t="shared" si="62"/>
        <v>0</v>
      </c>
      <c r="DUJ11" s="223">
        <f t="shared" si="62"/>
        <v>0</v>
      </c>
      <c r="DUK11" s="223">
        <f t="shared" si="62"/>
        <v>0</v>
      </c>
      <c r="DUL11" s="223">
        <f t="shared" si="62"/>
        <v>0</v>
      </c>
      <c r="DUM11" s="223">
        <f t="shared" si="62"/>
        <v>0</v>
      </c>
      <c r="DUN11" s="223">
        <f t="shared" si="62"/>
        <v>0</v>
      </c>
      <c r="DUO11" s="223">
        <f t="shared" si="62"/>
        <v>0</v>
      </c>
      <c r="DUP11" s="223">
        <f t="shared" si="62"/>
        <v>0</v>
      </c>
      <c r="DUQ11" s="223">
        <f t="shared" si="62"/>
        <v>0</v>
      </c>
      <c r="DUR11" s="223">
        <f t="shared" si="62"/>
        <v>0</v>
      </c>
      <c r="DUS11" s="223">
        <f t="shared" si="62"/>
        <v>0</v>
      </c>
      <c r="DUT11" s="223">
        <f t="shared" si="62"/>
        <v>0</v>
      </c>
      <c r="DUU11" s="223">
        <f t="shared" si="62"/>
        <v>0</v>
      </c>
      <c r="DUV11" s="223">
        <f t="shared" si="62"/>
        <v>0</v>
      </c>
      <c r="DUW11" s="223">
        <f t="shared" si="62"/>
        <v>0</v>
      </c>
      <c r="DUX11" s="223">
        <f t="shared" si="62"/>
        <v>0</v>
      </c>
      <c r="DUY11" s="223">
        <f t="shared" si="62"/>
        <v>0</v>
      </c>
      <c r="DUZ11" s="223">
        <f t="shared" si="62"/>
        <v>0</v>
      </c>
      <c r="DVA11" s="223">
        <f t="shared" si="62"/>
        <v>0</v>
      </c>
      <c r="DVB11" s="223">
        <f t="shared" si="62"/>
        <v>0</v>
      </c>
      <c r="DVC11" s="223">
        <f t="shared" si="62"/>
        <v>0</v>
      </c>
      <c r="DVD11" s="223">
        <f t="shared" si="62"/>
        <v>0</v>
      </c>
      <c r="DVE11" s="223">
        <f t="shared" si="62"/>
        <v>0</v>
      </c>
      <c r="DVF11" s="223">
        <f t="shared" si="62"/>
        <v>0</v>
      </c>
      <c r="DVG11" s="223">
        <f t="shared" si="62"/>
        <v>0</v>
      </c>
      <c r="DVH11" s="223">
        <f t="shared" si="62"/>
        <v>0</v>
      </c>
      <c r="DVI11" s="223">
        <f t="shared" si="62"/>
        <v>0</v>
      </c>
      <c r="DVJ11" s="223">
        <f t="shared" si="62"/>
        <v>0</v>
      </c>
      <c r="DVK11" s="223">
        <f t="shared" si="62"/>
        <v>0</v>
      </c>
      <c r="DVL11" s="223">
        <f t="shared" si="62"/>
        <v>0</v>
      </c>
      <c r="DVM11" s="223">
        <f t="shared" si="62"/>
        <v>0</v>
      </c>
      <c r="DVN11" s="223">
        <f t="shared" si="62"/>
        <v>0</v>
      </c>
      <c r="DVO11" s="223">
        <f t="shared" si="62"/>
        <v>0</v>
      </c>
      <c r="DVP11" s="223">
        <f t="shared" si="62"/>
        <v>0</v>
      </c>
      <c r="DVQ11" s="223">
        <f t="shared" si="62"/>
        <v>0</v>
      </c>
      <c r="DVR11" s="223">
        <f t="shared" si="62"/>
        <v>0</v>
      </c>
      <c r="DVS11" s="223">
        <f t="shared" si="62"/>
        <v>0</v>
      </c>
      <c r="DVT11" s="223">
        <f t="shared" si="62"/>
        <v>0</v>
      </c>
      <c r="DVU11" s="223">
        <f t="shared" si="62"/>
        <v>0</v>
      </c>
      <c r="DVV11" s="223">
        <f t="shared" ref="DVV11:DYG11" si="63">SUM(DVV4:DVV10)</f>
        <v>0</v>
      </c>
      <c r="DVW11" s="223">
        <f t="shared" si="63"/>
        <v>0</v>
      </c>
      <c r="DVX11" s="223">
        <f t="shared" si="63"/>
        <v>0</v>
      </c>
      <c r="DVY11" s="223">
        <f t="shared" si="63"/>
        <v>0</v>
      </c>
      <c r="DVZ11" s="223">
        <f t="shared" si="63"/>
        <v>0</v>
      </c>
      <c r="DWA11" s="223">
        <f t="shared" si="63"/>
        <v>0</v>
      </c>
      <c r="DWB11" s="223">
        <f t="shared" si="63"/>
        <v>0</v>
      </c>
      <c r="DWC11" s="223">
        <f t="shared" si="63"/>
        <v>0</v>
      </c>
      <c r="DWD11" s="223">
        <f t="shared" si="63"/>
        <v>0</v>
      </c>
      <c r="DWE11" s="223">
        <f t="shared" si="63"/>
        <v>0</v>
      </c>
      <c r="DWF11" s="223">
        <f t="shared" si="63"/>
        <v>0</v>
      </c>
      <c r="DWG11" s="223">
        <f t="shared" si="63"/>
        <v>0</v>
      </c>
      <c r="DWH11" s="223">
        <f t="shared" si="63"/>
        <v>0</v>
      </c>
      <c r="DWI11" s="223">
        <f t="shared" si="63"/>
        <v>0</v>
      </c>
      <c r="DWJ11" s="223">
        <f t="shared" si="63"/>
        <v>0</v>
      </c>
      <c r="DWK11" s="223">
        <f t="shared" si="63"/>
        <v>0</v>
      </c>
      <c r="DWL11" s="223">
        <f t="shared" si="63"/>
        <v>0</v>
      </c>
      <c r="DWM11" s="223">
        <f t="shared" si="63"/>
        <v>0</v>
      </c>
      <c r="DWN11" s="223">
        <f t="shared" si="63"/>
        <v>0</v>
      </c>
      <c r="DWO11" s="223">
        <f t="shared" si="63"/>
        <v>0</v>
      </c>
      <c r="DWP11" s="223">
        <f t="shared" si="63"/>
        <v>0</v>
      </c>
      <c r="DWQ11" s="223">
        <f t="shared" si="63"/>
        <v>0</v>
      </c>
      <c r="DWR11" s="223">
        <f t="shared" si="63"/>
        <v>0</v>
      </c>
      <c r="DWS11" s="223">
        <f t="shared" si="63"/>
        <v>0</v>
      </c>
      <c r="DWT11" s="223">
        <f t="shared" si="63"/>
        <v>0</v>
      </c>
      <c r="DWU11" s="223">
        <f t="shared" si="63"/>
        <v>0</v>
      </c>
      <c r="DWV11" s="223">
        <f t="shared" si="63"/>
        <v>0</v>
      </c>
      <c r="DWW11" s="223">
        <f t="shared" si="63"/>
        <v>0</v>
      </c>
      <c r="DWX11" s="223">
        <f t="shared" si="63"/>
        <v>0</v>
      </c>
      <c r="DWY11" s="223">
        <f t="shared" si="63"/>
        <v>0</v>
      </c>
      <c r="DWZ11" s="223">
        <f t="shared" si="63"/>
        <v>0</v>
      </c>
      <c r="DXA11" s="223">
        <f t="shared" si="63"/>
        <v>0</v>
      </c>
      <c r="DXB11" s="223">
        <f t="shared" si="63"/>
        <v>0</v>
      </c>
      <c r="DXC11" s="223">
        <f t="shared" si="63"/>
        <v>0</v>
      </c>
      <c r="DXD11" s="223">
        <f t="shared" si="63"/>
        <v>0</v>
      </c>
      <c r="DXE11" s="223">
        <f t="shared" si="63"/>
        <v>0</v>
      </c>
      <c r="DXF11" s="223">
        <f t="shared" si="63"/>
        <v>0</v>
      </c>
      <c r="DXG11" s="223">
        <f t="shared" si="63"/>
        <v>0</v>
      </c>
      <c r="DXH11" s="223">
        <f t="shared" si="63"/>
        <v>0</v>
      </c>
      <c r="DXI11" s="223">
        <f t="shared" si="63"/>
        <v>0</v>
      </c>
      <c r="DXJ11" s="223">
        <f t="shared" si="63"/>
        <v>0</v>
      </c>
      <c r="DXK11" s="223">
        <f t="shared" si="63"/>
        <v>0</v>
      </c>
      <c r="DXL11" s="223">
        <f t="shared" si="63"/>
        <v>0</v>
      </c>
      <c r="DXM11" s="223">
        <f t="shared" si="63"/>
        <v>0</v>
      </c>
      <c r="DXN11" s="223">
        <f t="shared" si="63"/>
        <v>0</v>
      </c>
      <c r="DXO11" s="223">
        <f t="shared" si="63"/>
        <v>0</v>
      </c>
      <c r="DXP11" s="223">
        <f t="shared" si="63"/>
        <v>0</v>
      </c>
      <c r="DXQ11" s="223">
        <f t="shared" si="63"/>
        <v>0</v>
      </c>
      <c r="DXR11" s="223">
        <f t="shared" si="63"/>
        <v>0</v>
      </c>
      <c r="DXS11" s="223">
        <f t="shared" si="63"/>
        <v>0</v>
      </c>
      <c r="DXT11" s="223">
        <f t="shared" si="63"/>
        <v>0</v>
      </c>
      <c r="DXU11" s="223">
        <f t="shared" si="63"/>
        <v>0</v>
      </c>
      <c r="DXV11" s="223">
        <f t="shared" si="63"/>
        <v>0</v>
      </c>
      <c r="DXW11" s="223">
        <f t="shared" si="63"/>
        <v>0</v>
      </c>
      <c r="DXX11" s="223">
        <f t="shared" si="63"/>
        <v>0</v>
      </c>
      <c r="DXY11" s="223">
        <f t="shared" si="63"/>
        <v>0</v>
      </c>
      <c r="DXZ11" s="223">
        <f t="shared" si="63"/>
        <v>0</v>
      </c>
      <c r="DYA11" s="223">
        <f t="shared" si="63"/>
        <v>0</v>
      </c>
      <c r="DYB11" s="223">
        <f t="shared" si="63"/>
        <v>0</v>
      </c>
      <c r="DYC11" s="223">
        <f t="shared" si="63"/>
        <v>0</v>
      </c>
      <c r="DYD11" s="223">
        <f t="shared" si="63"/>
        <v>0</v>
      </c>
      <c r="DYE11" s="223">
        <f t="shared" si="63"/>
        <v>0</v>
      </c>
      <c r="DYF11" s="223">
        <f t="shared" si="63"/>
        <v>0</v>
      </c>
      <c r="DYG11" s="223">
        <f t="shared" si="63"/>
        <v>0</v>
      </c>
      <c r="DYH11" s="223">
        <f t="shared" ref="DYH11:EAS11" si="64">SUM(DYH4:DYH10)</f>
        <v>0</v>
      </c>
      <c r="DYI11" s="223">
        <f t="shared" si="64"/>
        <v>0</v>
      </c>
      <c r="DYJ11" s="223">
        <f t="shared" si="64"/>
        <v>0</v>
      </c>
      <c r="DYK11" s="223">
        <f t="shared" si="64"/>
        <v>0</v>
      </c>
      <c r="DYL11" s="223">
        <f t="shared" si="64"/>
        <v>0</v>
      </c>
      <c r="DYM11" s="223">
        <f t="shared" si="64"/>
        <v>0</v>
      </c>
      <c r="DYN11" s="223">
        <f t="shared" si="64"/>
        <v>0</v>
      </c>
      <c r="DYO11" s="223">
        <f t="shared" si="64"/>
        <v>0</v>
      </c>
      <c r="DYP11" s="223">
        <f t="shared" si="64"/>
        <v>0</v>
      </c>
      <c r="DYQ11" s="223">
        <f t="shared" si="64"/>
        <v>0</v>
      </c>
      <c r="DYR11" s="223">
        <f t="shared" si="64"/>
        <v>0</v>
      </c>
      <c r="DYS11" s="223">
        <f t="shared" si="64"/>
        <v>0</v>
      </c>
      <c r="DYT11" s="223">
        <f t="shared" si="64"/>
        <v>0</v>
      </c>
      <c r="DYU11" s="223">
        <f t="shared" si="64"/>
        <v>0</v>
      </c>
      <c r="DYV11" s="223">
        <f t="shared" si="64"/>
        <v>0</v>
      </c>
      <c r="DYW11" s="223">
        <f t="shared" si="64"/>
        <v>0</v>
      </c>
      <c r="DYX11" s="223">
        <f t="shared" si="64"/>
        <v>0</v>
      </c>
      <c r="DYY11" s="223">
        <f t="shared" si="64"/>
        <v>0</v>
      </c>
      <c r="DYZ11" s="223">
        <f t="shared" si="64"/>
        <v>0</v>
      </c>
      <c r="DZA11" s="223">
        <f t="shared" si="64"/>
        <v>0</v>
      </c>
      <c r="DZB11" s="223">
        <f t="shared" si="64"/>
        <v>0</v>
      </c>
      <c r="DZC11" s="223">
        <f t="shared" si="64"/>
        <v>0</v>
      </c>
      <c r="DZD11" s="223">
        <f t="shared" si="64"/>
        <v>0</v>
      </c>
      <c r="DZE11" s="223">
        <f t="shared" si="64"/>
        <v>0</v>
      </c>
      <c r="DZF11" s="223">
        <f t="shared" si="64"/>
        <v>0</v>
      </c>
      <c r="DZG11" s="223">
        <f t="shared" si="64"/>
        <v>0</v>
      </c>
      <c r="DZH11" s="223">
        <f t="shared" si="64"/>
        <v>0</v>
      </c>
      <c r="DZI11" s="223">
        <f t="shared" si="64"/>
        <v>0</v>
      </c>
      <c r="DZJ11" s="223">
        <f t="shared" si="64"/>
        <v>0</v>
      </c>
      <c r="DZK11" s="223">
        <f t="shared" si="64"/>
        <v>0</v>
      </c>
      <c r="DZL11" s="223">
        <f t="shared" si="64"/>
        <v>0</v>
      </c>
      <c r="DZM11" s="223">
        <f t="shared" si="64"/>
        <v>0</v>
      </c>
      <c r="DZN11" s="223">
        <f t="shared" si="64"/>
        <v>0</v>
      </c>
      <c r="DZO11" s="223">
        <f t="shared" si="64"/>
        <v>0</v>
      </c>
      <c r="DZP11" s="223">
        <f t="shared" si="64"/>
        <v>0</v>
      </c>
      <c r="DZQ11" s="223">
        <f t="shared" si="64"/>
        <v>0</v>
      </c>
      <c r="DZR11" s="223">
        <f t="shared" si="64"/>
        <v>0</v>
      </c>
      <c r="DZS11" s="223">
        <f t="shared" si="64"/>
        <v>0</v>
      </c>
      <c r="DZT11" s="223">
        <f t="shared" si="64"/>
        <v>0</v>
      </c>
      <c r="DZU11" s="223">
        <f t="shared" si="64"/>
        <v>0</v>
      </c>
      <c r="DZV11" s="223">
        <f t="shared" si="64"/>
        <v>0</v>
      </c>
      <c r="DZW11" s="223">
        <f t="shared" si="64"/>
        <v>0</v>
      </c>
      <c r="DZX11" s="223">
        <f t="shared" si="64"/>
        <v>0</v>
      </c>
      <c r="DZY11" s="223">
        <f t="shared" si="64"/>
        <v>0</v>
      </c>
      <c r="DZZ11" s="223">
        <f t="shared" si="64"/>
        <v>0</v>
      </c>
      <c r="EAA11" s="223">
        <f t="shared" si="64"/>
        <v>0</v>
      </c>
      <c r="EAB11" s="223">
        <f t="shared" si="64"/>
        <v>0</v>
      </c>
      <c r="EAC11" s="223">
        <f t="shared" si="64"/>
        <v>0</v>
      </c>
      <c r="EAD11" s="223">
        <f t="shared" si="64"/>
        <v>0</v>
      </c>
      <c r="EAE11" s="223">
        <f t="shared" si="64"/>
        <v>0</v>
      </c>
      <c r="EAF11" s="223">
        <f t="shared" si="64"/>
        <v>0</v>
      </c>
      <c r="EAG11" s="223">
        <f t="shared" si="64"/>
        <v>0</v>
      </c>
      <c r="EAH11" s="223">
        <f t="shared" si="64"/>
        <v>0</v>
      </c>
      <c r="EAI11" s="223">
        <f t="shared" si="64"/>
        <v>0</v>
      </c>
      <c r="EAJ11" s="223">
        <f t="shared" si="64"/>
        <v>0</v>
      </c>
      <c r="EAK11" s="223">
        <f t="shared" si="64"/>
        <v>0</v>
      </c>
      <c r="EAL11" s="223">
        <f t="shared" si="64"/>
        <v>0</v>
      </c>
      <c r="EAM11" s="223">
        <f t="shared" si="64"/>
        <v>0</v>
      </c>
      <c r="EAN11" s="223">
        <f t="shared" si="64"/>
        <v>0</v>
      </c>
      <c r="EAO11" s="223">
        <f t="shared" si="64"/>
        <v>0</v>
      </c>
      <c r="EAP11" s="223">
        <f t="shared" si="64"/>
        <v>0</v>
      </c>
      <c r="EAQ11" s="223">
        <f t="shared" si="64"/>
        <v>0</v>
      </c>
      <c r="EAR11" s="223">
        <f t="shared" si="64"/>
        <v>0</v>
      </c>
      <c r="EAS11" s="223">
        <f t="shared" si="64"/>
        <v>0</v>
      </c>
      <c r="EAT11" s="223">
        <f t="shared" ref="EAT11:EDE11" si="65">SUM(EAT4:EAT10)</f>
        <v>0</v>
      </c>
      <c r="EAU11" s="223">
        <f t="shared" si="65"/>
        <v>0</v>
      </c>
      <c r="EAV11" s="223">
        <f t="shared" si="65"/>
        <v>0</v>
      </c>
      <c r="EAW11" s="223">
        <f t="shared" si="65"/>
        <v>0</v>
      </c>
      <c r="EAX11" s="223">
        <f t="shared" si="65"/>
        <v>0</v>
      </c>
      <c r="EAY11" s="223">
        <f t="shared" si="65"/>
        <v>0</v>
      </c>
      <c r="EAZ11" s="223">
        <f t="shared" si="65"/>
        <v>0</v>
      </c>
      <c r="EBA11" s="223">
        <f t="shared" si="65"/>
        <v>0</v>
      </c>
      <c r="EBB11" s="223">
        <f t="shared" si="65"/>
        <v>0</v>
      </c>
      <c r="EBC11" s="223">
        <f t="shared" si="65"/>
        <v>0</v>
      </c>
      <c r="EBD11" s="223">
        <f t="shared" si="65"/>
        <v>0</v>
      </c>
      <c r="EBE11" s="223">
        <f t="shared" si="65"/>
        <v>0</v>
      </c>
      <c r="EBF11" s="223">
        <f t="shared" si="65"/>
        <v>0</v>
      </c>
      <c r="EBG11" s="223">
        <f t="shared" si="65"/>
        <v>0</v>
      </c>
      <c r="EBH11" s="223">
        <f t="shared" si="65"/>
        <v>0</v>
      </c>
      <c r="EBI11" s="223">
        <f t="shared" si="65"/>
        <v>0</v>
      </c>
      <c r="EBJ11" s="223">
        <f t="shared" si="65"/>
        <v>0</v>
      </c>
      <c r="EBK11" s="223">
        <f t="shared" si="65"/>
        <v>0</v>
      </c>
      <c r="EBL11" s="223">
        <f t="shared" si="65"/>
        <v>0</v>
      </c>
      <c r="EBM11" s="223">
        <f t="shared" si="65"/>
        <v>0</v>
      </c>
      <c r="EBN11" s="223">
        <f t="shared" si="65"/>
        <v>0</v>
      </c>
      <c r="EBO11" s="223">
        <f t="shared" si="65"/>
        <v>0</v>
      </c>
      <c r="EBP11" s="223">
        <f t="shared" si="65"/>
        <v>0</v>
      </c>
      <c r="EBQ11" s="223">
        <f t="shared" si="65"/>
        <v>0</v>
      </c>
      <c r="EBR11" s="223">
        <f t="shared" si="65"/>
        <v>0</v>
      </c>
      <c r="EBS11" s="223">
        <f t="shared" si="65"/>
        <v>0</v>
      </c>
      <c r="EBT11" s="223">
        <f t="shared" si="65"/>
        <v>0</v>
      </c>
      <c r="EBU11" s="223">
        <f t="shared" si="65"/>
        <v>0</v>
      </c>
      <c r="EBV11" s="223">
        <f t="shared" si="65"/>
        <v>0</v>
      </c>
      <c r="EBW11" s="223">
        <f t="shared" si="65"/>
        <v>0</v>
      </c>
      <c r="EBX11" s="223">
        <f t="shared" si="65"/>
        <v>0</v>
      </c>
      <c r="EBY11" s="223">
        <f t="shared" si="65"/>
        <v>0</v>
      </c>
      <c r="EBZ11" s="223">
        <f t="shared" si="65"/>
        <v>0</v>
      </c>
      <c r="ECA11" s="223">
        <f t="shared" si="65"/>
        <v>0</v>
      </c>
      <c r="ECB11" s="223">
        <f t="shared" si="65"/>
        <v>0</v>
      </c>
      <c r="ECC11" s="223">
        <f t="shared" si="65"/>
        <v>0</v>
      </c>
      <c r="ECD11" s="223">
        <f t="shared" si="65"/>
        <v>0</v>
      </c>
      <c r="ECE11" s="223">
        <f t="shared" si="65"/>
        <v>0</v>
      </c>
      <c r="ECF11" s="223">
        <f t="shared" si="65"/>
        <v>0</v>
      </c>
      <c r="ECG11" s="223">
        <f t="shared" si="65"/>
        <v>0</v>
      </c>
      <c r="ECH11" s="223">
        <f t="shared" si="65"/>
        <v>0</v>
      </c>
      <c r="ECI11" s="223">
        <f t="shared" si="65"/>
        <v>0</v>
      </c>
      <c r="ECJ11" s="223">
        <f t="shared" si="65"/>
        <v>0</v>
      </c>
      <c r="ECK11" s="223">
        <f t="shared" si="65"/>
        <v>0</v>
      </c>
      <c r="ECL11" s="223">
        <f t="shared" si="65"/>
        <v>0</v>
      </c>
      <c r="ECM11" s="223">
        <f t="shared" si="65"/>
        <v>0</v>
      </c>
      <c r="ECN11" s="223">
        <f t="shared" si="65"/>
        <v>0</v>
      </c>
      <c r="ECO11" s="223">
        <f t="shared" si="65"/>
        <v>0</v>
      </c>
      <c r="ECP11" s="223">
        <f t="shared" si="65"/>
        <v>0</v>
      </c>
      <c r="ECQ11" s="223">
        <f t="shared" si="65"/>
        <v>0</v>
      </c>
      <c r="ECR11" s="223">
        <f t="shared" si="65"/>
        <v>0</v>
      </c>
      <c r="ECS11" s="223">
        <f t="shared" si="65"/>
        <v>0</v>
      </c>
      <c r="ECT11" s="223">
        <f t="shared" si="65"/>
        <v>0</v>
      </c>
      <c r="ECU11" s="223">
        <f t="shared" si="65"/>
        <v>0</v>
      </c>
      <c r="ECV11" s="223">
        <f t="shared" si="65"/>
        <v>0</v>
      </c>
      <c r="ECW11" s="223">
        <f t="shared" si="65"/>
        <v>0</v>
      </c>
      <c r="ECX11" s="223">
        <f t="shared" si="65"/>
        <v>0</v>
      </c>
      <c r="ECY11" s="223">
        <f t="shared" si="65"/>
        <v>0</v>
      </c>
      <c r="ECZ11" s="223">
        <f t="shared" si="65"/>
        <v>0</v>
      </c>
      <c r="EDA11" s="223">
        <f t="shared" si="65"/>
        <v>0</v>
      </c>
      <c r="EDB11" s="223">
        <f t="shared" si="65"/>
        <v>0</v>
      </c>
      <c r="EDC11" s="223">
        <f t="shared" si="65"/>
        <v>0</v>
      </c>
      <c r="EDD11" s="223">
        <f t="shared" si="65"/>
        <v>0</v>
      </c>
      <c r="EDE11" s="223">
        <f t="shared" si="65"/>
        <v>0</v>
      </c>
      <c r="EDF11" s="223">
        <f t="shared" ref="EDF11:EFQ11" si="66">SUM(EDF4:EDF10)</f>
        <v>0</v>
      </c>
      <c r="EDG11" s="223">
        <f t="shared" si="66"/>
        <v>0</v>
      </c>
      <c r="EDH11" s="223">
        <f t="shared" si="66"/>
        <v>0</v>
      </c>
      <c r="EDI11" s="223">
        <f t="shared" si="66"/>
        <v>0</v>
      </c>
      <c r="EDJ11" s="223">
        <f t="shared" si="66"/>
        <v>0</v>
      </c>
      <c r="EDK11" s="223">
        <f t="shared" si="66"/>
        <v>0</v>
      </c>
      <c r="EDL11" s="223">
        <f t="shared" si="66"/>
        <v>0</v>
      </c>
      <c r="EDM11" s="223">
        <f t="shared" si="66"/>
        <v>0</v>
      </c>
      <c r="EDN11" s="223">
        <f t="shared" si="66"/>
        <v>0</v>
      </c>
      <c r="EDO11" s="223">
        <f t="shared" si="66"/>
        <v>0</v>
      </c>
      <c r="EDP11" s="223">
        <f t="shared" si="66"/>
        <v>0</v>
      </c>
      <c r="EDQ11" s="223">
        <f t="shared" si="66"/>
        <v>0</v>
      </c>
      <c r="EDR11" s="223">
        <f t="shared" si="66"/>
        <v>0</v>
      </c>
      <c r="EDS11" s="223">
        <f t="shared" si="66"/>
        <v>0</v>
      </c>
      <c r="EDT11" s="223">
        <f t="shared" si="66"/>
        <v>0</v>
      </c>
      <c r="EDU11" s="223">
        <f t="shared" si="66"/>
        <v>0</v>
      </c>
      <c r="EDV11" s="223">
        <f t="shared" si="66"/>
        <v>0</v>
      </c>
      <c r="EDW11" s="223">
        <f t="shared" si="66"/>
        <v>0</v>
      </c>
      <c r="EDX11" s="223">
        <f t="shared" si="66"/>
        <v>0</v>
      </c>
      <c r="EDY11" s="223">
        <f t="shared" si="66"/>
        <v>0</v>
      </c>
      <c r="EDZ11" s="223">
        <f t="shared" si="66"/>
        <v>0</v>
      </c>
      <c r="EEA11" s="223">
        <f t="shared" si="66"/>
        <v>0</v>
      </c>
      <c r="EEB11" s="223">
        <f t="shared" si="66"/>
        <v>0</v>
      </c>
      <c r="EEC11" s="223">
        <f t="shared" si="66"/>
        <v>0</v>
      </c>
      <c r="EED11" s="223">
        <f t="shared" si="66"/>
        <v>0</v>
      </c>
      <c r="EEE11" s="223">
        <f t="shared" si="66"/>
        <v>0</v>
      </c>
      <c r="EEF11" s="223">
        <f t="shared" si="66"/>
        <v>0</v>
      </c>
      <c r="EEG11" s="223">
        <f t="shared" si="66"/>
        <v>0</v>
      </c>
      <c r="EEH11" s="223">
        <f t="shared" si="66"/>
        <v>0</v>
      </c>
      <c r="EEI11" s="223">
        <f t="shared" si="66"/>
        <v>0</v>
      </c>
      <c r="EEJ11" s="223">
        <f t="shared" si="66"/>
        <v>0</v>
      </c>
      <c r="EEK11" s="223">
        <f t="shared" si="66"/>
        <v>0</v>
      </c>
      <c r="EEL11" s="223">
        <f t="shared" si="66"/>
        <v>0</v>
      </c>
      <c r="EEM11" s="223">
        <f t="shared" si="66"/>
        <v>0</v>
      </c>
      <c r="EEN11" s="223">
        <f t="shared" si="66"/>
        <v>0</v>
      </c>
      <c r="EEO11" s="223">
        <f t="shared" si="66"/>
        <v>0</v>
      </c>
      <c r="EEP11" s="223">
        <f t="shared" si="66"/>
        <v>0</v>
      </c>
      <c r="EEQ11" s="223">
        <f t="shared" si="66"/>
        <v>0</v>
      </c>
      <c r="EER11" s="223">
        <f t="shared" si="66"/>
        <v>0</v>
      </c>
      <c r="EES11" s="223">
        <f t="shared" si="66"/>
        <v>0</v>
      </c>
      <c r="EET11" s="223">
        <f t="shared" si="66"/>
        <v>0</v>
      </c>
      <c r="EEU11" s="223">
        <f t="shared" si="66"/>
        <v>0</v>
      </c>
      <c r="EEV11" s="223">
        <f t="shared" si="66"/>
        <v>0</v>
      </c>
      <c r="EEW11" s="223">
        <f t="shared" si="66"/>
        <v>0</v>
      </c>
      <c r="EEX11" s="223">
        <f t="shared" si="66"/>
        <v>0</v>
      </c>
      <c r="EEY11" s="223">
        <f t="shared" si="66"/>
        <v>0</v>
      </c>
      <c r="EEZ11" s="223">
        <f t="shared" si="66"/>
        <v>0</v>
      </c>
      <c r="EFA11" s="223">
        <f t="shared" si="66"/>
        <v>0</v>
      </c>
      <c r="EFB11" s="223">
        <f t="shared" si="66"/>
        <v>0</v>
      </c>
      <c r="EFC11" s="223">
        <f t="shared" si="66"/>
        <v>0</v>
      </c>
      <c r="EFD11" s="223">
        <f t="shared" si="66"/>
        <v>0</v>
      </c>
      <c r="EFE11" s="223">
        <f t="shared" si="66"/>
        <v>0</v>
      </c>
      <c r="EFF11" s="223">
        <f t="shared" si="66"/>
        <v>0</v>
      </c>
      <c r="EFG11" s="223">
        <f t="shared" si="66"/>
        <v>0</v>
      </c>
      <c r="EFH11" s="223">
        <f t="shared" si="66"/>
        <v>0</v>
      </c>
      <c r="EFI11" s="223">
        <f t="shared" si="66"/>
        <v>0</v>
      </c>
      <c r="EFJ11" s="223">
        <f t="shared" si="66"/>
        <v>0</v>
      </c>
      <c r="EFK11" s="223">
        <f t="shared" si="66"/>
        <v>0</v>
      </c>
      <c r="EFL11" s="223">
        <f t="shared" si="66"/>
        <v>0</v>
      </c>
      <c r="EFM11" s="223">
        <f t="shared" si="66"/>
        <v>0</v>
      </c>
      <c r="EFN11" s="223">
        <f t="shared" si="66"/>
        <v>0</v>
      </c>
      <c r="EFO11" s="223">
        <f t="shared" si="66"/>
        <v>0</v>
      </c>
      <c r="EFP11" s="223">
        <f t="shared" si="66"/>
        <v>0</v>
      </c>
      <c r="EFQ11" s="223">
        <f t="shared" si="66"/>
        <v>0</v>
      </c>
      <c r="EFR11" s="223">
        <f t="shared" ref="EFR11:EIC11" si="67">SUM(EFR4:EFR10)</f>
        <v>0</v>
      </c>
      <c r="EFS11" s="223">
        <f t="shared" si="67"/>
        <v>0</v>
      </c>
      <c r="EFT11" s="223">
        <f t="shared" si="67"/>
        <v>0</v>
      </c>
      <c r="EFU11" s="223">
        <f t="shared" si="67"/>
        <v>0</v>
      </c>
      <c r="EFV11" s="223">
        <f t="shared" si="67"/>
        <v>0</v>
      </c>
      <c r="EFW11" s="223">
        <f t="shared" si="67"/>
        <v>0</v>
      </c>
      <c r="EFX11" s="223">
        <f t="shared" si="67"/>
        <v>0</v>
      </c>
      <c r="EFY11" s="223">
        <f t="shared" si="67"/>
        <v>0</v>
      </c>
      <c r="EFZ11" s="223">
        <f t="shared" si="67"/>
        <v>0</v>
      </c>
      <c r="EGA11" s="223">
        <f t="shared" si="67"/>
        <v>0</v>
      </c>
      <c r="EGB11" s="223">
        <f t="shared" si="67"/>
        <v>0</v>
      </c>
      <c r="EGC11" s="223">
        <f t="shared" si="67"/>
        <v>0</v>
      </c>
      <c r="EGD11" s="223">
        <f t="shared" si="67"/>
        <v>0</v>
      </c>
      <c r="EGE11" s="223">
        <f t="shared" si="67"/>
        <v>0</v>
      </c>
      <c r="EGF11" s="223">
        <f t="shared" si="67"/>
        <v>0</v>
      </c>
      <c r="EGG11" s="223">
        <f t="shared" si="67"/>
        <v>0</v>
      </c>
      <c r="EGH11" s="223">
        <f t="shared" si="67"/>
        <v>0</v>
      </c>
      <c r="EGI11" s="223">
        <f t="shared" si="67"/>
        <v>0</v>
      </c>
      <c r="EGJ11" s="223">
        <f t="shared" si="67"/>
        <v>0</v>
      </c>
      <c r="EGK11" s="223">
        <f t="shared" si="67"/>
        <v>0</v>
      </c>
      <c r="EGL11" s="223">
        <f t="shared" si="67"/>
        <v>0</v>
      </c>
      <c r="EGM11" s="223">
        <f t="shared" si="67"/>
        <v>0</v>
      </c>
      <c r="EGN11" s="223">
        <f t="shared" si="67"/>
        <v>0</v>
      </c>
      <c r="EGO11" s="223">
        <f t="shared" si="67"/>
        <v>0</v>
      </c>
      <c r="EGP11" s="223">
        <f t="shared" si="67"/>
        <v>0</v>
      </c>
      <c r="EGQ11" s="223">
        <f t="shared" si="67"/>
        <v>0</v>
      </c>
      <c r="EGR11" s="223">
        <f t="shared" si="67"/>
        <v>0</v>
      </c>
      <c r="EGS11" s="223">
        <f t="shared" si="67"/>
        <v>0</v>
      </c>
      <c r="EGT11" s="223">
        <f t="shared" si="67"/>
        <v>0</v>
      </c>
      <c r="EGU11" s="223">
        <f t="shared" si="67"/>
        <v>0</v>
      </c>
      <c r="EGV11" s="223">
        <f t="shared" si="67"/>
        <v>0</v>
      </c>
      <c r="EGW11" s="223">
        <f t="shared" si="67"/>
        <v>0</v>
      </c>
      <c r="EGX11" s="223">
        <f t="shared" si="67"/>
        <v>0</v>
      </c>
      <c r="EGY11" s="223">
        <f t="shared" si="67"/>
        <v>0</v>
      </c>
      <c r="EGZ11" s="223">
        <f t="shared" si="67"/>
        <v>0</v>
      </c>
      <c r="EHA11" s="223">
        <f t="shared" si="67"/>
        <v>0</v>
      </c>
      <c r="EHB11" s="223">
        <f t="shared" si="67"/>
        <v>0</v>
      </c>
      <c r="EHC11" s="223">
        <f t="shared" si="67"/>
        <v>0</v>
      </c>
      <c r="EHD11" s="223">
        <f t="shared" si="67"/>
        <v>0</v>
      </c>
      <c r="EHE11" s="223">
        <f t="shared" si="67"/>
        <v>0</v>
      </c>
      <c r="EHF11" s="223">
        <f t="shared" si="67"/>
        <v>0</v>
      </c>
      <c r="EHG11" s="223">
        <f t="shared" si="67"/>
        <v>0</v>
      </c>
      <c r="EHH11" s="223">
        <f t="shared" si="67"/>
        <v>0</v>
      </c>
      <c r="EHI11" s="223">
        <f t="shared" si="67"/>
        <v>0</v>
      </c>
      <c r="EHJ11" s="223">
        <f t="shared" si="67"/>
        <v>0</v>
      </c>
      <c r="EHK11" s="223">
        <f t="shared" si="67"/>
        <v>0</v>
      </c>
      <c r="EHL11" s="223">
        <f t="shared" si="67"/>
        <v>0</v>
      </c>
      <c r="EHM11" s="223">
        <f t="shared" si="67"/>
        <v>0</v>
      </c>
      <c r="EHN11" s="223">
        <f t="shared" si="67"/>
        <v>0</v>
      </c>
      <c r="EHO11" s="223">
        <f t="shared" si="67"/>
        <v>0</v>
      </c>
      <c r="EHP11" s="223">
        <f t="shared" si="67"/>
        <v>0</v>
      </c>
      <c r="EHQ11" s="223">
        <f t="shared" si="67"/>
        <v>0</v>
      </c>
      <c r="EHR11" s="223">
        <f t="shared" si="67"/>
        <v>0</v>
      </c>
      <c r="EHS11" s="223">
        <f t="shared" si="67"/>
        <v>0</v>
      </c>
      <c r="EHT11" s="223">
        <f t="shared" si="67"/>
        <v>0</v>
      </c>
      <c r="EHU11" s="223">
        <f t="shared" si="67"/>
        <v>0</v>
      </c>
      <c r="EHV11" s="223">
        <f t="shared" si="67"/>
        <v>0</v>
      </c>
      <c r="EHW11" s="223">
        <f t="shared" si="67"/>
        <v>0</v>
      </c>
      <c r="EHX11" s="223">
        <f t="shared" si="67"/>
        <v>0</v>
      </c>
      <c r="EHY11" s="223">
        <f t="shared" si="67"/>
        <v>0</v>
      </c>
      <c r="EHZ11" s="223">
        <f t="shared" si="67"/>
        <v>0</v>
      </c>
      <c r="EIA11" s="223">
        <f t="shared" si="67"/>
        <v>0</v>
      </c>
      <c r="EIB11" s="223">
        <f t="shared" si="67"/>
        <v>0</v>
      </c>
      <c r="EIC11" s="223">
        <f t="shared" si="67"/>
        <v>0</v>
      </c>
      <c r="EID11" s="223">
        <f t="shared" ref="EID11:EKO11" si="68">SUM(EID4:EID10)</f>
        <v>0</v>
      </c>
      <c r="EIE11" s="223">
        <f t="shared" si="68"/>
        <v>0</v>
      </c>
      <c r="EIF11" s="223">
        <f t="shared" si="68"/>
        <v>0</v>
      </c>
      <c r="EIG11" s="223">
        <f t="shared" si="68"/>
        <v>0</v>
      </c>
      <c r="EIH11" s="223">
        <f t="shared" si="68"/>
        <v>0</v>
      </c>
      <c r="EII11" s="223">
        <f t="shared" si="68"/>
        <v>0</v>
      </c>
      <c r="EIJ11" s="223">
        <f t="shared" si="68"/>
        <v>0</v>
      </c>
      <c r="EIK11" s="223">
        <f t="shared" si="68"/>
        <v>0</v>
      </c>
      <c r="EIL11" s="223">
        <f t="shared" si="68"/>
        <v>0</v>
      </c>
      <c r="EIM11" s="223">
        <f t="shared" si="68"/>
        <v>0</v>
      </c>
      <c r="EIN11" s="223">
        <f t="shared" si="68"/>
        <v>0</v>
      </c>
      <c r="EIO11" s="223">
        <f t="shared" si="68"/>
        <v>0</v>
      </c>
      <c r="EIP11" s="223">
        <f t="shared" si="68"/>
        <v>0</v>
      </c>
      <c r="EIQ11" s="223">
        <f t="shared" si="68"/>
        <v>0</v>
      </c>
      <c r="EIR11" s="223">
        <f t="shared" si="68"/>
        <v>0</v>
      </c>
      <c r="EIS11" s="223">
        <f t="shared" si="68"/>
        <v>0</v>
      </c>
      <c r="EIT11" s="223">
        <f t="shared" si="68"/>
        <v>0</v>
      </c>
      <c r="EIU11" s="223">
        <f t="shared" si="68"/>
        <v>0</v>
      </c>
      <c r="EIV11" s="223">
        <f t="shared" si="68"/>
        <v>0</v>
      </c>
      <c r="EIW11" s="223">
        <f t="shared" si="68"/>
        <v>0</v>
      </c>
      <c r="EIX11" s="223">
        <f t="shared" si="68"/>
        <v>0</v>
      </c>
      <c r="EIY11" s="223">
        <f t="shared" si="68"/>
        <v>0</v>
      </c>
      <c r="EIZ11" s="223">
        <f t="shared" si="68"/>
        <v>0</v>
      </c>
      <c r="EJA11" s="223">
        <f t="shared" si="68"/>
        <v>0</v>
      </c>
      <c r="EJB11" s="223">
        <f t="shared" si="68"/>
        <v>0</v>
      </c>
      <c r="EJC11" s="223">
        <f t="shared" si="68"/>
        <v>0</v>
      </c>
      <c r="EJD11" s="223">
        <f t="shared" si="68"/>
        <v>0</v>
      </c>
      <c r="EJE11" s="223">
        <f t="shared" si="68"/>
        <v>0</v>
      </c>
      <c r="EJF11" s="223">
        <f t="shared" si="68"/>
        <v>0</v>
      </c>
      <c r="EJG11" s="223">
        <f t="shared" si="68"/>
        <v>0</v>
      </c>
      <c r="EJH11" s="223">
        <f t="shared" si="68"/>
        <v>0</v>
      </c>
      <c r="EJI11" s="223">
        <f t="shared" si="68"/>
        <v>0</v>
      </c>
      <c r="EJJ11" s="223">
        <f t="shared" si="68"/>
        <v>0</v>
      </c>
      <c r="EJK11" s="223">
        <f t="shared" si="68"/>
        <v>0</v>
      </c>
      <c r="EJL11" s="223">
        <f t="shared" si="68"/>
        <v>0</v>
      </c>
      <c r="EJM11" s="223">
        <f t="shared" si="68"/>
        <v>0</v>
      </c>
      <c r="EJN11" s="223">
        <f t="shared" si="68"/>
        <v>0</v>
      </c>
      <c r="EJO11" s="223">
        <f t="shared" si="68"/>
        <v>0</v>
      </c>
      <c r="EJP11" s="223">
        <f t="shared" si="68"/>
        <v>0</v>
      </c>
      <c r="EJQ11" s="223">
        <f t="shared" si="68"/>
        <v>0</v>
      </c>
      <c r="EJR11" s="223">
        <f t="shared" si="68"/>
        <v>0</v>
      </c>
      <c r="EJS11" s="223">
        <f t="shared" si="68"/>
        <v>0</v>
      </c>
      <c r="EJT11" s="223">
        <f t="shared" si="68"/>
        <v>0</v>
      </c>
      <c r="EJU11" s="223">
        <f t="shared" si="68"/>
        <v>0</v>
      </c>
      <c r="EJV11" s="223">
        <f t="shared" si="68"/>
        <v>0</v>
      </c>
      <c r="EJW11" s="223">
        <f t="shared" si="68"/>
        <v>0</v>
      </c>
      <c r="EJX11" s="223">
        <f t="shared" si="68"/>
        <v>0</v>
      </c>
      <c r="EJY11" s="223">
        <f t="shared" si="68"/>
        <v>0</v>
      </c>
      <c r="EJZ11" s="223">
        <f t="shared" si="68"/>
        <v>0</v>
      </c>
      <c r="EKA11" s="223">
        <f t="shared" si="68"/>
        <v>0</v>
      </c>
      <c r="EKB11" s="223">
        <f t="shared" si="68"/>
        <v>0</v>
      </c>
      <c r="EKC11" s="223">
        <f t="shared" si="68"/>
        <v>0</v>
      </c>
      <c r="EKD11" s="223">
        <f t="shared" si="68"/>
        <v>0</v>
      </c>
      <c r="EKE11" s="223">
        <f t="shared" si="68"/>
        <v>0</v>
      </c>
      <c r="EKF11" s="223">
        <f t="shared" si="68"/>
        <v>0</v>
      </c>
      <c r="EKG11" s="223">
        <f t="shared" si="68"/>
        <v>0</v>
      </c>
      <c r="EKH11" s="223">
        <f t="shared" si="68"/>
        <v>0</v>
      </c>
      <c r="EKI11" s="223">
        <f t="shared" si="68"/>
        <v>0</v>
      </c>
      <c r="EKJ11" s="223">
        <f t="shared" si="68"/>
        <v>0</v>
      </c>
      <c r="EKK11" s="223">
        <f t="shared" si="68"/>
        <v>0</v>
      </c>
      <c r="EKL11" s="223">
        <f t="shared" si="68"/>
        <v>0</v>
      </c>
      <c r="EKM11" s="223">
        <f t="shared" si="68"/>
        <v>0</v>
      </c>
      <c r="EKN11" s="223">
        <f t="shared" si="68"/>
        <v>0</v>
      </c>
      <c r="EKO11" s="223">
        <f t="shared" si="68"/>
        <v>0</v>
      </c>
      <c r="EKP11" s="223">
        <f t="shared" ref="EKP11:ENA11" si="69">SUM(EKP4:EKP10)</f>
        <v>0</v>
      </c>
      <c r="EKQ11" s="223">
        <f t="shared" si="69"/>
        <v>0</v>
      </c>
      <c r="EKR11" s="223">
        <f t="shared" si="69"/>
        <v>0</v>
      </c>
      <c r="EKS11" s="223">
        <f t="shared" si="69"/>
        <v>0</v>
      </c>
      <c r="EKT11" s="223">
        <f t="shared" si="69"/>
        <v>0</v>
      </c>
      <c r="EKU11" s="223">
        <f t="shared" si="69"/>
        <v>0</v>
      </c>
      <c r="EKV11" s="223">
        <f t="shared" si="69"/>
        <v>0</v>
      </c>
      <c r="EKW11" s="223">
        <f t="shared" si="69"/>
        <v>0</v>
      </c>
      <c r="EKX11" s="223">
        <f t="shared" si="69"/>
        <v>0</v>
      </c>
      <c r="EKY11" s="223">
        <f t="shared" si="69"/>
        <v>0</v>
      </c>
      <c r="EKZ11" s="223">
        <f t="shared" si="69"/>
        <v>0</v>
      </c>
      <c r="ELA11" s="223">
        <f t="shared" si="69"/>
        <v>0</v>
      </c>
      <c r="ELB11" s="223">
        <f t="shared" si="69"/>
        <v>0</v>
      </c>
      <c r="ELC11" s="223">
        <f t="shared" si="69"/>
        <v>0</v>
      </c>
      <c r="ELD11" s="223">
        <f t="shared" si="69"/>
        <v>0</v>
      </c>
      <c r="ELE11" s="223">
        <f t="shared" si="69"/>
        <v>0</v>
      </c>
      <c r="ELF11" s="223">
        <f t="shared" si="69"/>
        <v>0</v>
      </c>
      <c r="ELG11" s="223">
        <f t="shared" si="69"/>
        <v>0</v>
      </c>
      <c r="ELH11" s="223">
        <f t="shared" si="69"/>
        <v>0</v>
      </c>
      <c r="ELI11" s="223">
        <f t="shared" si="69"/>
        <v>0</v>
      </c>
      <c r="ELJ11" s="223">
        <f t="shared" si="69"/>
        <v>0</v>
      </c>
      <c r="ELK11" s="223">
        <f t="shared" si="69"/>
        <v>0</v>
      </c>
      <c r="ELL11" s="223">
        <f t="shared" si="69"/>
        <v>0</v>
      </c>
      <c r="ELM11" s="223">
        <f t="shared" si="69"/>
        <v>0</v>
      </c>
      <c r="ELN11" s="223">
        <f t="shared" si="69"/>
        <v>0</v>
      </c>
      <c r="ELO11" s="223">
        <f t="shared" si="69"/>
        <v>0</v>
      </c>
      <c r="ELP11" s="223">
        <f t="shared" si="69"/>
        <v>0</v>
      </c>
      <c r="ELQ11" s="223">
        <f t="shared" si="69"/>
        <v>0</v>
      </c>
      <c r="ELR11" s="223">
        <f t="shared" si="69"/>
        <v>0</v>
      </c>
      <c r="ELS11" s="223">
        <f t="shared" si="69"/>
        <v>0</v>
      </c>
      <c r="ELT11" s="223">
        <f t="shared" si="69"/>
        <v>0</v>
      </c>
      <c r="ELU11" s="223">
        <f t="shared" si="69"/>
        <v>0</v>
      </c>
      <c r="ELV11" s="223">
        <f t="shared" si="69"/>
        <v>0</v>
      </c>
      <c r="ELW11" s="223">
        <f t="shared" si="69"/>
        <v>0</v>
      </c>
      <c r="ELX11" s="223">
        <f t="shared" si="69"/>
        <v>0</v>
      </c>
      <c r="ELY11" s="223">
        <f t="shared" si="69"/>
        <v>0</v>
      </c>
      <c r="ELZ11" s="223">
        <f t="shared" si="69"/>
        <v>0</v>
      </c>
      <c r="EMA11" s="223">
        <f t="shared" si="69"/>
        <v>0</v>
      </c>
      <c r="EMB11" s="223">
        <f t="shared" si="69"/>
        <v>0</v>
      </c>
      <c r="EMC11" s="223">
        <f t="shared" si="69"/>
        <v>0</v>
      </c>
      <c r="EMD11" s="223">
        <f t="shared" si="69"/>
        <v>0</v>
      </c>
      <c r="EME11" s="223">
        <f t="shared" si="69"/>
        <v>0</v>
      </c>
      <c r="EMF11" s="223">
        <f t="shared" si="69"/>
        <v>0</v>
      </c>
      <c r="EMG11" s="223">
        <f t="shared" si="69"/>
        <v>0</v>
      </c>
      <c r="EMH11" s="223">
        <f t="shared" si="69"/>
        <v>0</v>
      </c>
      <c r="EMI11" s="223">
        <f t="shared" si="69"/>
        <v>0</v>
      </c>
      <c r="EMJ11" s="223">
        <f t="shared" si="69"/>
        <v>0</v>
      </c>
      <c r="EMK11" s="223">
        <f t="shared" si="69"/>
        <v>0</v>
      </c>
      <c r="EML11" s="223">
        <f t="shared" si="69"/>
        <v>0</v>
      </c>
      <c r="EMM11" s="223">
        <f t="shared" si="69"/>
        <v>0</v>
      </c>
      <c r="EMN11" s="223">
        <f t="shared" si="69"/>
        <v>0</v>
      </c>
      <c r="EMO11" s="223">
        <f t="shared" si="69"/>
        <v>0</v>
      </c>
      <c r="EMP11" s="223">
        <f t="shared" si="69"/>
        <v>0</v>
      </c>
      <c r="EMQ11" s="223">
        <f t="shared" si="69"/>
        <v>0</v>
      </c>
      <c r="EMR11" s="223">
        <f t="shared" si="69"/>
        <v>0</v>
      </c>
      <c r="EMS11" s="223">
        <f t="shared" si="69"/>
        <v>0</v>
      </c>
      <c r="EMT11" s="223">
        <f t="shared" si="69"/>
        <v>0</v>
      </c>
      <c r="EMU11" s="223">
        <f t="shared" si="69"/>
        <v>0</v>
      </c>
      <c r="EMV11" s="223">
        <f t="shared" si="69"/>
        <v>0</v>
      </c>
      <c r="EMW11" s="223">
        <f t="shared" si="69"/>
        <v>0</v>
      </c>
      <c r="EMX11" s="223">
        <f t="shared" si="69"/>
        <v>0</v>
      </c>
      <c r="EMY11" s="223">
        <f t="shared" si="69"/>
        <v>0</v>
      </c>
      <c r="EMZ11" s="223">
        <f t="shared" si="69"/>
        <v>0</v>
      </c>
      <c r="ENA11" s="223">
        <f t="shared" si="69"/>
        <v>0</v>
      </c>
      <c r="ENB11" s="223">
        <f t="shared" ref="ENB11:EPM11" si="70">SUM(ENB4:ENB10)</f>
        <v>0</v>
      </c>
      <c r="ENC11" s="223">
        <f t="shared" si="70"/>
        <v>0</v>
      </c>
      <c r="END11" s="223">
        <f t="shared" si="70"/>
        <v>0</v>
      </c>
      <c r="ENE11" s="223">
        <f t="shared" si="70"/>
        <v>0</v>
      </c>
      <c r="ENF11" s="223">
        <f t="shared" si="70"/>
        <v>0</v>
      </c>
      <c r="ENG11" s="223">
        <f t="shared" si="70"/>
        <v>0</v>
      </c>
      <c r="ENH11" s="223">
        <f t="shared" si="70"/>
        <v>0</v>
      </c>
      <c r="ENI11" s="223">
        <f t="shared" si="70"/>
        <v>0</v>
      </c>
      <c r="ENJ11" s="223">
        <f t="shared" si="70"/>
        <v>0</v>
      </c>
      <c r="ENK11" s="223">
        <f t="shared" si="70"/>
        <v>0</v>
      </c>
      <c r="ENL11" s="223">
        <f t="shared" si="70"/>
        <v>0</v>
      </c>
      <c r="ENM11" s="223">
        <f t="shared" si="70"/>
        <v>0</v>
      </c>
      <c r="ENN11" s="223">
        <f t="shared" si="70"/>
        <v>0</v>
      </c>
      <c r="ENO11" s="223">
        <f t="shared" si="70"/>
        <v>0</v>
      </c>
      <c r="ENP11" s="223">
        <f t="shared" si="70"/>
        <v>0</v>
      </c>
      <c r="ENQ11" s="223">
        <f t="shared" si="70"/>
        <v>0</v>
      </c>
      <c r="ENR11" s="223">
        <f t="shared" si="70"/>
        <v>0</v>
      </c>
      <c r="ENS11" s="223">
        <f t="shared" si="70"/>
        <v>0</v>
      </c>
      <c r="ENT11" s="223">
        <f t="shared" si="70"/>
        <v>0</v>
      </c>
      <c r="ENU11" s="223">
        <f t="shared" si="70"/>
        <v>0</v>
      </c>
      <c r="ENV11" s="223">
        <f t="shared" si="70"/>
        <v>0</v>
      </c>
      <c r="ENW11" s="223">
        <f t="shared" si="70"/>
        <v>0</v>
      </c>
      <c r="ENX11" s="223">
        <f t="shared" si="70"/>
        <v>0</v>
      </c>
      <c r="ENY11" s="223">
        <f t="shared" si="70"/>
        <v>0</v>
      </c>
      <c r="ENZ11" s="223">
        <f t="shared" si="70"/>
        <v>0</v>
      </c>
      <c r="EOA11" s="223">
        <f t="shared" si="70"/>
        <v>0</v>
      </c>
      <c r="EOB11" s="223">
        <f t="shared" si="70"/>
        <v>0</v>
      </c>
      <c r="EOC11" s="223">
        <f t="shared" si="70"/>
        <v>0</v>
      </c>
      <c r="EOD11" s="223">
        <f t="shared" si="70"/>
        <v>0</v>
      </c>
      <c r="EOE11" s="223">
        <f t="shared" si="70"/>
        <v>0</v>
      </c>
      <c r="EOF11" s="223">
        <f t="shared" si="70"/>
        <v>0</v>
      </c>
      <c r="EOG11" s="223">
        <f t="shared" si="70"/>
        <v>0</v>
      </c>
      <c r="EOH11" s="223">
        <f t="shared" si="70"/>
        <v>0</v>
      </c>
      <c r="EOI11" s="223">
        <f t="shared" si="70"/>
        <v>0</v>
      </c>
      <c r="EOJ11" s="223">
        <f t="shared" si="70"/>
        <v>0</v>
      </c>
      <c r="EOK11" s="223">
        <f t="shared" si="70"/>
        <v>0</v>
      </c>
      <c r="EOL11" s="223">
        <f t="shared" si="70"/>
        <v>0</v>
      </c>
      <c r="EOM11" s="223">
        <f t="shared" si="70"/>
        <v>0</v>
      </c>
      <c r="EON11" s="223">
        <f t="shared" si="70"/>
        <v>0</v>
      </c>
      <c r="EOO11" s="223">
        <f t="shared" si="70"/>
        <v>0</v>
      </c>
      <c r="EOP11" s="223">
        <f t="shared" si="70"/>
        <v>0</v>
      </c>
      <c r="EOQ11" s="223">
        <f t="shared" si="70"/>
        <v>0</v>
      </c>
      <c r="EOR11" s="223">
        <f t="shared" si="70"/>
        <v>0</v>
      </c>
      <c r="EOS11" s="223">
        <f t="shared" si="70"/>
        <v>0</v>
      </c>
      <c r="EOT11" s="223">
        <f t="shared" si="70"/>
        <v>0</v>
      </c>
      <c r="EOU11" s="223">
        <f t="shared" si="70"/>
        <v>0</v>
      </c>
      <c r="EOV11" s="223">
        <f t="shared" si="70"/>
        <v>0</v>
      </c>
      <c r="EOW11" s="223">
        <f t="shared" si="70"/>
        <v>0</v>
      </c>
      <c r="EOX11" s="223">
        <f t="shared" si="70"/>
        <v>0</v>
      </c>
      <c r="EOY11" s="223">
        <f t="shared" si="70"/>
        <v>0</v>
      </c>
      <c r="EOZ11" s="223">
        <f t="shared" si="70"/>
        <v>0</v>
      </c>
      <c r="EPA11" s="223">
        <f t="shared" si="70"/>
        <v>0</v>
      </c>
      <c r="EPB11" s="223">
        <f t="shared" si="70"/>
        <v>0</v>
      </c>
      <c r="EPC11" s="223">
        <f t="shared" si="70"/>
        <v>0</v>
      </c>
      <c r="EPD11" s="223">
        <f t="shared" si="70"/>
        <v>0</v>
      </c>
      <c r="EPE11" s="223">
        <f t="shared" si="70"/>
        <v>0</v>
      </c>
      <c r="EPF11" s="223">
        <f t="shared" si="70"/>
        <v>0</v>
      </c>
      <c r="EPG11" s="223">
        <f t="shared" si="70"/>
        <v>0</v>
      </c>
      <c r="EPH11" s="223">
        <f t="shared" si="70"/>
        <v>0</v>
      </c>
      <c r="EPI11" s="223">
        <f t="shared" si="70"/>
        <v>0</v>
      </c>
      <c r="EPJ11" s="223">
        <f t="shared" si="70"/>
        <v>0</v>
      </c>
      <c r="EPK11" s="223">
        <f t="shared" si="70"/>
        <v>0</v>
      </c>
      <c r="EPL11" s="223">
        <f t="shared" si="70"/>
        <v>0</v>
      </c>
      <c r="EPM11" s="223">
        <f t="shared" si="70"/>
        <v>0</v>
      </c>
      <c r="EPN11" s="223">
        <f t="shared" ref="EPN11:ERY11" si="71">SUM(EPN4:EPN10)</f>
        <v>0</v>
      </c>
      <c r="EPO11" s="223">
        <f t="shared" si="71"/>
        <v>0</v>
      </c>
      <c r="EPP11" s="223">
        <f t="shared" si="71"/>
        <v>0</v>
      </c>
      <c r="EPQ11" s="223">
        <f t="shared" si="71"/>
        <v>0</v>
      </c>
      <c r="EPR11" s="223">
        <f t="shared" si="71"/>
        <v>0</v>
      </c>
      <c r="EPS11" s="223">
        <f t="shared" si="71"/>
        <v>0</v>
      </c>
      <c r="EPT11" s="223">
        <f t="shared" si="71"/>
        <v>0</v>
      </c>
      <c r="EPU11" s="223">
        <f t="shared" si="71"/>
        <v>0</v>
      </c>
      <c r="EPV11" s="223">
        <f t="shared" si="71"/>
        <v>0</v>
      </c>
      <c r="EPW11" s="223">
        <f t="shared" si="71"/>
        <v>0</v>
      </c>
      <c r="EPX11" s="223">
        <f t="shared" si="71"/>
        <v>0</v>
      </c>
      <c r="EPY11" s="223">
        <f t="shared" si="71"/>
        <v>0</v>
      </c>
      <c r="EPZ11" s="223">
        <f t="shared" si="71"/>
        <v>0</v>
      </c>
      <c r="EQA11" s="223">
        <f t="shared" si="71"/>
        <v>0</v>
      </c>
      <c r="EQB11" s="223">
        <f t="shared" si="71"/>
        <v>0</v>
      </c>
      <c r="EQC11" s="223">
        <f t="shared" si="71"/>
        <v>0</v>
      </c>
      <c r="EQD11" s="223">
        <f t="shared" si="71"/>
        <v>0</v>
      </c>
      <c r="EQE11" s="223">
        <f t="shared" si="71"/>
        <v>0</v>
      </c>
      <c r="EQF11" s="223">
        <f t="shared" si="71"/>
        <v>0</v>
      </c>
      <c r="EQG11" s="223">
        <f t="shared" si="71"/>
        <v>0</v>
      </c>
      <c r="EQH11" s="223">
        <f t="shared" si="71"/>
        <v>0</v>
      </c>
      <c r="EQI11" s="223">
        <f t="shared" si="71"/>
        <v>0</v>
      </c>
      <c r="EQJ11" s="223">
        <f t="shared" si="71"/>
        <v>0</v>
      </c>
      <c r="EQK11" s="223">
        <f t="shared" si="71"/>
        <v>0</v>
      </c>
      <c r="EQL11" s="223">
        <f t="shared" si="71"/>
        <v>0</v>
      </c>
      <c r="EQM11" s="223">
        <f t="shared" si="71"/>
        <v>0</v>
      </c>
      <c r="EQN11" s="223">
        <f t="shared" si="71"/>
        <v>0</v>
      </c>
      <c r="EQO11" s="223">
        <f t="shared" si="71"/>
        <v>0</v>
      </c>
      <c r="EQP11" s="223">
        <f t="shared" si="71"/>
        <v>0</v>
      </c>
      <c r="EQQ11" s="223">
        <f t="shared" si="71"/>
        <v>0</v>
      </c>
      <c r="EQR11" s="223">
        <f t="shared" si="71"/>
        <v>0</v>
      </c>
      <c r="EQS11" s="223">
        <f t="shared" si="71"/>
        <v>0</v>
      </c>
      <c r="EQT11" s="223">
        <f t="shared" si="71"/>
        <v>0</v>
      </c>
      <c r="EQU11" s="223">
        <f t="shared" si="71"/>
        <v>0</v>
      </c>
      <c r="EQV11" s="223">
        <f t="shared" si="71"/>
        <v>0</v>
      </c>
      <c r="EQW11" s="223">
        <f t="shared" si="71"/>
        <v>0</v>
      </c>
      <c r="EQX11" s="223">
        <f t="shared" si="71"/>
        <v>0</v>
      </c>
      <c r="EQY11" s="223">
        <f t="shared" si="71"/>
        <v>0</v>
      </c>
      <c r="EQZ11" s="223">
        <f t="shared" si="71"/>
        <v>0</v>
      </c>
      <c r="ERA11" s="223">
        <f t="shared" si="71"/>
        <v>0</v>
      </c>
      <c r="ERB11" s="223">
        <f t="shared" si="71"/>
        <v>0</v>
      </c>
      <c r="ERC11" s="223">
        <f t="shared" si="71"/>
        <v>0</v>
      </c>
      <c r="ERD11" s="223">
        <f t="shared" si="71"/>
        <v>0</v>
      </c>
      <c r="ERE11" s="223">
        <f t="shared" si="71"/>
        <v>0</v>
      </c>
      <c r="ERF11" s="223">
        <f t="shared" si="71"/>
        <v>0</v>
      </c>
      <c r="ERG11" s="223">
        <f t="shared" si="71"/>
        <v>0</v>
      </c>
      <c r="ERH11" s="223">
        <f t="shared" si="71"/>
        <v>0</v>
      </c>
      <c r="ERI11" s="223">
        <f t="shared" si="71"/>
        <v>0</v>
      </c>
      <c r="ERJ11" s="223">
        <f t="shared" si="71"/>
        <v>0</v>
      </c>
      <c r="ERK11" s="223">
        <f t="shared" si="71"/>
        <v>0</v>
      </c>
      <c r="ERL11" s="223">
        <f t="shared" si="71"/>
        <v>0</v>
      </c>
      <c r="ERM11" s="223">
        <f t="shared" si="71"/>
        <v>0</v>
      </c>
      <c r="ERN11" s="223">
        <f t="shared" si="71"/>
        <v>0</v>
      </c>
      <c r="ERO11" s="223">
        <f t="shared" si="71"/>
        <v>0</v>
      </c>
      <c r="ERP11" s="223">
        <f t="shared" si="71"/>
        <v>0</v>
      </c>
      <c r="ERQ11" s="223">
        <f t="shared" si="71"/>
        <v>0</v>
      </c>
      <c r="ERR11" s="223">
        <f t="shared" si="71"/>
        <v>0</v>
      </c>
      <c r="ERS11" s="223">
        <f t="shared" si="71"/>
        <v>0</v>
      </c>
      <c r="ERT11" s="223">
        <f t="shared" si="71"/>
        <v>0</v>
      </c>
      <c r="ERU11" s="223">
        <f t="shared" si="71"/>
        <v>0</v>
      </c>
      <c r="ERV11" s="223">
        <f t="shared" si="71"/>
        <v>0</v>
      </c>
      <c r="ERW11" s="223">
        <f t="shared" si="71"/>
        <v>0</v>
      </c>
      <c r="ERX11" s="223">
        <f t="shared" si="71"/>
        <v>0</v>
      </c>
      <c r="ERY11" s="223">
        <f t="shared" si="71"/>
        <v>0</v>
      </c>
      <c r="ERZ11" s="223">
        <f t="shared" ref="ERZ11:EUK11" si="72">SUM(ERZ4:ERZ10)</f>
        <v>0</v>
      </c>
      <c r="ESA11" s="223">
        <f t="shared" si="72"/>
        <v>0</v>
      </c>
      <c r="ESB11" s="223">
        <f t="shared" si="72"/>
        <v>0</v>
      </c>
      <c r="ESC11" s="223">
        <f t="shared" si="72"/>
        <v>0</v>
      </c>
      <c r="ESD11" s="223">
        <f t="shared" si="72"/>
        <v>0</v>
      </c>
      <c r="ESE11" s="223">
        <f t="shared" si="72"/>
        <v>0</v>
      </c>
      <c r="ESF11" s="223">
        <f t="shared" si="72"/>
        <v>0</v>
      </c>
      <c r="ESG11" s="223">
        <f t="shared" si="72"/>
        <v>0</v>
      </c>
      <c r="ESH11" s="223">
        <f t="shared" si="72"/>
        <v>0</v>
      </c>
      <c r="ESI11" s="223">
        <f t="shared" si="72"/>
        <v>0</v>
      </c>
      <c r="ESJ11" s="223">
        <f t="shared" si="72"/>
        <v>0</v>
      </c>
      <c r="ESK11" s="223">
        <f t="shared" si="72"/>
        <v>0</v>
      </c>
      <c r="ESL11" s="223">
        <f t="shared" si="72"/>
        <v>0</v>
      </c>
      <c r="ESM11" s="223">
        <f t="shared" si="72"/>
        <v>0</v>
      </c>
      <c r="ESN11" s="223">
        <f t="shared" si="72"/>
        <v>0</v>
      </c>
      <c r="ESO11" s="223">
        <f t="shared" si="72"/>
        <v>0</v>
      </c>
      <c r="ESP11" s="223">
        <f t="shared" si="72"/>
        <v>0</v>
      </c>
      <c r="ESQ11" s="223">
        <f t="shared" si="72"/>
        <v>0</v>
      </c>
      <c r="ESR11" s="223">
        <f t="shared" si="72"/>
        <v>0</v>
      </c>
      <c r="ESS11" s="223">
        <f t="shared" si="72"/>
        <v>0</v>
      </c>
      <c r="EST11" s="223">
        <f t="shared" si="72"/>
        <v>0</v>
      </c>
      <c r="ESU11" s="223">
        <f t="shared" si="72"/>
        <v>0</v>
      </c>
      <c r="ESV11" s="223">
        <f t="shared" si="72"/>
        <v>0</v>
      </c>
      <c r="ESW11" s="223">
        <f t="shared" si="72"/>
        <v>0</v>
      </c>
      <c r="ESX11" s="223">
        <f t="shared" si="72"/>
        <v>0</v>
      </c>
      <c r="ESY11" s="223">
        <f t="shared" si="72"/>
        <v>0</v>
      </c>
      <c r="ESZ11" s="223">
        <f t="shared" si="72"/>
        <v>0</v>
      </c>
      <c r="ETA11" s="223">
        <f t="shared" si="72"/>
        <v>0</v>
      </c>
      <c r="ETB11" s="223">
        <f t="shared" si="72"/>
        <v>0</v>
      </c>
      <c r="ETC11" s="223">
        <f t="shared" si="72"/>
        <v>0</v>
      </c>
      <c r="ETD11" s="223">
        <f t="shared" si="72"/>
        <v>0</v>
      </c>
      <c r="ETE11" s="223">
        <f t="shared" si="72"/>
        <v>0</v>
      </c>
      <c r="ETF11" s="223">
        <f t="shared" si="72"/>
        <v>0</v>
      </c>
      <c r="ETG11" s="223">
        <f t="shared" si="72"/>
        <v>0</v>
      </c>
      <c r="ETH11" s="223">
        <f t="shared" si="72"/>
        <v>0</v>
      </c>
      <c r="ETI11" s="223">
        <f t="shared" si="72"/>
        <v>0</v>
      </c>
      <c r="ETJ11" s="223">
        <f t="shared" si="72"/>
        <v>0</v>
      </c>
      <c r="ETK11" s="223">
        <f t="shared" si="72"/>
        <v>0</v>
      </c>
      <c r="ETL11" s="223">
        <f t="shared" si="72"/>
        <v>0</v>
      </c>
      <c r="ETM11" s="223">
        <f t="shared" si="72"/>
        <v>0</v>
      </c>
      <c r="ETN11" s="223">
        <f t="shared" si="72"/>
        <v>0</v>
      </c>
      <c r="ETO11" s="223">
        <f t="shared" si="72"/>
        <v>0</v>
      </c>
      <c r="ETP11" s="223">
        <f t="shared" si="72"/>
        <v>0</v>
      </c>
      <c r="ETQ11" s="223">
        <f t="shared" si="72"/>
        <v>0</v>
      </c>
      <c r="ETR11" s="223">
        <f t="shared" si="72"/>
        <v>0</v>
      </c>
      <c r="ETS11" s="223">
        <f t="shared" si="72"/>
        <v>0</v>
      </c>
      <c r="ETT11" s="223">
        <f t="shared" si="72"/>
        <v>0</v>
      </c>
      <c r="ETU11" s="223">
        <f t="shared" si="72"/>
        <v>0</v>
      </c>
      <c r="ETV11" s="223">
        <f t="shared" si="72"/>
        <v>0</v>
      </c>
      <c r="ETW11" s="223">
        <f t="shared" si="72"/>
        <v>0</v>
      </c>
      <c r="ETX11" s="223">
        <f t="shared" si="72"/>
        <v>0</v>
      </c>
      <c r="ETY11" s="223">
        <f t="shared" si="72"/>
        <v>0</v>
      </c>
      <c r="ETZ11" s="223">
        <f t="shared" si="72"/>
        <v>0</v>
      </c>
      <c r="EUA11" s="223">
        <f t="shared" si="72"/>
        <v>0</v>
      </c>
      <c r="EUB11" s="223">
        <f t="shared" si="72"/>
        <v>0</v>
      </c>
      <c r="EUC11" s="223">
        <f t="shared" si="72"/>
        <v>0</v>
      </c>
      <c r="EUD11" s="223">
        <f t="shared" si="72"/>
        <v>0</v>
      </c>
      <c r="EUE11" s="223">
        <f t="shared" si="72"/>
        <v>0</v>
      </c>
      <c r="EUF11" s="223">
        <f t="shared" si="72"/>
        <v>0</v>
      </c>
      <c r="EUG11" s="223">
        <f t="shared" si="72"/>
        <v>0</v>
      </c>
      <c r="EUH11" s="223">
        <f t="shared" si="72"/>
        <v>0</v>
      </c>
      <c r="EUI11" s="223">
        <f t="shared" si="72"/>
        <v>0</v>
      </c>
      <c r="EUJ11" s="223">
        <f t="shared" si="72"/>
        <v>0</v>
      </c>
      <c r="EUK11" s="223">
        <f t="shared" si="72"/>
        <v>0</v>
      </c>
      <c r="EUL11" s="223">
        <f t="shared" ref="EUL11:EWW11" si="73">SUM(EUL4:EUL10)</f>
        <v>0</v>
      </c>
      <c r="EUM11" s="223">
        <f t="shared" si="73"/>
        <v>0</v>
      </c>
      <c r="EUN11" s="223">
        <f t="shared" si="73"/>
        <v>0</v>
      </c>
      <c r="EUO11" s="223">
        <f t="shared" si="73"/>
        <v>0</v>
      </c>
      <c r="EUP11" s="223">
        <f t="shared" si="73"/>
        <v>0</v>
      </c>
      <c r="EUQ11" s="223">
        <f t="shared" si="73"/>
        <v>0</v>
      </c>
      <c r="EUR11" s="223">
        <f t="shared" si="73"/>
        <v>0</v>
      </c>
      <c r="EUS11" s="223">
        <f t="shared" si="73"/>
        <v>0</v>
      </c>
      <c r="EUT11" s="223">
        <f t="shared" si="73"/>
        <v>0</v>
      </c>
      <c r="EUU11" s="223">
        <f t="shared" si="73"/>
        <v>0</v>
      </c>
      <c r="EUV11" s="223">
        <f t="shared" si="73"/>
        <v>0</v>
      </c>
      <c r="EUW11" s="223">
        <f t="shared" si="73"/>
        <v>0</v>
      </c>
      <c r="EUX11" s="223">
        <f t="shared" si="73"/>
        <v>0</v>
      </c>
      <c r="EUY11" s="223">
        <f t="shared" si="73"/>
        <v>0</v>
      </c>
      <c r="EUZ11" s="223">
        <f t="shared" si="73"/>
        <v>0</v>
      </c>
      <c r="EVA11" s="223">
        <f t="shared" si="73"/>
        <v>0</v>
      </c>
      <c r="EVB11" s="223">
        <f t="shared" si="73"/>
        <v>0</v>
      </c>
      <c r="EVC11" s="223">
        <f t="shared" si="73"/>
        <v>0</v>
      </c>
      <c r="EVD11" s="223">
        <f t="shared" si="73"/>
        <v>0</v>
      </c>
      <c r="EVE11" s="223">
        <f t="shared" si="73"/>
        <v>0</v>
      </c>
      <c r="EVF11" s="223">
        <f t="shared" si="73"/>
        <v>0</v>
      </c>
      <c r="EVG11" s="223">
        <f t="shared" si="73"/>
        <v>0</v>
      </c>
      <c r="EVH11" s="223">
        <f t="shared" si="73"/>
        <v>0</v>
      </c>
      <c r="EVI11" s="223">
        <f t="shared" si="73"/>
        <v>0</v>
      </c>
      <c r="EVJ11" s="223">
        <f t="shared" si="73"/>
        <v>0</v>
      </c>
      <c r="EVK11" s="223">
        <f t="shared" si="73"/>
        <v>0</v>
      </c>
      <c r="EVL11" s="223">
        <f t="shared" si="73"/>
        <v>0</v>
      </c>
      <c r="EVM11" s="223">
        <f t="shared" si="73"/>
        <v>0</v>
      </c>
      <c r="EVN11" s="223">
        <f t="shared" si="73"/>
        <v>0</v>
      </c>
      <c r="EVO11" s="223">
        <f t="shared" si="73"/>
        <v>0</v>
      </c>
      <c r="EVP11" s="223">
        <f t="shared" si="73"/>
        <v>0</v>
      </c>
      <c r="EVQ11" s="223">
        <f t="shared" si="73"/>
        <v>0</v>
      </c>
      <c r="EVR11" s="223">
        <f t="shared" si="73"/>
        <v>0</v>
      </c>
      <c r="EVS11" s="223">
        <f t="shared" si="73"/>
        <v>0</v>
      </c>
      <c r="EVT11" s="223">
        <f t="shared" si="73"/>
        <v>0</v>
      </c>
      <c r="EVU11" s="223">
        <f t="shared" si="73"/>
        <v>0</v>
      </c>
      <c r="EVV11" s="223">
        <f t="shared" si="73"/>
        <v>0</v>
      </c>
      <c r="EVW11" s="223">
        <f t="shared" si="73"/>
        <v>0</v>
      </c>
      <c r="EVX11" s="223">
        <f t="shared" si="73"/>
        <v>0</v>
      </c>
      <c r="EVY11" s="223">
        <f t="shared" si="73"/>
        <v>0</v>
      </c>
      <c r="EVZ11" s="223">
        <f t="shared" si="73"/>
        <v>0</v>
      </c>
      <c r="EWA11" s="223">
        <f t="shared" si="73"/>
        <v>0</v>
      </c>
      <c r="EWB11" s="223">
        <f t="shared" si="73"/>
        <v>0</v>
      </c>
      <c r="EWC11" s="223">
        <f t="shared" si="73"/>
        <v>0</v>
      </c>
      <c r="EWD11" s="223">
        <f t="shared" si="73"/>
        <v>0</v>
      </c>
      <c r="EWE11" s="223">
        <f t="shared" si="73"/>
        <v>0</v>
      </c>
      <c r="EWF11" s="223">
        <f t="shared" si="73"/>
        <v>0</v>
      </c>
      <c r="EWG11" s="223">
        <f t="shared" si="73"/>
        <v>0</v>
      </c>
      <c r="EWH11" s="223">
        <f t="shared" si="73"/>
        <v>0</v>
      </c>
      <c r="EWI11" s="223">
        <f t="shared" si="73"/>
        <v>0</v>
      </c>
      <c r="EWJ11" s="223">
        <f t="shared" si="73"/>
        <v>0</v>
      </c>
      <c r="EWK11" s="223">
        <f t="shared" si="73"/>
        <v>0</v>
      </c>
      <c r="EWL11" s="223">
        <f t="shared" si="73"/>
        <v>0</v>
      </c>
      <c r="EWM11" s="223">
        <f t="shared" si="73"/>
        <v>0</v>
      </c>
      <c r="EWN11" s="223">
        <f t="shared" si="73"/>
        <v>0</v>
      </c>
      <c r="EWO11" s="223">
        <f t="shared" si="73"/>
        <v>0</v>
      </c>
      <c r="EWP11" s="223">
        <f t="shared" si="73"/>
        <v>0</v>
      </c>
      <c r="EWQ11" s="223">
        <f t="shared" si="73"/>
        <v>0</v>
      </c>
      <c r="EWR11" s="223">
        <f t="shared" si="73"/>
        <v>0</v>
      </c>
      <c r="EWS11" s="223">
        <f t="shared" si="73"/>
        <v>0</v>
      </c>
      <c r="EWT11" s="223">
        <f t="shared" si="73"/>
        <v>0</v>
      </c>
      <c r="EWU11" s="223">
        <f t="shared" si="73"/>
        <v>0</v>
      </c>
      <c r="EWV11" s="223">
        <f t="shared" si="73"/>
        <v>0</v>
      </c>
      <c r="EWW11" s="223">
        <f t="shared" si="73"/>
        <v>0</v>
      </c>
      <c r="EWX11" s="223">
        <f t="shared" ref="EWX11:EZI11" si="74">SUM(EWX4:EWX10)</f>
        <v>0</v>
      </c>
      <c r="EWY11" s="223">
        <f t="shared" si="74"/>
        <v>0</v>
      </c>
      <c r="EWZ11" s="223">
        <f t="shared" si="74"/>
        <v>0</v>
      </c>
      <c r="EXA11" s="223">
        <f t="shared" si="74"/>
        <v>0</v>
      </c>
      <c r="EXB11" s="223">
        <f t="shared" si="74"/>
        <v>0</v>
      </c>
      <c r="EXC11" s="223">
        <f t="shared" si="74"/>
        <v>0</v>
      </c>
      <c r="EXD11" s="223">
        <f t="shared" si="74"/>
        <v>0</v>
      </c>
      <c r="EXE11" s="223">
        <f t="shared" si="74"/>
        <v>0</v>
      </c>
      <c r="EXF11" s="223">
        <f t="shared" si="74"/>
        <v>0</v>
      </c>
      <c r="EXG11" s="223">
        <f t="shared" si="74"/>
        <v>0</v>
      </c>
      <c r="EXH11" s="223">
        <f t="shared" si="74"/>
        <v>0</v>
      </c>
      <c r="EXI11" s="223">
        <f t="shared" si="74"/>
        <v>0</v>
      </c>
      <c r="EXJ11" s="223">
        <f t="shared" si="74"/>
        <v>0</v>
      </c>
      <c r="EXK11" s="223">
        <f t="shared" si="74"/>
        <v>0</v>
      </c>
      <c r="EXL11" s="223">
        <f t="shared" si="74"/>
        <v>0</v>
      </c>
      <c r="EXM11" s="223">
        <f t="shared" si="74"/>
        <v>0</v>
      </c>
      <c r="EXN11" s="223">
        <f t="shared" si="74"/>
        <v>0</v>
      </c>
      <c r="EXO11" s="223">
        <f t="shared" si="74"/>
        <v>0</v>
      </c>
      <c r="EXP11" s="223">
        <f t="shared" si="74"/>
        <v>0</v>
      </c>
      <c r="EXQ11" s="223">
        <f t="shared" si="74"/>
        <v>0</v>
      </c>
      <c r="EXR11" s="223">
        <f t="shared" si="74"/>
        <v>0</v>
      </c>
      <c r="EXS11" s="223">
        <f t="shared" si="74"/>
        <v>0</v>
      </c>
      <c r="EXT11" s="223">
        <f t="shared" si="74"/>
        <v>0</v>
      </c>
      <c r="EXU11" s="223">
        <f t="shared" si="74"/>
        <v>0</v>
      </c>
      <c r="EXV11" s="223">
        <f t="shared" si="74"/>
        <v>0</v>
      </c>
      <c r="EXW11" s="223">
        <f t="shared" si="74"/>
        <v>0</v>
      </c>
      <c r="EXX11" s="223">
        <f t="shared" si="74"/>
        <v>0</v>
      </c>
      <c r="EXY11" s="223">
        <f t="shared" si="74"/>
        <v>0</v>
      </c>
      <c r="EXZ11" s="223">
        <f t="shared" si="74"/>
        <v>0</v>
      </c>
      <c r="EYA11" s="223">
        <f t="shared" si="74"/>
        <v>0</v>
      </c>
      <c r="EYB11" s="223">
        <f t="shared" si="74"/>
        <v>0</v>
      </c>
      <c r="EYC11" s="223">
        <f t="shared" si="74"/>
        <v>0</v>
      </c>
      <c r="EYD11" s="223">
        <f t="shared" si="74"/>
        <v>0</v>
      </c>
      <c r="EYE11" s="223">
        <f t="shared" si="74"/>
        <v>0</v>
      </c>
      <c r="EYF11" s="223">
        <f t="shared" si="74"/>
        <v>0</v>
      </c>
      <c r="EYG11" s="223">
        <f t="shared" si="74"/>
        <v>0</v>
      </c>
      <c r="EYH11" s="223">
        <f t="shared" si="74"/>
        <v>0</v>
      </c>
      <c r="EYI11" s="223">
        <f t="shared" si="74"/>
        <v>0</v>
      </c>
      <c r="EYJ11" s="223">
        <f t="shared" si="74"/>
        <v>0</v>
      </c>
      <c r="EYK11" s="223">
        <f t="shared" si="74"/>
        <v>0</v>
      </c>
      <c r="EYL11" s="223">
        <f t="shared" si="74"/>
        <v>0</v>
      </c>
      <c r="EYM11" s="223">
        <f t="shared" si="74"/>
        <v>0</v>
      </c>
      <c r="EYN11" s="223">
        <f t="shared" si="74"/>
        <v>0</v>
      </c>
      <c r="EYO11" s="223">
        <f t="shared" si="74"/>
        <v>0</v>
      </c>
      <c r="EYP11" s="223">
        <f t="shared" si="74"/>
        <v>0</v>
      </c>
      <c r="EYQ11" s="223">
        <f t="shared" si="74"/>
        <v>0</v>
      </c>
      <c r="EYR11" s="223">
        <f t="shared" si="74"/>
        <v>0</v>
      </c>
      <c r="EYS11" s="223">
        <f t="shared" si="74"/>
        <v>0</v>
      </c>
      <c r="EYT11" s="223">
        <f t="shared" si="74"/>
        <v>0</v>
      </c>
      <c r="EYU11" s="223">
        <f t="shared" si="74"/>
        <v>0</v>
      </c>
      <c r="EYV11" s="223">
        <f t="shared" si="74"/>
        <v>0</v>
      </c>
      <c r="EYW11" s="223">
        <f t="shared" si="74"/>
        <v>0</v>
      </c>
      <c r="EYX11" s="223">
        <f t="shared" si="74"/>
        <v>0</v>
      </c>
      <c r="EYY11" s="223">
        <f t="shared" si="74"/>
        <v>0</v>
      </c>
      <c r="EYZ11" s="223">
        <f t="shared" si="74"/>
        <v>0</v>
      </c>
      <c r="EZA11" s="223">
        <f t="shared" si="74"/>
        <v>0</v>
      </c>
      <c r="EZB11" s="223">
        <f t="shared" si="74"/>
        <v>0</v>
      </c>
      <c r="EZC11" s="223">
        <f t="shared" si="74"/>
        <v>0</v>
      </c>
      <c r="EZD11" s="223">
        <f t="shared" si="74"/>
        <v>0</v>
      </c>
      <c r="EZE11" s="223">
        <f t="shared" si="74"/>
        <v>0</v>
      </c>
      <c r="EZF11" s="223">
        <f t="shared" si="74"/>
        <v>0</v>
      </c>
      <c r="EZG11" s="223">
        <f t="shared" si="74"/>
        <v>0</v>
      </c>
      <c r="EZH11" s="223">
        <f t="shared" si="74"/>
        <v>0</v>
      </c>
      <c r="EZI11" s="223">
        <f t="shared" si="74"/>
        <v>0</v>
      </c>
      <c r="EZJ11" s="223">
        <f t="shared" ref="EZJ11:FBU11" si="75">SUM(EZJ4:EZJ10)</f>
        <v>0</v>
      </c>
      <c r="EZK11" s="223">
        <f t="shared" si="75"/>
        <v>0</v>
      </c>
      <c r="EZL11" s="223">
        <f t="shared" si="75"/>
        <v>0</v>
      </c>
      <c r="EZM11" s="223">
        <f t="shared" si="75"/>
        <v>0</v>
      </c>
      <c r="EZN11" s="223">
        <f t="shared" si="75"/>
        <v>0</v>
      </c>
      <c r="EZO11" s="223">
        <f t="shared" si="75"/>
        <v>0</v>
      </c>
      <c r="EZP11" s="223">
        <f t="shared" si="75"/>
        <v>0</v>
      </c>
      <c r="EZQ11" s="223">
        <f t="shared" si="75"/>
        <v>0</v>
      </c>
      <c r="EZR11" s="223">
        <f t="shared" si="75"/>
        <v>0</v>
      </c>
      <c r="EZS11" s="223">
        <f t="shared" si="75"/>
        <v>0</v>
      </c>
      <c r="EZT11" s="223">
        <f t="shared" si="75"/>
        <v>0</v>
      </c>
      <c r="EZU11" s="223">
        <f t="shared" si="75"/>
        <v>0</v>
      </c>
      <c r="EZV11" s="223">
        <f t="shared" si="75"/>
        <v>0</v>
      </c>
      <c r="EZW11" s="223">
        <f t="shared" si="75"/>
        <v>0</v>
      </c>
      <c r="EZX11" s="223">
        <f t="shared" si="75"/>
        <v>0</v>
      </c>
      <c r="EZY11" s="223">
        <f t="shared" si="75"/>
        <v>0</v>
      </c>
      <c r="EZZ11" s="223">
        <f t="shared" si="75"/>
        <v>0</v>
      </c>
      <c r="FAA11" s="223">
        <f t="shared" si="75"/>
        <v>0</v>
      </c>
      <c r="FAB11" s="223">
        <f t="shared" si="75"/>
        <v>0</v>
      </c>
      <c r="FAC11" s="223">
        <f t="shared" si="75"/>
        <v>0</v>
      </c>
      <c r="FAD11" s="223">
        <f t="shared" si="75"/>
        <v>0</v>
      </c>
      <c r="FAE11" s="223">
        <f t="shared" si="75"/>
        <v>0</v>
      </c>
      <c r="FAF11" s="223">
        <f t="shared" si="75"/>
        <v>0</v>
      </c>
      <c r="FAG11" s="223">
        <f t="shared" si="75"/>
        <v>0</v>
      </c>
      <c r="FAH11" s="223">
        <f t="shared" si="75"/>
        <v>0</v>
      </c>
      <c r="FAI11" s="223">
        <f t="shared" si="75"/>
        <v>0</v>
      </c>
      <c r="FAJ11" s="223">
        <f t="shared" si="75"/>
        <v>0</v>
      </c>
      <c r="FAK11" s="223">
        <f t="shared" si="75"/>
        <v>0</v>
      </c>
      <c r="FAL11" s="223">
        <f t="shared" si="75"/>
        <v>0</v>
      </c>
      <c r="FAM11" s="223">
        <f t="shared" si="75"/>
        <v>0</v>
      </c>
      <c r="FAN11" s="223">
        <f t="shared" si="75"/>
        <v>0</v>
      </c>
      <c r="FAO11" s="223">
        <f t="shared" si="75"/>
        <v>0</v>
      </c>
      <c r="FAP11" s="223">
        <f t="shared" si="75"/>
        <v>0</v>
      </c>
      <c r="FAQ11" s="223">
        <f t="shared" si="75"/>
        <v>0</v>
      </c>
      <c r="FAR11" s="223">
        <f t="shared" si="75"/>
        <v>0</v>
      </c>
      <c r="FAS11" s="223">
        <f t="shared" si="75"/>
        <v>0</v>
      </c>
      <c r="FAT11" s="223">
        <f t="shared" si="75"/>
        <v>0</v>
      </c>
      <c r="FAU11" s="223">
        <f t="shared" si="75"/>
        <v>0</v>
      </c>
      <c r="FAV11" s="223">
        <f t="shared" si="75"/>
        <v>0</v>
      </c>
      <c r="FAW11" s="223">
        <f t="shared" si="75"/>
        <v>0</v>
      </c>
      <c r="FAX11" s="223">
        <f t="shared" si="75"/>
        <v>0</v>
      </c>
      <c r="FAY11" s="223">
        <f t="shared" si="75"/>
        <v>0</v>
      </c>
      <c r="FAZ11" s="223">
        <f t="shared" si="75"/>
        <v>0</v>
      </c>
      <c r="FBA11" s="223">
        <f t="shared" si="75"/>
        <v>0</v>
      </c>
      <c r="FBB11" s="223">
        <f t="shared" si="75"/>
        <v>0</v>
      </c>
      <c r="FBC11" s="223">
        <f t="shared" si="75"/>
        <v>0</v>
      </c>
      <c r="FBD11" s="223">
        <f t="shared" si="75"/>
        <v>0</v>
      </c>
      <c r="FBE11" s="223">
        <f t="shared" si="75"/>
        <v>0</v>
      </c>
      <c r="FBF11" s="223">
        <f t="shared" si="75"/>
        <v>0</v>
      </c>
      <c r="FBG11" s="223">
        <f t="shared" si="75"/>
        <v>0</v>
      </c>
      <c r="FBH11" s="223">
        <f t="shared" si="75"/>
        <v>0</v>
      </c>
      <c r="FBI11" s="223">
        <f t="shared" si="75"/>
        <v>0</v>
      </c>
      <c r="FBJ11" s="223">
        <f t="shared" si="75"/>
        <v>0</v>
      </c>
      <c r="FBK11" s="223">
        <f t="shared" si="75"/>
        <v>0</v>
      </c>
      <c r="FBL11" s="223">
        <f t="shared" si="75"/>
        <v>0</v>
      </c>
      <c r="FBM11" s="223">
        <f t="shared" si="75"/>
        <v>0</v>
      </c>
      <c r="FBN11" s="223">
        <f t="shared" si="75"/>
        <v>0</v>
      </c>
      <c r="FBO11" s="223">
        <f t="shared" si="75"/>
        <v>0</v>
      </c>
      <c r="FBP11" s="223">
        <f t="shared" si="75"/>
        <v>0</v>
      </c>
      <c r="FBQ11" s="223">
        <f t="shared" si="75"/>
        <v>0</v>
      </c>
      <c r="FBR11" s="223">
        <f t="shared" si="75"/>
        <v>0</v>
      </c>
      <c r="FBS11" s="223">
        <f t="shared" si="75"/>
        <v>0</v>
      </c>
      <c r="FBT11" s="223">
        <f t="shared" si="75"/>
        <v>0</v>
      </c>
      <c r="FBU11" s="223">
        <f t="shared" si="75"/>
        <v>0</v>
      </c>
      <c r="FBV11" s="223">
        <f t="shared" ref="FBV11:FEG11" si="76">SUM(FBV4:FBV10)</f>
        <v>0</v>
      </c>
      <c r="FBW11" s="223">
        <f t="shared" si="76"/>
        <v>0</v>
      </c>
      <c r="FBX11" s="223">
        <f t="shared" si="76"/>
        <v>0</v>
      </c>
      <c r="FBY11" s="223">
        <f t="shared" si="76"/>
        <v>0</v>
      </c>
      <c r="FBZ11" s="223">
        <f t="shared" si="76"/>
        <v>0</v>
      </c>
      <c r="FCA11" s="223">
        <f t="shared" si="76"/>
        <v>0</v>
      </c>
      <c r="FCB11" s="223">
        <f t="shared" si="76"/>
        <v>0</v>
      </c>
      <c r="FCC11" s="223">
        <f t="shared" si="76"/>
        <v>0</v>
      </c>
      <c r="FCD11" s="223">
        <f t="shared" si="76"/>
        <v>0</v>
      </c>
      <c r="FCE11" s="223">
        <f t="shared" si="76"/>
        <v>0</v>
      </c>
      <c r="FCF11" s="223">
        <f t="shared" si="76"/>
        <v>0</v>
      </c>
      <c r="FCG11" s="223">
        <f t="shared" si="76"/>
        <v>0</v>
      </c>
      <c r="FCH11" s="223">
        <f t="shared" si="76"/>
        <v>0</v>
      </c>
      <c r="FCI11" s="223">
        <f t="shared" si="76"/>
        <v>0</v>
      </c>
      <c r="FCJ11" s="223">
        <f t="shared" si="76"/>
        <v>0</v>
      </c>
      <c r="FCK11" s="223">
        <f t="shared" si="76"/>
        <v>0</v>
      </c>
      <c r="FCL11" s="223">
        <f t="shared" si="76"/>
        <v>0</v>
      </c>
      <c r="FCM11" s="223">
        <f t="shared" si="76"/>
        <v>0</v>
      </c>
      <c r="FCN11" s="223">
        <f t="shared" si="76"/>
        <v>0</v>
      </c>
      <c r="FCO11" s="223">
        <f t="shared" si="76"/>
        <v>0</v>
      </c>
      <c r="FCP11" s="223">
        <f t="shared" si="76"/>
        <v>0</v>
      </c>
      <c r="FCQ11" s="223">
        <f t="shared" si="76"/>
        <v>0</v>
      </c>
      <c r="FCR11" s="223">
        <f t="shared" si="76"/>
        <v>0</v>
      </c>
      <c r="FCS11" s="223">
        <f t="shared" si="76"/>
        <v>0</v>
      </c>
      <c r="FCT11" s="223">
        <f t="shared" si="76"/>
        <v>0</v>
      </c>
      <c r="FCU11" s="223">
        <f t="shared" si="76"/>
        <v>0</v>
      </c>
      <c r="FCV11" s="223">
        <f t="shared" si="76"/>
        <v>0</v>
      </c>
      <c r="FCW11" s="223">
        <f t="shared" si="76"/>
        <v>0</v>
      </c>
      <c r="FCX11" s="223">
        <f t="shared" si="76"/>
        <v>0</v>
      </c>
      <c r="FCY11" s="223">
        <f t="shared" si="76"/>
        <v>0</v>
      </c>
      <c r="FCZ11" s="223">
        <f t="shared" si="76"/>
        <v>0</v>
      </c>
      <c r="FDA11" s="223">
        <f t="shared" si="76"/>
        <v>0</v>
      </c>
      <c r="FDB11" s="223">
        <f t="shared" si="76"/>
        <v>0</v>
      </c>
      <c r="FDC11" s="223">
        <f t="shared" si="76"/>
        <v>0</v>
      </c>
      <c r="FDD11" s="223">
        <f t="shared" si="76"/>
        <v>0</v>
      </c>
      <c r="FDE11" s="223">
        <f t="shared" si="76"/>
        <v>0</v>
      </c>
      <c r="FDF11" s="223">
        <f t="shared" si="76"/>
        <v>0</v>
      </c>
      <c r="FDG11" s="223">
        <f t="shared" si="76"/>
        <v>0</v>
      </c>
      <c r="FDH11" s="223">
        <f t="shared" si="76"/>
        <v>0</v>
      </c>
      <c r="FDI11" s="223">
        <f t="shared" si="76"/>
        <v>0</v>
      </c>
      <c r="FDJ11" s="223">
        <f t="shared" si="76"/>
        <v>0</v>
      </c>
      <c r="FDK11" s="223">
        <f t="shared" si="76"/>
        <v>0</v>
      </c>
      <c r="FDL11" s="223">
        <f t="shared" si="76"/>
        <v>0</v>
      </c>
      <c r="FDM11" s="223">
        <f t="shared" si="76"/>
        <v>0</v>
      </c>
      <c r="FDN11" s="223">
        <f t="shared" si="76"/>
        <v>0</v>
      </c>
      <c r="FDO11" s="223">
        <f t="shared" si="76"/>
        <v>0</v>
      </c>
      <c r="FDP11" s="223">
        <f t="shared" si="76"/>
        <v>0</v>
      </c>
      <c r="FDQ11" s="223">
        <f t="shared" si="76"/>
        <v>0</v>
      </c>
      <c r="FDR11" s="223">
        <f t="shared" si="76"/>
        <v>0</v>
      </c>
      <c r="FDS11" s="223">
        <f t="shared" si="76"/>
        <v>0</v>
      </c>
      <c r="FDT11" s="223">
        <f t="shared" si="76"/>
        <v>0</v>
      </c>
      <c r="FDU11" s="223">
        <f t="shared" si="76"/>
        <v>0</v>
      </c>
      <c r="FDV11" s="223">
        <f t="shared" si="76"/>
        <v>0</v>
      </c>
      <c r="FDW11" s="223">
        <f t="shared" si="76"/>
        <v>0</v>
      </c>
      <c r="FDX11" s="223">
        <f t="shared" si="76"/>
        <v>0</v>
      </c>
      <c r="FDY11" s="223">
        <f t="shared" si="76"/>
        <v>0</v>
      </c>
      <c r="FDZ11" s="223">
        <f t="shared" si="76"/>
        <v>0</v>
      </c>
      <c r="FEA11" s="223">
        <f t="shared" si="76"/>
        <v>0</v>
      </c>
      <c r="FEB11" s="223">
        <f t="shared" si="76"/>
        <v>0</v>
      </c>
      <c r="FEC11" s="223">
        <f t="shared" si="76"/>
        <v>0</v>
      </c>
      <c r="FED11" s="223">
        <f t="shared" si="76"/>
        <v>0</v>
      </c>
      <c r="FEE11" s="223">
        <f t="shared" si="76"/>
        <v>0</v>
      </c>
      <c r="FEF11" s="223">
        <f t="shared" si="76"/>
        <v>0</v>
      </c>
      <c r="FEG11" s="223">
        <f t="shared" si="76"/>
        <v>0</v>
      </c>
      <c r="FEH11" s="223">
        <f t="shared" ref="FEH11:FGS11" si="77">SUM(FEH4:FEH10)</f>
        <v>0</v>
      </c>
      <c r="FEI11" s="223">
        <f t="shared" si="77"/>
        <v>0</v>
      </c>
      <c r="FEJ11" s="223">
        <f t="shared" si="77"/>
        <v>0</v>
      </c>
      <c r="FEK11" s="223">
        <f t="shared" si="77"/>
        <v>0</v>
      </c>
      <c r="FEL11" s="223">
        <f t="shared" si="77"/>
        <v>0</v>
      </c>
      <c r="FEM11" s="223">
        <f t="shared" si="77"/>
        <v>0</v>
      </c>
      <c r="FEN11" s="223">
        <f t="shared" si="77"/>
        <v>0</v>
      </c>
      <c r="FEO11" s="223">
        <f t="shared" si="77"/>
        <v>0</v>
      </c>
      <c r="FEP11" s="223">
        <f t="shared" si="77"/>
        <v>0</v>
      </c>
      <c r="FEQ11" s="223">
        <f t="shared" si="77"/>
        <v>0</v>
      </c>
      <c r="FER11" s="223">
        <f t="shared" si="77"/>
        <v>0</v>
      </c>
      <c r="FES11" s="223">
        <f t="shared" si="77"/>
        <v>0</v>
      </c>
      <c r="FET11" s="223">
        <f t="shared" si="77"/>
        <v>0</v>
      </c>
      <c r="FEU11" s="223">
        <f t="shared" si="77"/>
        <v>0</v>
      </c>
      <c r="FEV11" s="223">
        <f t="shared" si="77"/>
        <v>0</v>
      </c>
      <c r="FEW11" s="223">
        <f t="shared" si="77"/>
        <v>0</v>
      </c>
      <c r="FEX11" s="223">
        <f t="shared" si="77"/>
        <v>0</v>
      </c>
      <c r="FEY11" s="223">
        <f t="shared" si="77"/>
        <v>0</v>
      </c>
      <c r="FEZ11" s="223">
        <f t="shared" si="77"/>
        <v>0</v>
      </c>
      <c r="FFA11" s="223">
        <f t="shared" si="77"/>
        <v>0</v>
      </c>
      <c r="FFB11" s="223">
        <f t="shared" si="77"/>
        <v>0</v>
      </c>
      <c r="FFC11" s="223">
        <f t="shared" si="77"/>
        <v>0</v>
      </c>
      <c r="FFD11" s="223">
        <f t="shared" si="77"/>
        <v>0</v>
      </c>
      <c r="FFE11" s="223">
        <f t="shared" si="77"/>
        <v>0</v>
      </c>
      <c r="FFF11" s="223">
        <f t="shared" si="77"/>
        <v>0</v>
      </c>
      <c r="FFG11" s="223">
        <f t="shared" si="77"/>
        <v>0</v>
      </c>
      <c r="FFH11" s="223">
        <f t="shared" si="77"/>
        <v>0</v>
      </c>
      <c r="FFI11" s="223">
        <f t="shared" si="77"/>
        <v>0</v>
      </c>
      <c r="FFJ11" s="223">
        <f t="shared" si="77"/>
        <v>0</v>
      </c>
      <c r="FFK11" s="223">
        <f t="shared" si="77"/>
        <v>0</v>
      </c>
      <c r="FFL11" s="223">
        <f t="shared" si="77"/>
        <v>0</v>
      </c>
      <c r="FFM11" s="223">
        <f t="shared" si="77"/>
        <v>0</v>
      </c>
      <c r="FFN11" s="223">
        <f t="shared" si="77"/>
        <v>0</v>
      </c>
      <c r="FFO11" s="223">
        <f t="shared" si="77"/>
        <v>0</v>
      </c>
      <c r="FFP11" s="223">
        <f t="shared" si="77"/>
        <v>0</v>
      </c>
      <c r="FFQ11" s="223">
        <f t="shared" si="77"/>
        <v>0</v>
      </c>
      <c r="FFR11" s="223">
        <f t="shared" si="77"/>
        <v>0</v>
      </c>
      <c r="FFS11" s="223">
        <f t="shared" si="77"/>
        <v>0</v>
      </c>
      <c r="FFT11" s="223">
        <f t="shared" si="77"/>
        <v>0</v>
      </c>
      <c r="FFU11" s="223">
        <f t="shared" si="77"/>
        <v>0</v>
      </c>
      <c r="FFV11" s="223">
        <f t="shared" si="77"/>
        <v>0</v>
      </c>
      <c r="FFW11" s="223">
        <f t="shared" si="77"/>
        <v>0</v>
      </c>
      <c r="FFX11" s="223">
        <f t="shared" si="77"/>
        <v>0</v>
      </c>
      <c r="FFY11" s="223">
        <f t="shared" si="77"/>
        <v>0</v>
      </c>
      <c r="FFZ11" s="223">
        <f t="shared" si="77"/>
        <v>0</v>
      </c>
      <c r="FGA11" s="223">
        <f t="shared" si="77"/>
        <v>0</v>
      </c>
      <c r="FGB11" s="223">
        <f t="shared" si="77"/>
        <v>0</v>
      </c>
      <c r="FGC11" s="223">
        <f t="shared" si="77"/>
        <v>0</v>
      </c>
      <c r="FGD11" s="223">
        <f t="shared" si="77"/>
        <v>0</v>
      </c>
      <c r="FGE11" s="223">
        <f t="shared" si="77"/>
        <v>0</v>
      </c>
      <c r="FGF11" s="223">
        <f t="shared" si="77"/>
        <v>0</v>
      </c>
      <c r="FGG11" s="223">
        <f t="shared" si="77"/>
        <v>0</v>
      </c>
      <c r="FGH11" s="223">
        <f t="shared" si="77"/>
        <v>0</v>
      </c>
      <c r="FGI11" s="223">
        <f t="shared" si="77"/>
        <v>0</v>
      </c>
      <c r="FGJ11" s="223">
        <f t="shared" si="77"/>
        <v>0</v>
      </c>
      <c r="FGK11" s="223">
        <f t="shared" si="77"/>
        <v>0</v>
      </c>
      <c r="FGL11" s="223">
        <f t="shared" si="77"/>
        <v>0</v>
      </c>
      <c r="FGM11" s="223">
        <f t="shared" si="77"/>
        <v>0</v>
      </c>
      <c r="FGN11" s="223">
        <f t="shared" si="77"/>
        <v>0</v>
      </c>
      <c r="FGO11" s="223">
        <f t="shared" si="77"/>
        <v>0</v>
      </c>
      <c r="FGP11" s="223">
        <f t="shared" si="77"/>
        <v>0</v>
      </c>
      <c r="FGQ11" s="223">
        <f t="shared" si="77"/>
        <v>0</v>
      </c>
      <c r="FGR11" s="223">
        <f t="shared" si="77"/>
        <v>0</v>
      </c>
      <c r="FGS11" s="223">
        <f t="shared" si="77"/>
        <v>0</v>
      </c>
      <c r="FGT11" s="223">
        <f t="shared" ref="FGT11:FJE11" si="78">SUM(FGT4:FGT10)</f>
        <v>0</v>
      </c>
      <c r="FGU11" s="223">
        <f t="shared" si="78"/>
        <v>0</v>
      </c>
      <c r="FGV11" s="223">
        <f t="shared" si="78"/>
        <v>0</v>
      </c>
      <c r="FGW11" s="223">
        <f t="shared" si="78"/>
        <v>0</v>
      </c>
      <c r="FGX11" s="223">
        <f t="shared" si="78"/>
        <v>0</v>
      </c>
      <c r="FGY11" s="223">
        <f t="shared" si="78"/>
        <v>0</v>
      </c>
      <c r="FGZ11" s="223">
        <f t="shared" si="78"/>
        <v>0</v>
      </c>
      <c r="FHA11" s="223">
        <f t="shared" si="78"/>
        <v>0</v>
      </c>
      <c r="FHB11" s="223">
        <f t="shared" si="78"/>
        <v>0</v>
      </c>
      <c r="FHC11" s="223">
        <f t="shared" si="78"/>
        <v>0</v>
      </c>
      <c r="FHD11" s="223">
        <f t="shared" si="78"/>
        <v>0</v>
      </c>
      <c r="FHE11" s="223">
        <f t="shared" si="78"/>
        <v>0</v>
      </c>
      <c r="FHF11" s="223">
        <f t="shared" si="78"/>
        <v>0</v>
      </c>
      <c r="FHG11" s="223">
        <f t="shared" si="78"/>
        <v>0</v>
      </c>
      <c r="FHH11" s="223">
        <f t="shared" si="78"/>
        <v>0</v>
      </c>
      <c r="FHI11" s="223">
        <f t="shared" si="78"/>
        <v>0</v>
      </c>
      <c r="FHJ11" s="223">
        <f t="shared" si="78"/>
        <v>0</v>
      </c>
      <c r="FHK11" s="223">
        <f t="shared" si="78"/>
        <v>0</v>
      </c>
      <c r="FHL11" s="223">
        <f t="shared" si="78"/>
        <v>0</v>
      </c>
      <c r="FHM11" s="223">
        <f t="shared" si="78"/>
        <v>0</v>
      </c>
      <c r="FHN11" s="223">
        <f t="shared" si="78"/>
        <v>0</v>
      </c>
      <c r="FHO11" s="223">
        <f t="shared" si="78"/>
        <v>0</v>
      </c>
      <c r="FHP11" s="223">
        <f t="shared" si="78"/>
        <v>0</v>
      </c>
      <c r="FHQ11" s="223">
        <f t="shared" si="78"/>
        <v>0</v>
      </c>
      <c r="FHR11" s="223">
        <f t="shared" si="78"/>
        <v>0</v>
      </c>
      <c r="FHS11" s="223">
        <f t="shared" si="78"/>
        <v>0</v>
      </c>
      <c r="FHT11" s="223">
        <f t="shared" si="78"/>
        <v>0</v>
      </c>
      <c r="FHU11" s="223">
        <f t="shared" si="78"/>
        <v>0</v>
      </c>
      <c r="FHV11" s="223">
        <f t="shared" si="78"/>
        <v>0</v>
      </c>
      <c r="FHW11" s="223">
        <f t="shared" si="78"/>
        <v>0</v>
      </c>
      <c r="FHX11" s="223">
        <f t="shared" si="78"/>
        <v>0</v>
      </c>
      <c r="FHY11" s="223">
        <f t="shared" si="78"/>
        <v>0</v>
      </c>
      <c r="FHZ11" s="223">
        <f t="shared" si="78"/>
        <v>0</v>
      </c>
      <c r="FIA11" s="223">
        <f t="shared" si="78"/>
        <v>0</v>
      </c>
      <c r="FIB11" s="223">
        <f t="shared" si="78"/>
        <v>0</v>
      </c>
      <c r="FIC11" s="223">
        <f t="shared" si="78"/>
        <v>0</v>
      </c>
      <c r="FID11" s="223">
        <f t="shared" si="78"/>
        <v>0</v>
      </c>
      <c r="FIE11" s="223">
        <f t="shared" si="78"/>
        <v>0</v>
      </c>
      <c r="FIF11" s="223">
        <f t="shared" si="78"/>
        <v>0</v>
      </c>
      <c r="FIG11" s="223">
        <f t="shared" si="78"/>
        <v>0</v>
      </c>
      <c r="FIH11" s="223">
        <f t="shared" si="78"/>
        <v>0</v>
      </c>
      <c r="FII11" s="223">
        <f t="shared" si="78"/>
        <v>0</v>
      </c>
      <c r="FIJ11" s="223">
        <f t="shared" si="78"/>
        <v>0</v>
      </c>
      <c r="FIK11" s="223">
        <f t="shared" si="78"/>
        <v>0</v>
      </c>
      <c r="FIL11" s="223">
        <f t="shared" si="78"/>
        <v>0</v>
      </c>
      <c r="FIM11" s="223">
        <f t="shared" si="78"/>
        <v>0</v>
      </c>
      <c r="FIN11" s="223">
        <f t="shared" si="78"/>
        <v>0</v>
      </c>
      <c r="FIO11" s="223">
        <f t="shared" si="78"/>
        <v>0</v>
      </c>
      <c r="FIP11" s="223">
        <f t="shared" si="78"/>
        <v>0</v>
      </c>
      <c r="FIQ11" s="223">
        <f t="shared" si="78"/>
        <v>0</v>
      </c>
      <c r="FIR11" s="223">
        <f t="shared" si="78"/>
        <v>0</v>
      </c>
      <c r="FIS11" s="223">
        <f t="shared" si="78"/>
        <v>0</v>
      </c>
      <c r="FIT11" s="223">
        <f t="shared" si="78"/>
        <v>0</v>
      </c>
      <c r="FIU11" s="223">
        <f t="shared" si="78"/>
        <v>0</v>
      </c>
      <c r="FIV11" s="223">
        <f t="shared" si="78"/>
        <v>0</v>
      </c>
      <c r="FIW11" s="223">
        <f t="shared" si="78"/>
        <v>0</v>
      </c>
      <c r="FIX11" s="223">
        <f t="shared" si="78"/>
        <v>0</v>
      </c>
      <c r="FIY11" s="223">
        <f t="shared" si="78"/>
        <v>0</v>
      </c>
      <c r="FIZ11" s="223">
        <f t="shared" si="78"/>
        <v>0</v>
      </c>
      <c r="FJA11" s="223">
        <f t="shared" si="78"/>
        <v>0</v>
      </c>
      <c r="FJB11" s="223">
        <f t="shared" si="78"/>
        <v>0</v>
      </c>
      <c r="FJC11" s="223">
        <f t="shared" si="78"/>
        <v>0</v>
      </c>
      <c r="FJD11" s="223">
        <f t="shared" si="78"/>
        <v>0</v>
      </c>
      <c r="FJE11" s="223">
        <f t="shared" si="78"/>
        <v>0</v>
      </c>
      <c r="FJF11" s="223">
        <f t="shared" ref="FJF11:FLQ11" si="79">SUM(FJF4:FJF10)</f>
        <v>0</v>
      </c>
      <c r="FJG11" s="223">
        <f t="shared" si="79"/>
        <v>0</v>
      </c>
      <c r="FJH11" s="223">
        <f t="shared" si="79"/>
        <v>0</v>
      </c>
      <c r="FJI11" s="223">
        <f t="shared" si="79"/>
        <v>0</v>
      </c>
      <c r="FJJ11" s="223">
        <f t="shared" si="79"/>
        <v>0</v>
      </c>
      <c r="FJK11" s="223">
        <f t="shared" si="79"/>
        <v>0</v>
      </c>
      <c r="FJL11" s="223">
        <f t="shared" si="79"/>
        <v>0</v>
      </c>
      <c r="FJM11" s="223">
        <f t="shared" si="79"/>
        <v>0</v>
      </c>
      <c r="FJN11" s="223">
        <f t="shared" si="79"/>
        <v>0</v>
      </c>
      <c r="FJO11" s="223">
        <f t="shared" si="79"/>
        <v>0</v>
      </c>
      <c r="FJP11" s="223">
        <f t="shared" si="79"/>
        <v>0</v>
      </c>
      <c r="FJQ11" s="223">
        <f t="shared" si="79"/>
        <v>0</v>
      </c>
      <c r="FJR11" s="223">
        <f t="shared" si="79"/>
        <v>0</v>
      </c>
      <c r="FJS11" s="223">
        <f t="shared" si="79"/>
        <v>0</v>
      </c>
      <c r="FJT11" s="223">
        <f t="shared" si="79"/>
        <v>0</v>
      </c>
      <c r="FJU11" s="223">
        <f t="shared" si="79"/>
        <v>0</v>
      </c>
      <c r="FJV11" s="223">
        <f t="shared" si="79"/>
        <v>0</v>
      </c>
      <c r="FJW11" s="223">
        <f t="shared" si="79"/>
        <v>0</v>
      </c>
      <c r="FJX11" s="223">
        <f t="shared" si="79"/>
        <v>0</v>
      </c>
      <c r="FJY11" s="223">
        <f t="shared" si="79"/>
        <v>0</v>
      </c>
      <c r="FJZ11" s="223">
        <f t="shared" si="79"/>
        <v>0</v>
      </c>
      <c r="FKA11" s="223">
        <f t="shared" si="79"/>
        <v>0</v>
      </c>
      <c r="FKB11" s="223">
        <f t="shared" si="79"/>
        <v>0</v>
      </c>
      <c r="FKC11" s="223">
        <f t="shared" si="79"/>
        <v>0</v>
      </c>
      <c r="FKD11" s="223">
        <f t="shared" si="79"/>
        <v>0</v>
      </c>
      <c r="FKE11" s="223">
        <f t="shared" si="79"/>
        <v>0</v>
      </c>
      <c r="FKF11" s="223">
        <f t="shared" si="79"/>
        <v>0</v>
      </c>
      <c r="FKG11" s="223">
        <f t="shared" si="79"/>
        <v>0</v>
      </c>
      <c r="FKH11" s="223">
        <f t="shared" si="79"/>
        <v>0</v>
      </c>
      <c r="FKI11" s="223">
        <f t="shared" si="79"/>
        <v>0</v>
      </c>
      <c r="FKJ11" s="223">
        <f t="shared" si="79"/>
        <v>0</v>
      </c>
      <c r="FKK11" s="223">
        <f t="shared" si="79"/>
        <v>0</v>
      </c>
      <c r="FKL11" s="223">
        <f t="shared" si="79"/>
        <v>0</v>
      </c>
      <c r="FKM11" s="223">
        <f t="shared" si="79"/>
        <v>0</v>
      </c>
      <c r="FKN11" s="223">
        <f t="shared" si="79"/>
        <v>0</v>
      </c>
      <c r="FKO11" s="223">
        <f t="shared" si="79"/>
        <v>0</v>
      </c>
      <c r="FKP11" s="223">
        <f t="shared" si="79"/>
        <v>0</v>
      </c>
      <c r="FKQ11" s="223">
        <f t="shared" si="79"/>
        <v>0</v>
      </c>
      <c r="FKR11" s="223">
        <f t="shared" si="79"/>
        <v>0</v>
      </c>
      <c r="FKS11" s="223">
        <f t="shared" si="79"/>
        <v>0</v>
      </c>
      <c r="FKT11" s="223">
        <f t="shared" si="79"/>
        <v>0</v>
      </c>
      <c r="FKU11" s="223">
        <f t="shared" si="79"/>
        <v>0</v>
      </c>
      <c r="FKV11" s="223">
        <f t="shared" si="79"/>
        <v>0</v>
      </c>
      <c r="FKW11" s="223">
        <f t="shared" si="79"/>
        <v>0</v>
      </c>
      <c r="FKX11" s="223">
        <f t="shared" si="79"/>
        <v>0</v>
      </c>
      <c r="FKY11" s="223">
        <f t="shared" si="79"/>
        <v>0</v>
      </c>
      <c r="FKZ11" s="223">
        <f t="shared" si="79"/>
        <v>0</v>
      </c>
      <c r="FLA11" s="223">
        <f t="shared" si="79"/>
        <v>0</v>
      </c>
      <c r="FLB11" s="223">
        <f t="shared" si="79"/>
        <v>0</v>
      </c>
      <c r="FLC11" s="223">
        <f t="shared" si="79"/>
        <v>0</v>
      </c>
      <c r="FLD11" s="223">
        <f t="shared" si="79"/>
        <v>0</v>
      </c>
      <c r="FLE11" s="223">
        <f t="shared" si="79"/>
        <v>0</v>
      </c>
      <c r="FLF11" s="223">
        <f t="shared" si="79"/>
        <v>0</v>
      </c>
      <c r="FLG11" s="223">
        <f t="shared" si="79"/>
        <v>0</v>
      </c>
      <c r="FLH11" s="223">
        <f t="shared" si="79"/>
        <v>0</v>
      </c>
      <c r="FLI11" s="223">
        <f t="shared" si="79"/>
        <v>0</v>
      </c>
      <c r="FLJ11" s="223">
        <f t="shared" si="79"/>
        <v>0</v>
      </c>
      <c r="FLK11" s="223">
        <f t="shared" si="79"/>
        <v>0</v>
      </c>
      <c r="FLL11" s="223">
        <f t="shared" si="79"/>
        <v>0</v>
      </c>
      <c r="FLM11" s="223">
        <f t="shared" si="79"/>
        <v>0</v>
      </c>
      <c r="FLN11" s="223">
        <f t="shared" si="79"/>
        <v>0</v>
      </c>
      <c r="FLO11" s="223">
        <f t="shared" si="79"/>
        <v>0</v>
      </c>
      <c r="FLP11" s="223">
        <f t="shared" si="79"/>
        <v>0</v>
      </c>
      <c r="FLQ11" s="223">
        <f t="shared" si="79"/>
        <v>0</v>
      </c>
      <c r="FLR11" s="223">
        <f t="shared" ref="FLR11:FOC11" si="80">SUM(FLR4:FLR10)</f>
        <v>0</v>
      </c>
      <c r="FLS11" s="223">
        <f t="shared" si="80"/>
        <v>0</v>
      </c>
      <c r="FLT11" s="223">
        <f t="shared" si="80"/>
        <v>0</v>
      </c>
      <c r="FLU11" s="223">
        <f t="shared" si="80"/>
        <v>0</v>
      </c>
      <c r="FLV11" s="223">
        <f t="shared" si="80"/>
        <v>0</v>
      </c>
      <c r="FLW11" s="223">
        <f t="shared" si="80"/>
        <v>0</v>
      </c>
      <c r="FLX11" s="223">
        <f t="shared" si="80"/>
        <v>0</v>
      </c>
      <c r="FLY11" s="223">
        <f t="shared" si="80"/>
        <v>0</v>
      </c>
      <c r="FLZ11" s="223">
        <f t="shared" si="80"/>
        <v>0</v>
      </c>
      <c r="FMA11" s="223">
        <f t="shared" si="80"/>
        <v>0</v>
      </c>
      <c r="FMB11" s="223">
        <f t="shared" si="80"/>
        <v>0</v>
      </c>
      <c r="FMC11" s="223">
        <f t="shared" si="80"/>
        <v>0</v>
      </c>
      <c r="FMD11" s="223">
        <f t="shared" si="80"/>
        <v>0</v>
      </c>
      <c r="FME11" s="223">
        <f t="shared" si="80"/>
        <v>0</v>
      </c>
      <c r="FMF11" s="223">
        <f t="shared" si="80"/>
        <v>0</v>
      </c>
      <c r="FMG11" s="223">
        <f t="shared" si="80"/>
        <v>0</v>
      </c>
      <c r="FMH11" s="223">
        <f t="shared" si="80"/>
        <v>0</v>
      </c>
      <c r="FMI11" s="223">
        <f t="shared" si="80"/>
        <v>0</v>
      </c>
      <c r="FMJ11" s="223">
        <f t="shared" si="80"/>
        <v>0</v>
      </c>
      <c r="FMK11" s="223">
        <f t="shared" si="80"/>
        <v>0</v>
      </c>
      <c r="FML11" s="223">
        <f t="shared" si="80"/>
        <v>0</v>
      </c>
      <c r="FMM11" s="223">
        <f t="shared" si="80"/>
        <v>0</v>
      </c>
      <c r="FMN11" s="223">
        <f t="shared" si="80"/>
        <v>0</v>
      </c>
      <c r="FMO11" s="223">
        <f t="shared" si="80"/>
        <v>0</v>
      </c>
      <c r="FMP11" s="223">
        <f t="shared" si="80"/>
        <v>0</v>
      </c>
      <c r="FMQ11" s="223">
        <f t="shared" si="80"/>
        <v>0</v>
      </c>
      <c r="FMR11" s="223">
        <f t="shared" si="80"/>
        <v>0</v>
      </c>
      <c r="FMS11" s="223">
        <f t="shared" si="80"/>
        <v>0</v>
      </c>
      <c r="FMT11" s="223">
        <f t="shared" si="80"/>
        <v>0</v>
      </c>
      <c r="FMU11" s="223">
        <f t="shared" si="80"/>
        <v>0</v>
      </c>
      <c r="FMV11" s="223">
        <f t="shared" si="80"/>
        <v>0</v>
      </c>
      <c r="FMW11" s="223">
        <f t="shared" si="80"/>
        <v>0</v>
      </c>
      <c r="FMX11" s="223">
        <f t="shared" si="80"/>
        <v>0</v>
      </c>
      <c r="FMY11" s="223">
        <f t="shared" si="80"/>
        <v>0</v>
      </c>
      <c r="FMZ11" s="223">
        <f t="shared" si="80"/>
        <v>0</v>
      </c>
      <c r="FNA11" s="223">
        <f t="shared" si="80"/>
        <v>0</v>
      </c>
      <c r="FNB11" s="223">
        <f t="shared" si="80"/>
        <v>0</v>
      </c>
      <c r="FNC11" s="223">
        <f t="shared" si="80"/>
        <v>0</v>
      </c>
      <c r="FND11" s="223">
        <f t="shared" si="80"/>
        <v>0</v>
      </c>
      <c r="FNE11" s="223">
        <f t="shared" si="80"/>
        <v>0</v>
      </c>
      <c r="FNF11" s="223">
        <f t="shared" si="80"/>
        <v>0</v>
      </c>
      <c r="FNG11" s="223">
        <f t="shared" si="80"/>
        <v>0</v>
      </c>
      <c r="FNH11" s="223">
        <f t="shared" si="80"/>
        <v>0</v>
      </c>
      <c r="FNI11" s="223">
        <f t="shared" si="80"/>
        <v>0</v>
      </c>
      <c r="FNJ11" s="223">
        <f t="shared" si="80"/>
        <v>0</v>
      </c>
      <c r="FNK11" s="223">
        <f t="shared" si="80"/>
        <v>0</v>
      </c>
      <c r="FNL11" s="223">
        <f t="shared" si="80"/>
        <v>0</v>
      </c>
      <c r="FNM11" s="223">
        <f t="shared" si="80"/>
        <v>0</v>
      </c>
      <c r="FNN11" s="223">
        <f t="shared" si="80"/>
        <v>0</v>
      </c>
      <c r="FNO11" s="223">
        <f t="shared" si="80"/>
        <v>0</v>
      </c>
      <c r="FNP11" s="223">
        <f t="shared" si="80"/>
        <v>0</v>
      </c>
      <c r="FNQ11" s="223">
        <f t="shared" si="80"/>
        <v>0</v>
      </c>
      <c r="FNR11" s="223">
        <f t="shared" si="80"/>
        <v>0</v>
      </c>
      <c r="FNS11" s="223">
        <f t="shared" si="80"/>
        <v>0</v>
      </c>
      <c r="FNT11" s="223">
        <f t="shared" si="80"/>
        <v>0</v>
      </c>
      <c r="FNU11" s="223">
        <f t="shared" si="80"/>
        <v>0</v>
      </c>
      <c r="FNV11" s="223">
        <f t="shared" si="80"/>
        <v>0</v>
      </c>
      <c r="FNW11" s="223">
        <f t="shared" si="80"/>
        <v>0</v>
      </c>
      <c r="FNX11" s="223">
        <f t="shared" si="80"/>
        <v>0</v>
      </c>
      <c r="FNY11" s="223">
        <f t="shared" si="80"/>
        <v>0</v>
      </c>
      <c r="FNZ11" s="223">
        <f t="shared" si="80"/>
        <v>0</v>
      </c>
      <c r="FOA11" s="223">
        <f t="shared" si="80"/>
        <v>0</v>
      </c>
      <c r="FOB11" s="223">
        <f t="shared" si="80"/>
        <v>0</v>
      </c>
      <c r="FOC11" s="223">
        <f t="shared" si="80"/>
        <v>0</v>
      </c>
      <c r="FOD11" s="223">
        <f t="shared" ref="FOD11:FQO11" si="81">SUM(FOD4:FOD10)</f>
        <v>0</v>
      </c>
      <c r="FOE11" s="223">
        <f t="shared" si="81"/>
        <v>0</v>
      </c>
      <c r="FOF11" s="223">
        <f t="shared" si="81"/>
        <v>0</v>
      </c>
      <c r="FOG11" s="223">
        <f t="shared" si="81"/>
        <v>0</v>
      </c>
      <c r="FOH11" s="223">
        <f t="shared" si="81"/>
        <v>0</v>
      </c>
      <c r="FOI11" s="223">
        <f t="shared" si="81"/>
        <v>0</v>
      </c>
      <c r="FOJ11" s="223">
        <f t="shared" si="81"/>
        <v>0</v>
      </c>
      <c r="FOK11" s="223">
        <f t="shared" si="81"/>
        <v>0</v>
      </c>
      <c r="FOL11" s="223">
        <f t="shared" si="81"/>
        <v>0</v>
      </c>
      <c r="FOM11" s="223">
        <f t="shared" si="81"/>
        <v>0</v>
      </c>
      <c r="FON11" s="223">
        <f t="shared" si="81"/>
        <v>0</v>
      </c>
      <c r="FOO11" s="223">
        <f t="shared" si="81"/>
        <v>0</v>
      </c>
      <c r="FOP11" s="223">
        <f t="shared" si="81"/>
        <v>0</v>
      </c>
      <c r="FOQ11" s="223">
        <f t="shared" si="81"/>
        <v>0</v>
      </c>
      <c r="FOR11" s="223">
        <f t="shared" si="81"/>
        <v>0</v>
      </c>
      <c r="FOS11" s="223">
        <f t="shared" si="81"/>
        <v>0</v>
      </c>
      <c r="FOT11" s="223">
        <f t="shared" si="81"/>
        <v>0</v>
      </c>
      <c r="FOU11" s="223">
        <f t="shared" si="81"/>
        <v>0</v>
      </c>
      <c r="FOV11" s="223">
        <f t="shared" si="81"/>
        <v>0</v>
      </c>
      <c r="FOW11" s="223">
        <f t="shared" si="81"/>
        <v>0</v>
      </c>
      <c r="FOX11" s="223">
        <f t="shared" si="81"/>
        <v>0</v>
      </c>
      <c r="FOY11" s="223">
        <f t="shared" si="81"/>
        <v>0</v>
      </c>
      <c r="FOZ11" s="223">
        <f t="shared" si="81"/>
        <v>0</v>
      </c>
      <c r="FPA11" s="223">
        <f t="shared" si="81"/>
        <v>0</v>
      </c>
      <c r="FPB11" s="223">
        <f t="shared" si="81"/>
        <v>0</v>
      </c>
      <c r="FPC11" s="223">
        <f t="shared" si="81"/>
        <v>0</v>
      </c>
      <c r="FPD11" s="223">
        <f t="shared" si="81"/>
        <v>0</v>
      </c>
      <c r="FPE11" s="223">
        <f t="shared" si="81"/>
        <v>0</v>
      </c>
      <c r="FPF11" s="223">
        <f t="shared" si="81"/>
        <v>0</v>
      </c>
      <c r="FPG11" s="223">
        <f t="shared" si="81"/>
        <v>0</v>
      </c>
      <c r="FPH11" s="223">
        <f t="shared" si="81"/>
        <v>0</v>
      </c>
      <c r="FPI11" s="223">
        <f t="shared" si="81"/>
        <v>0</v>
      </c>
      <c r="FPJ11" s="223">
        <f t="shared" si="81"/>
        <v>0</v>
      </c>
      <c r="FPK11" s="223">
        <f t="shared" si="81"/>
        <v>0</v>
      </c>
      <c r="FPL11" s="223">
        <f t="shared" si="81"/>
        <v>0</v>
      </c>
      <c r="FPM11" s="223">
        <f t="shared" si="81"/>
        <v>0</v>
      </c>
      <c r="FPN11" s="223">
        <f t="shared" si="81"/>
        <v>0</v>
      </c>
      <c r="FPO11" s="223">
        <f t="shared" si="81"/>
        <v>0</v>
      </c>
      <c r="FPP11" s="223">
        <f t="shared" si="81"/>
        <v>0</v>
      </c>
      <c r="FPQ11" s="223">
        <f t="shared" si="81"/>
        <v>0</v>
      </c>
      <c r="FPR11" s="223">
        <f t="shared" si="81"/>
        <v>0</v>
      </c>
      <c r="FPS11" s="223">
        <f t="shared" si="81"/>
        <v>0</v>
      </c>
      <c r="FPT11" s="223">
        <f t="shared" si="81"/>
        <v>0</v>
      </c>
      <c r="FPU11" s="223">
        <f t="shared" si="81"/>
        <v>0</v>
      </c>
      <c r="FPV11" s="223">
        <f t="shared" si="81"/>
        <v>0</v>
      </c>
      <c r="FPW11" s="223">
        <f t="shared" si="81"/>
        <v>0</v>
      </c>
      <c r="FPX11" s="223">
        <f t="shared" si="81"/>
        <v>0</v>
      </c>
      <c r="FPY11" s="223">
        <f t="shared" si="81"/>
        <v>0</v>
      </c>
      <c r="FPZ11" s="223">
        <f t="shared" si="81"/>
        <v>0</v>
      </c>
      <c r="FQA11" s="223">
        <f t="shared" si="81"/>
        <v>0</v>
      </c>
      <c r="FQB11" s="223">
        <f t="shared" si="81"/>
        <v>0</v>
      </c>
      <c r="FQC11" s="223">
        <f t="shared" si="81"/>
        <v>0</v>
      </c>
      <c r="FQD11" s="223">
        <f t="shared" si="81"/>
        <v>0</v>
      </c>
      <c r="FQE11" s="223">
        <f t="shared" si="81"/>
        <v>0</v>
      </c>
      <c r="FQF11" s="223">
        <f t="shared" si="81"/>
        <v>0</v>
      </c>
      <c r="FQG11" s="223">
        <f t="shared" si="81"/>
        <v>0</v>
      </c>
      <c r="FQH11" s="223">
        <f t="shared" si="81"/>
        <v>0</v>
      </c>
      <c r="FQI11" s="223">
        <f t="shared" si="81"/>
        <v>0</v>
      </c>
      <c r="FQJ11" s="223">
        <f t="shared" si="81"/>
        <v>0</v>
      </c>
      <c r="FQK11" s="223">
        <f t="shared" si="81"/>
        <v>0</v>
      </c>
      <c r="FQL11" s="223">
        <f t="shared" si="81"/>
        <v>0</v>
      </c>
      <c r="FQM11" s="223">
        <f t="shared" si="81"/>
        <v>0</v>
      </c>
      <c r="FQN11" s="223">
        <f t="shared" si="81"/>
        <v>0</v>
      </c>
      <c r="FQO11" s="223">
        <f t="shared" si="81"/>
        <v>0</v>
      </c>
      <c r="FQP11" s="223">
        <f t="shared" ref="FQP11:FTA11" si="82">SUM(FQP4:FQP10)</f>
        <v>0</v>
      </c>
      <c r="FQQ11" s="223">
        <f t="shared" si="82"/>
        <v>0</v>
      </c>
      <c r="FQR11" s="223">
        <f t="shared" si="82"/>
        <v>0</v>
      </c>
      <c r="FQS11" s="223">
        <f t="shared" si="82"/>
        <v>0</v>
      </c>
      <c r="FQT11" s="223">
        <f t="shared" si="82"/>
        <v>0</v>
      </c>
      <c r="FQU11" s="223">
        <f t="shared" si="82"/>
        <v>0</v>
      </c>
      <c r="FQV11" s="223">
        <f t="shared" si="82"/>
        <v>0</v>
      </c>
      <c r="FQW11" s="223">
        <f t="shared" si="82"/>
        <v>0</v>
      </c>
      <c r="FQX11" s="223">
        <f t="shared" si="82"/>
        <v>0</v>
      </c>
      <c r="FQY11" s="223">
        <f t="shared" si="82"/>
        <v>0</v>
      </c>
      <c r="FQZ11" s="223">
        <f t="shared" si="82"/>
        <v>0</v>
      </c>
      <c r="FRA11" s="223">
        <f t="shared" si="82"/>
        <v>0</v>
      </c>
      <c r="FRB11" s="223">
        <f t="shared" si="82"/>
        <v>0</v>
      </c>
      <c r="FRC11" s="223">
        <f t="shared" si="82"/>
        <v>0</v>
      </c>
      <c r="FRD11" s="223">
        <f t="shared" si="82"/>
        <v>0</v>
      </c>
      <c r="FRE11" s="223">
        <f t="shared" si="82"/>
        <v>0</v>
      </c>
      <c r="FRF11" s="223">
        <f t="shared" si="82"/>
        <v>0</v>
      </c>
      <c r="FRG11" s="223">
        <f t="shared" si="82"/>
        <v>0</v>
      </c>
      <c r="FRH11" s="223">
        <f t="shared" si="82"/>
        <v>0</v>
      </c>
      <c r="FRI11" s="223">
        <f t="shared" si="82"/>
        <v>0</v>
      </c>
      <c r="FRJ11" s="223">
        <f t="shared" si="82"/>
        <v>0</v>
      </c>
      <c r="FRK11" s="223">
        <f t="shared" si="82"/>
        <v>0</v>
      </c>
      <c r="FRL11" s="223">
        <f t="shared" si="82"/>
        <v>0</v>
      </c>
      <c r="FRM11" s="223">
        <f t="shared" si="82"/>
        <v>0</v>
      </c>
      <c r="FRN11" s="223">
        <f t="shared" si="82"/>
        <v>0</v>
      </c>
      <c r="FRO11" s="223">
        <f t="shared" si="82"/>
        <v>0</v>
      </c>
      <c r="FRP11" s="223">
        <f t="shared" si="82"/>
        <v>0</v>
      </c>
      <c r="FRQ11" s="223">
        <f t="shared" si="82"/>
        <v>0</v>
      </c>
      <c r="FRR11" s="223">
        <f t="shared" si="82"/>
        <v>0</v>
      </c>
      <c r="FRS11" s="223">
        <f t="shared" si="82"/>
        <v>0</v>
      </c>
      <c r="FRT11" s="223">
        <f t="shared" si="82"/>
        <v>0</v>
      </c>
      <c r="FRU11" s="223">
        <f t="shared" si="82"/>
        <v>0</v>
      </c>
      <c r="FRV11" s="223">
        <f t="shared" si="82"/>
        <v>0</v>
      </c>
      <c r="FRW11" s="223">
        <f t="shared" si="82"/>
        <v>0</v>
      </c>
      <c r="FRX11" s="223">
        <f t="shared" si="82"/>
        <v>0</v>
      </c>
      <c r="FRY11" s="223">
        <f t="shared" si="82"/>
        <v>0</v>
      </c>
      <c r="FRZ11" s="223">
        <f t="shared" si="82"/>
        <v>0</v>
      </c>
      <c r="FSA11" s="223">
        <f t="shared" si="82"/>
        <v>0</v>
      </c>
      <c r="FSB11" s="223">
        <f t="shared" si="82"/>
        <v>0</v>
      </c>
      <c r="FSC11" s="223">
        <f t="shared" si="82"/>
        <v>0</v>
      </c>
      <c r="FSD11" s="223">
        <f t="shared" si="82"/>
        <v>0</v>
      </c>
      <c r="FSE11" s="223">
        <f t="shared" si="82"/>
        <v>0</v>
      </c>
      <c r="FSF11" s="223">
        <f t="shared" si="82"/>
        <v>0</v>
      </c>
      <c r="FSG11" s="223">
        <f t="shared" si="82"/>
        <v>0</v>
      </c>
      <c r="FSH11" s="223">
        <f t="shared" si="82"/>
        <v>0</v>
      </c>
      <c r="FSI11" s="223">
        <f t="shared" si="82"/>
        <v>0</v>
      </c>
      <c r="FSJ11" s="223">
        <f t="shared" si="82"/>
        <v>0</v>
      </c>
      <c r="FSK11" s="223">
        <f t="shared" si="82"/>
        <v>0</v>
      </c>
      <c r="FSL11" s="223">
        <f t="shared" si="82"/>
        <v>0</v>
      </c>
      <c r="FSM11" s="223">
        <f t="shared" si="82"/>
        <v>0</v>
      </c>
      <c r="FSN11" s="223">
        <f t="shared" si="82"/>
        <v>0</v>
      </c>
      <c r="FSO11" s="223">
        <f t="shared" si="82"/>
        <v>0</v>
      </c>
      <c r="FSP11" s="223">
        <f t="shared" si="82"/>
        <v>0</v>
      </c>
      <c r="FSQ11" s="223">
        <f t="shared" si="82"/>
        <v>0</v>
      </c>
      <c r="FSR11" s="223">
        <f t="shared" si="82"/>
        <v>0</v>
      </c>
      <c r="FSS11" s="223">
        <f t="shared" si="82"/>
        <v>0</v>
      </c>
      <c r="FST11" s="223">
        <f t="shared" si="82"/>
        <v>0</v>
      </c>
      <c r="FSU11" s="223">
        <f t="shared" si="82"/>
        <v>0</v>
      </c>
      <c r="FSV11" s="223">
        <f t="shared" si="82"/>
        <v>0</v>
      </c>
      <c r="FSW11" s="223">
        <f t="shared" si="82"/>
        <v>0</v>
      </c>
      <c r="FSX11" s="223">
        <f t="shared" si="82"/>
        <v>0</v>
      </c>
      <c r="FSY11" s="223">
        <f t="shared" si="82"/>
        <v>0</v>
      </c>
      <c r="FSZ11" s="223">
        <f t="shared" si="82"/>
        <v>0</v>
      </c>
      <c r="FTA11" s="223">
        <f t="shared" si="82"/>
        <v>0</v>
      </c>
      <c r="FTB11" s="223">
        <f t="shared" ref="FTB11:FVM11" si="83">SUM(FTB4:FTB10)</f>
        <v>0</v>
      </c>
      <c r="FTC11" s="223">
        <f t="shared" si="83"/>
        <v>0</v>
      </c>
      <c r="FTD11" s="223">
        <f t="shared" si="83"/>
        <v>0</v>
      </c>
      <c r="FTE11" s="223">
        <f t="shared" si="83"/>
        <v>0</v>
      </c>
      <c r="FTF11" s="223">
        <f t="shared" si="83"/>
        <v>0</v>
      </c>
      <c r="FTG11" s="223">
        <f t="shared" si="83"/>
        <v>0</v>
      </c>
      <c r="FTH11" s="223">
        <f t="shared" si="83"/>
        <v>0</v>
      </c>
      <c r="FTI11" s="223">
        <f t="shared" si="83"/>
        <v>0</v>
      </c>
      <c r="FTJ11" s="223">
        <f t="shared" si="83"/>
        <v>0</v>
      </c>
      <c r="FTK11" s="223">
        <f t="shared" si="83"/>
        <v>0</v>
      </c>
      <c r="FTL11" s="223">
        <f t="shared" si="83"/>
        <v>0</v>
      </c>
      <c r="FTM11" s="223">
        <f t="shared" si="83"/>
        <v>0</v>
      </c>
      <c r="FTN11" s="223">
        <f t="shared" si="83"/>
        <v>0</v>
      </c>
      <c r="FTO11" s="223">
        <f t="shared" si="83"/>
        <v>0</v>
      </c>
      <c r="FTP11" s="223">
        <f t="shared" si="83"/>
        <v>0</v>
      </c>
      <c r="FTQ11" s="223">
        <f t="shared" si="83"/>
        <v>0</v>
      </c>
      <c r="FTR11" s="223">
        <f t="shared" si="83"/>
        <v>0</v>
      </c>
      <c r="FTS11" s="223">
        <f t="shared" si="83"/>
        <v>0</v>
      </c>
      <c r="FTT11" s="223">
        <f t="shared" si="83"/>
        <v>0</v>
      </c>
      <c r="FTU11" s="223">
        <f t="shared" si="83"/>
        <v>0</v>
      </c>
      <c r="FTV11" s="223">
        <f t="shared" si="83"/>
        <v>0</v>
      </c>
      <c r="FTW11" s="223">
        <f t="shared" si="83"/>
        <v>0</v>
      </c>
      <c r="FTX11" s="223">
        <f t="shared" si="83"/>
        <v>0</v>
      </c>
      <c r="FTY11" s="223">
        <f t="shared" si="83"/>
        <v>0</v>
      </c>
      <c r="FTZ11" s="223">
        <f t="shared" si="83"/>
        <v>0</v>
      </c>
      <c r="FUA11" s="223">
        <f t="shared" si="83"/>
        <v>0</v>
      </c>
      <c r="FUB11" s="223">
        <f t="shared" si="83"/>
        <v>0</v>
      </c>
      <c r="FUC11" s="223">
        <f t="shared" si="83"/>
        <v>0</v>
      </c>
      <c r="FUD11" s="223">
        <f t="shared" si="83"/>
        <v>0</v>
      </c>
      <c r="FUE11" s="223">
        <f t="shared" si="83"/>
        <v>0</v>
      </c>
      <c r="FUF11" s="223">
        <f t="shared" si="83"/>
        <v>0</v>
      </c>
      <c r="FUG11" s="223">
        <f t="shared" si="83"/>
        <v>0</v>
      </c>
      <c r="FUH11" s="223">
        <f t="shared" si="83"/>
        <v>0</v>
      </c>
      <c r="FUI11" s="223">
        <f t="shared" si="83"/>
        <v>0</v>
      </c>
      <c r="FUJ11" s="223">
        <f t="shared" si="83"/>
        <v>0</v>
      </c>
      <c r="FUK11" s="223">
        <f t="shared" si="83"/>
        <v>0</v>
      </c>
      <c r="FUL11" s="223">
        <f t="shared" si="83"/>
        <v>0</v>
      </c>
      <c r="FUM11" s="223">
        <f t="shared" si="83"/>
        <v>0</v>
      </c>
      <c r="FUN11" s="223">
        <f t="shared" si="83"/>
        <v>0</v>
      </c>
      <c r="FUO11" s="223">
        <f t="shared" si="83"/>
        <v>0</v>
      </c>
      <c r="FUP11" s="223">
        <f t="shared" si="83"/>
        <v>0</v>
      </c>
      <c r="FUQ11" s="223">
        <f t="shared" si="83"/>
        <v>0</v>
      </c>
      <c r="FUR11" s="223">
        <f t="shared" si="83"/>
        <v>0</v>
      </c>
      <c r="FUS11" s="223">
        <f t="shared" si="83"/>
        <v>0</v>
      </c>
      <c r="FUT11" s="223">
        <f t="shared" si="83"/>
        <v>0</v>
      </c>
      <c r="FUU11" s="223">
        <f t="shared" si="83"/>
        <v>0</v>
      </c>
      <c r="FUV11" s="223">
        <f t="shared" si="83"/>
        <v>0</v>
      </c>
      <c r="FUW11" s="223">
        <f t="shared" si="83"/>
        <v>0</v>
      </c>
      <c r="FUX11" s="223">
        <f t="shared" si="83"/>
        <v>0</v>
      </c>
      <c r="FUY11" s="223">
        <f t="shared" si="83"/>
        <v>0</v>
      </c>
      <c r="FUZ11" s="223">
        <f t="shared" si="83"/>
        <v>0</v>
      </c>
      <c r="FVA11" s="223">
        <f t="shared" si="83"/>
        <v>0</v>
      </c>
      <c r="FVB11" s="223">
        <f t="shared" si="83"/>
        <v>0</v>
      </c>
      <c r="FVC11" s="223">
        <f t="shared" si="83"/>
        <v>0</v>
      </c>
      <c r="FVD11" s="223">
        <f t="shared" si="83"/>
        <v>0</v>
      </c>
      <c r="FVE11" s="223">
        <f t="shared" si="83"/>
        <v>0</v>
      </c>
      <c r="FVF11" s="223">
        <f t="shared" si="83"/>
        <v>0</v>
      </c>
      <c r="FVG11" s="223">
        <f t="shared" si="83"/>
        <v>0</v>
      </c>
      <c r="FVH11" s="223">
        <f t="shared" si="83"/>
        <v>0</v>
      </c>
      <c r="FVI11" s="223">
        <f t="shared" si="83"/>
        <v>0</v>
      </c>
      <c r="FVJ11" s="223">
        <f t="shared" si="83"/>
        <v>0</v>
      </c>
      <c r="FVK11" s="223">
        <f t="shared" si="83"/>
        <v>0</v>
      </c>
      <c r="FVL11" s="223">
        <f t="shared" si="83"/>
        <v>0</v>
      </c>
      <c r="FVM11" s="223">
        <f t="shared" si="83"/>
        <v>0</v>
      </c>
      <c r="FVN11" s="223">
        <f t="shared" ref="FVN11:FXY11" si="84">SUM(FVN4:FVN10)</f>
        <v>0</v>
      </c>
      <c r="FVO11" s="223">
        <f t="shared" si="84"/>
        <v>0</v>
      </c>
      <c r="FVP11" s="223">
        <f t="shared" si="84"/>
        <v>0</v>
      </c>
      <c r="FVQ11" s="223">
        <f t="shared" si="84"/>
        <v>0</v>
      </c>
      <c r="FVR11" s="223">
        <f t="shared" si="84"/>
        <v>0</v>
      </c>
      <c r="FVS11" s="223">
        <f t="shared" si="84"/>
        <v>0</v>
      </c>
      <c r="FVT11" s="223">
        <f t="shared" si="84"/>
        <v>0</v>
      </c>
      <c r="FVU11" s="223">
        <f t="shared" si="84"/>
        <v>0</v>
      </c>
      <c r="FVV11" s="223">
        <f t="shared" si="84"/>
        <v>0</v>
      </c>
      <c r="FVW11" s="223">
        <f t="shared" si="84"/>
        <v>0</v>
      </c>
      <c r="FVX11" s="223">
        <f t="shared" si="84"/>
        <v>0</v>
      </c>
      <c r="FVY11" s="223">
        <f t="shared" si="84"/>
        <v>0</v>
      </c>
      <c r="FVZ11" s="223">
        <f t="shared" si="84"/>
        <v>0</v>
      </c>
      <c r="FWA11" s="223">
        <f t="shared" si="84"/>
        <v>0</v>
      </c>
      <c r="FWB11" s="223">
        <f t="shared" si="84"/>
        <v>0</v>
      </c>
      <c r="FWC11" s="223">
        <f t="shared" si="84"/>
        <v>0</v>
      </c>
      <c r="FWD11" s="223">
        <f t="shared" si="84"/>
        <v>0</v>
      </c>
      <c r="FWE11" s="223">
        <f t="shared" si="84"/>
        <v>0</v>
      </c>
      <c r="FWF11" s="223">
        <f t="shared" si="84"/>
        <v>0</v>
      </c>
      <c r="FWG11" s="223">
        <f t="shared" si="84"/>
        <v>0</v>
      </c>
      <c r="FWH11" s="223">
        <f t="shared" si="84"/>
        <v>0</v>
      </c>
      <c r="FWI11" s="223">
        <f t="shared" si="84"/>
        <v>0</v>
      </c>
      <c r="FWJ11" s="223">
        <f t="shared" si="84"/>
        <v>0</v>
      </c>
      <c r="FWK11" s="223">
        <f t="shared" si="84"/>
        <v>0</v>
      </c>
      <c r="FWL11" s="223">
        <f t="shared" si="84"/>
        <v>0</v>
      </c>
      <c r="FWM11" s="223">
        <f t="shared" si="84"/>
        <v>0</v>
      </c>
      <c r="FWN11" s="223">
        <f t="shared" si="84"/>
        <v>0</v>
      </c>
      <c r="FWO11" s="223">
        <f t="shared" si="84"/>
        <v>0</v>
      </c>
      <c r="FWP11" s="223">
        <f t="shared" si="84"/>
        <v>0</v>
      </c>
      <c r="FWQ11" s="223">
        <f t="shared" si="84"/>
        <v>0</v>
      </c>
      <c r="FWR11" s="223">
        <f t="shared" si="84"/>
        <v>0</v>
      </c>
      <c r="FWS11" s="223">
        <f t="shared" si="84"/>
        <v>0</v>
      </c>
      <c r="FWT11" s="223">
        <f t="shared" si="84"/>
        <v>0</v>
      </c>
      <c r="FWU11" s="223">
        <f t="shared" si="84"/>
        <v>0</v>
      </c>
      <c r="FWV11" s="223">
        <f t="shared" si="84"/>
        <v>0</v>
      </c>
      <c r="FWW11" s="223">
        <f t="shared" si="84"/>
        <v>0</v>
      </c>
      <c r="FWX11" s="223">
        <f t="shared" si="84"/>
        <v>0</v>
      </c>
      <c r="FWY11" s="223">
        <f t="shared" si="84"/>
        <v>0</v>
      </c>
      <c r="FWZ11" s="223">
        <f t="shared" si="84"/>
        <v>0</v>
      </c>
      <c r="FXA11" s="223">
        <f t="shared" si="84"/>
        <v>0</v>
      </c>
      <c r="FXB11" s="223">
        <f t="shared" si="84"/>
        <v>0</v>
      </c>
      <c r="FXC11" s="223">
        <f t="shared" si="84"/>
        <v>0</v>
      </c>
      <c r="FXD11" s="223">
        <f t="shared" si="84"/>
        <v>0</v>
      </c>
      <c r="FXE11" s="223">
        <f t="shared" si="84"/>
        <v>0</v>
      </c>
      <c r="FXF11" s="223">
        <f t="shared" si="84"/>
        <v>0</v>
      </c>
      <c r="FXG11" s="223">
        <f t="shared" si="84"/>
        <v>0</v>
      </c>
      <c r="FXH11" s="223">
        <f t="shared" si="84"/>
        <v>0</v>
      </c>
      <c r="FXI11" s="223">
        <f t="shared" si="84"/>
        <v>0</v>
      </c>
      <c r="FXJ11" s="223">
        <f t="shared" si="84"/>
        <v>0</v>
      </c>
      <c r="FXK11" s="223">
        <f t="shared" si="84"/>
        <v>0</v>
      </c>
      <c r="FXL11" s="223">
        <f t="shared" si="84"/>
        <v>0</v>
      </c>
      <c r="FXM11" s="223">
        <f t="shared" si="84"/>
        <v>0</v>
      </c>
      <c r="FXN11" s="223">
        <f t="shared" si="84"/>
        <v>0</v>
      </c>
      <c r="FXO11" s="223">
        <f t="shared" si="84"/>
        <v>0</v>
      </c>
      <c r="FXP11" s="223">
        <f t="shared" si="84"/>
        <v>0</v>
      </c>
      <c r="FXQ11" s="223">
        <f t="shared" si="84"/>
        <v>0</v>
      </c>
      <c r="FXR11" s="223">
        <f t="shared" si="84"/>
        <v>0</v>
      </c>
      <c r="FXS11" s="223">
        <f t="shared" si="84"/>
        <v>0</v>
      </c>
      <c r="FXT11" s="223">
        <f t="shared" si="84"/>
        <v>0</v>
      </c>
      <c r="FXU11" s="223">
        <f t="shared" si="84"/>
        <v>0</v>
      </c>
      <c r="FXV11" s="223">
        <f t="shared" si="84"/>
        <v>0</v>
      </c>
      <c r="FXW11" s="223">
        <f t="shared" si="84"/>
        <v>0</v>
      </c>
      <c r="FXX11" s="223">
        <f t="shared" si="84"/>
        <v>0</v>
      </c>
      <c r="FXY11" s="223">
        <f t="shared" si="84"/>
        <v>0</v>
      </c>
      <c r="FXZ11" s="223">
        <f t="shared" ref="FXZ11:GAK11" si="85">SUM(FXZ4:FXZ10)</f>
        <v>0</v>
      </c>
      <c r="FYA11" s="223">
        <f t="shared" si="85"/>
        <v>0</v>
      </c>
      <c r="FYB11" s="223">
        <f t="shared" si="85"/>
        <v>0</v>
      </c>
      <c r="FYC11" s="223">
        <f t="shared" si="85"/>
        <v>0</v>
      </c>
      <c r="FYD11" s="223">
        <f t="shared" si="85"/>
        <v>0</v>
      </c>
      <c r="FYE11" s="223">
        <f t="shared" si="85"/>
        <v>0</v>
      </c>
      <c r="FYF11" s="223">
        <f t="shared" si="85"/>
        <v>0</v>
      </c>
      <c r="FYG11" s="223">
        <f t="shared" si="85"/>
        <v>0</v>
      </c>
      <c r="FYH11" s="223">
        <f t="shared" si="85"/>
        <v>0</v>
      </c>
      <c r="FYI11" s="223">
        <f t="shared" si="85"/>
        <v>0</v>
      </c>
      <c r="FYJ11" s="223">
        <f t="shared" si="85"/>
        <v>0</v>
      </c>
      <c r="FYK11" s="223">
        <f t="shared" si="85"/>
        <v>0</v>
      </c>
      <c r="FYL11" s="223">
        <f t="shared" si="85"/>
        <v>0</v>
      </c>
      <c r="FYM11" s="223">
        <f t="shared" si="85"/>
        <v>0</v>
      </c>
      <c r="FYN11" s="223">
        <f t="shared" si="85"/>
        <v>0</v>
      </c>
      <c r="FYO11" s="223">
        <f t="shared" si="85"/>
        <v>0</v>
      </c>
      <c r="FYP11" s="223">
        <f t="shared" si="85"/>
        <v>0</v>
      </c>
      <c r="FYQ11" s="223">
        <f t="shared" si="85"/>
        <v>0</v>
      </c>
      <c r="FYR11" s="223">
        <f t="shared" si="85"/>
        <v>0</v>
      </c>
      <c r="FYS11" s="223">
        <f t="shared" si="85"/>
        <v>0</v>
      </c>
      <c r="FYT11" s="223">
        <f t="shared" si="85"/>
        <v>0</v>
      </c>
      <c r="FYU11" s="223">
        <f t="shared" si="85"/>
        <v>0</v>
      </c>
      <c r="FYV11" s="223">
        <f t="shared" si="85"/>
        <v>0</v>
      </c>
      <c r="FYW11" s="223">
        <f t="shared" si="85"/>
        <v>0</v>
      </c>
      <c r="FYX11" s="223">
        <f t="shared" si="85"/>
        <v>0</v>
      </c>
      <c r="FYY11" s="223">
        <f t="shared" si="85"/>
        <v>0</v>
      </c>
      <c r="FYZ11" s="223">
        <f t="shared" si="85"/>
        <v>0</v>
      </c>
      <c r="FZA11" s="223">
        <f t="shared" si="85"/>
        <v>0</v>
      </c>
      <c r="FZB11" s="223">
        <f t="shared" si="85"/>
        <v>0</v>
      </c>
      <c r="FZC11" s="223">
        <f t="shared" si="85"/>
        <v>0</v>
      </c>
      <c r="FZD11" s="223">
        <f t="shared" si="85"/>
        <v>0</v>
      </c>
      <c r="FZE11" s="223">
        <f t="shared" si="85"/>
        <v>0</v>
      </c>
      <c r="FZF11" s="223">
        <f t="shared" si="85"/>
        <v>0</v>
      </c>
      <c r="FZG11" s="223">
        <f t="shared" si="85"/>
        <v>0</v>
      </c>
      <c r="FZH11" s="223">
        <f t="shared" si="85"/>
        <v>0</v>
      </c>
      <c r="FZI11" s="223">
        <f t="shared" si="85"/>
        <v>0</v>
      </c>
      <c r="FZJ11" s="223">
        <f t="shared" si="85"/>
        <v>0</v>
      </c>
      <c r="FZK11" s="223">
        <f t="shared" si="85"/>
        <v>0</v>
      </c>
      <c r="FZL11" s="223">
        <f t="shared" si="85"/>
        <v>0</v>
      </c>
      <c r="FZM11" s="223">
        <f t="shared" si="85"/>
        <v>0</v>
      </c>
      <c r="FZN11" s="223">
        <f t="shared" si="85"/>
        <v>0</v>
      </c>
      <c r="FZO11" s="223">
        <f t="shared" si="85"/>
        <v>0</v>
      </c>
      <c r="FZP11" s="223">
        <f t="shared" si="85"/>
        <v>0</v>
      </c>
      <c r="FZQ11" s="223">
        <f t="shared" si="85"/>
        <v>0</v>
      </c>
      <c r="FZR11" s="223">
        <f t="shared" si="85"/>
        <v>0</v>
      </c>
      <c r="FZS11" s="223">
        <f t="shared" si="85"/>
        <v>0</v>
      </c>
      <c r="FZT11" s="223">
        <f t="shared" si="85"/>
        <v>0</v>
      </c>
      <c r="FZU11" s="223">
        <f t="shared" si="85"/>
        <v>0</v>
      </c>
      <c r="FZV11" s="223">
        <f t="shared" si="85"/>
        <v>0</v>
      </c>
      <c r="FZW11" s="223">
        <f t="shared" si="85"/>
        <v>0</v>
      </c>
      <c r="FZX11" s="223">
        <f t="shared" si="85"/>
        <v>0</v>
      </c>
      <c r="FZY11" s="223">
        <f t="shared" si="85"/>
        <v>0</v>
      </c>
      <c r="FZZ11" s="223">
        <f t="shared" si="85"/>
        <v>0</v>
      </c>
      <c r="GAA11" s="223">
        <f t="shared" si="85"/>
        <v>0</v>
      </c>
      <c r="GAB11" s="223">
        <f t="shared" si="85"/>
        <v>0</v>
      </c>
      <c r="GAC11" s="223">
        <f t="shared" si="85"/>
        <v>0</v>
      </c>
      <c r="GAD11" s="223">
        <f t="shared" si="85"/>
        <v>0</v>
      </c>
      <c r="GAE11" s="223">
        <f t="shared" si="85"/>
        <v>0</v>
      </c>
      <c r="GAF11" s="223">
        <f t="shared" si="85"/>
        <v>0</v>
      </c>
      <c r="GAG11" s="223">
        <f t="shared" si="85"/>
        <v>0</v>
      </c>
      <c r="GAH11" s="223">
        <f t="shared" si="85"/>
        <v>0</v>
      </c>
      <c r="GAI11" s="223">
        <f t="shared" si="85"/>
        <v>0</v>
      </c>
      <c r="GAJ11" s="223">
        <f t="shared" si="85"/>
        <v>0</v>
      </c>
      <c r="GAK11" s="223">
        <f t="shared" si="85"/>
        <v>0</v>
      </c>
      <c r="GAL11" s="223">
        <f t="shared" ref="GAL11:GCW11" si="86">SUM(GAL4:GAL10)</f>
        <v>0</v>
      </c>
      <c r="GAM11" s="223">
        <f t="shared" si="86"/>
        <v>0</v>
      </c>
      <c r="GAN11" s="223">
        <f t="shared" si="86"/>
        <v>0</v>
      </c>
      <c r="GAO11" s="223">
        <f t="shared" si="86"/>
        <v>0</v>
      </c>
      <c r="GAP11" s="223">
        <f t="shared" si="86"/>
        <v>0</v>
      </c>
      <c r="GAQ11" s="223">
        <f t="shared" si="86"/>
        <v>0</v>
      </c>
      <c r="GAR11" s="223">
        <f t="shared" si="86"/>
        <v>0</v>
      </c>
      <c r="GAS11" s="223">
        <f t="shared" si="86"/>
        <v>0</v>
      </c>
      <c r="GAT11" s="223">
        <f t="shared" si="86"/>
        <v>0</v>
      </c>
      <c r="GAU11" s="223">
        <f t="shared" si="86"/>
        <v>0</v>
      </c>
      <c r="GAV11" s="223">
        <f t="shared" si="86"/>
        <v>0</v>
      </c>
      <c r="GAW11" s="223">
        <f t="shared" si="86"/>
        <v>0</v>
      </c>
      <c r="GAX11" s="223">
        <f t="shared" si="86"/>
        <v>0</v>
      </c>
      <c r="GAY11" s="223">
        <f t="shared" si="86"/>
        <v>0</v>
      </c>
      <c r="GAZ11" s="223">
        <f t="shared" si="86"/>
        <v>0</v>
      </c>
      <c r="GBA11" s="223">
        <f t="shared" si="86"/>
        <v>0</v>
      </c>
      <c r="GBB11" s="223">
        <f t="shared" si="86"/>
        <v>0</v>
      </c>
      <c r="GBC11" s="223">
        <f t="shared" si="86"/>
        <v>0</v>
      </c>
      <c r="GBD11" s="223">
        <f t="shared" si="86"/>
        <v>0</v>
      </c>
      <c r="GBE11" s="223">
        <f t="shared" si="86"/>
        <v>0</v>
      </c>
      <c r="GBF11" s="223">
        <f t="shared" si="86"/>
        <v>0</v>
      </c>
      <c r="GBG11" s="223">
        <f t="shared" si="86"/>
        <v>0</v>
      </c>
      <c r="GBH11" s="223">
        <f t="shared" si="86"/>
        <v>0</v>
      </c>
      <c r="GBI11" s="223">
        <f t="shared" si="86"/>
        <v>0</v>
      </c>
      <c r="GBJ11" s="223">
        <f t="shared" si="86"/>
        <v>0</v>
      </c>
      <c r="GBK11" s="223">
        <f t="shared" si="86"/>
        <v>0</v>
      </c>
      <c r="GBL11" s="223">
        <f t="shared" si="86"/>
        <v>0</v>
      </c>
      <c r="GBM11" s="223">
        <f t="shared" si="86"/>
        <v>0</v>
      </c>
      <c r="GBN11" s="223">
        <f t="shared" si="86"/>
        <v>0</v>
      </c>
      <c r="GBO11" s="223">
        <f t="shared" si="86"/>
        <v>0</v>
      </c>
      <c r="GBP11" s="223">
        <f t="shared" si="86"/>
        <v>0</v>
      </c>
      <c r="GBQ11" s="223">
        <f t="shared" si="86"/>
        <v>0</v>
      </c>
      <c r="GBR11" s="223">
        <f t="shared" si="86"/>
        <v>0</v>
      </c>
      <c r="GBS11" s="223">
        <f t="shared" si="86"/>
        <v>0</v>
      </c>
      <c r="GBT11" s="223">
        <f t="shared" si="86"/>
        <v>0</v>
      </c>
      <c r="GBU11" s="223">
        <f t="shared" si="86"/>
        <v>0</v>
      </c>
      <c r="GBV11" s="223">
        <f t="shared" si="86"/>
        <v>0</v>
      </c>
      <c r="GBW11" s="223">
        <f t="shared" si="86"/>
        <v>0</v>
      </c>
      <c r="GBX11" s="223">
        <f t="shared" si="86"/>
        <v>0</v>
      </c>
      <c r="GBY11" s="223">
        <f t="shared" si="86"/>
        <v>0</v>
      </c>
      <c r="GBZ11" s="223">
        <f t="shared" si="86"/>
        <v>0</v>
      </c>
      <c r="GCA11" s="223">
        <f t="shared" si="86"/>
        <v>0</v>
      </c>
      <c r="GCB11" s="223">
        <f t="shared" si="86"/>
        <v>0</v>
      </c>
      <c r="GCC11" s="223">
        <f t="shared" si="86"/>
        <v>0</v>
      </c>
      <c r="GCD11" s="223">
        <f t="shared" si="86"/>
        <v>0</v>
      </c>
      <c r="GCE11" s="223">
        <f t="shared" si="86"/>
        <v>0</v>
      </c>
      <c r="GCF11" s="223">
        <f t="shared" si="86"/>
        <v>0</v>
      </c>
      <c r="GCG11" s="223">
        <f t="shared" si="86"/>
        <v>0</v>
      </c>
      <c r="GCH11" s="223">
        <f t="shared" si="86"/>
        <v>0</v>
      </c>
      <c r="GCI11" s="223">
        <f t="shared" si="86"/>
        <v>0</v>
      </c>
      <c r="GCJ11" s="223">
        <f t="shared" si="86"/>
        <v>0</v>
      </c>
      <c r="GCK11" s="223">
        <f t="shared" si="86"/>
        <v>0</v>
      </c>
      <c r="GCL11" s="223">
        <f t="shared" si="86"/>
        <v>0</v>
      </c>
      <c r="GCM11" s="223">
        <f t="shared" si="86"/>
        <v>0</v>
      </c>
      <c r="GCN11" s="223">
        <f t="shared" si="86"/>
        <v>0</v>
      </c>
      <c r="GCO11" s="223">
        <f t="shared" si="86"/>
        <v>0</v>
      </c>
      <c r="GCP11" s="223">
        <f t="shared" si="86"/>
        <v>0</v>
      </c>
      <c r="GCQ11" s="223">
        <f t="shared" si="86"/>
        <v>0</v>
      </c>
      <c r="GCR11" s="223">
        <f t="shared" si="86"/>
        <v>0</v>
      </c>
      <c r="GCS11" s="223">
        <f t="shared" si="86"/>
        <v>0</v>
      </c>
      <c r="GCT11" s="223">
        <f t="shared" si="86"/>
        <v>0</v>
      </c>
      <c r="GCU11" s="223">
        <f t="shared" si="86"/>
        <v>0</v>
      </c>
      <c r="GCV11" s="223">
        <f t="shared" si="86"/>
        <v>0</v>
      </c>
      <c r="GCW11" s="223">
        <f t="shared" si="86"/>
        <v>0</v>
      </c>
      <c r="GCX11" s="223">
        <f t="shared" ref="GCX11:GFI11" si="87">SUM(GCX4:GCX10)</f>
        <v>0</v>
      </c>
      <c r="GCY11" s="223">
        <f t="shared" si="87"/>
        <v>0</v>
      </c>
      <c r="GCZ11" s="223">
        <f t="shared" si="87"/>
        <v>0</v>
      </c>
      <c r="GDA11" s="223">
        <f t="shared" si="87"/>
        <v>0</v>
      </c>
      <c r="GDB11" s="223">
        <f t="shared" si="87"/>
        <v>0</v>
      </c>
      <c r="GDC11" s="223">
        <f t="shared" si="87"/>
        <v>0</v>
      </c>
      <c r="GDD11" s="223">
        <f t="shared" si="87"/>
        <v>0</v>
      </c>
      <c r="GDE11" s="223">
        <f t="shared" si="87"/>
        <v>0</v>
      </c>
      <c r="GDF11" s="223">
        <f t="shared" si="87"/>
        <v>0</v>
      </c>
      <c r="GDG11" s="223">
        <f t="shared" si="87"/>
        <v>0</v>
      </c>
      <c r="GDH11" s="223">
        <f t="shared" si="87"/>
        <v>0</v>
      </c>
      <c r="GDI11" s="223">
        <f t="shared" si="87"/>
        <v>0</v>
      </c>
      <c r="GDJ11" s="223">
        <f t="shared" si="87"/>
        <v>0</v>
      </c>
      <c r="GDK11" s="223">
        <f t="shared" si="87"/>
        <v>0</v>
      </c>
      <c r="GDL11" s="223">
        <f t="shared" si="87"/>
        <v>0</v>
      </c>
      <c r="GDM11" s="223">
        <f t="shared" si="87"/>
        <v>0</v>
      </c>
      <c r="GDN11" s="223">
        <f t="shared" si="87"/>
        <v>0</v>
      </c>
      <c r="GDO11" s="223">
        <f t="shared" si="87"/>
        <v>0</v>
      </c>
      <c r="GDP11" s="223">
        <f t="shared" si="87"/>
        <v>0</v>
      </c>
      <c r="GDQ11" s="223">
        <f t="shared" si="87"/>
        <v>0</v>
      </c>
      <c r="GDR11" s="223">
        <f t="shared" si="87"/>
        <v>0</v>
      </c>
      <c r="GDS11" s="223">
        <f t="shared" si="87"/>
        <v>0</v>
      </c>
      <c r="GDT11" s="223">
        <f t="shared" si="87"/>
        <v>0</v>
      </c>
      <c r="GDU11" s="223">
        <f t="shared" si="87"/>
        <v>0</v>
      </c>
      <c r="GDV11" s="223">
        <f t="shared" si="87"/>
        <v>0</v>
      </c>
      <c r="GDW11" s="223">
        <f t="shared" si="87"/>
        <v>0</v>
      </c>
      <c r="GDX11" s="223">
        <f t="shared" si="87"/>
        <v>0</v>
      </c>
      <c r="GDY11" s="223">
        <f t="shared" si="87"/>
        <v>0</v>
      </c>
      <c r="GDZ11" s="223">
        <f t="shared" si="87"/>
        <v>0</v>
      </c>
      <c r="GEA11" s="223">
        <f t="shared" si="87"/>
        <v>0</v>
      </c>
      <c r="GEB11" s="223">
        <f t="shared" si="87"/>
        <v>0</v>
      </c>
      <c r="GEC11" s="223">
        <f t="shared" si="87"/>
        <v>0</v>
      </c>
      <c r="GED11" s="223">
        <f t="shared" si="87"/>
        <v>0</v>
      </c>
      <c r="GEE11" s="223">
        <f t="shared" si="87"/>
        <v>0</v>
      </c>
      <c r="GEF11" s="223">
        <f t="shared" si="87"/>
        <v>0</v>
      </c>
      <c r="GEG11" s="223">
        <f t="shared" si="87"/>
        <v>0</v>
      </c>
      <c r="GEH11" s="223">
        <f t="shared" si="87"/>
        <v>0</v>
      </c>
      <c r="GEI11" s="223">
        <f t="shared" si="87"/>
        <v>0</v>
      </c>
      <c r="GEJ11" s="223">
        <f t="shared" si="87"/>
        <v>0</v>
      </c>
      <c r="GEK11" s="223">
        <f t="shared" si="87"/>
        <v>0</v>
      </c>
      <c r="GEL11" s="223">
        <f t="shared" si="87"/>
        <v>0</v>
      </c>
      <c r="GEM11" s="223">
        <f t="shared" si="87"/>
        <v>0</v>
      </c>
      <c r="GEN11" s="223">
        <f t="shared" si="87"/>
        <v>0</v>
      </c>
      <c r="GEO11" s="223">
        <f t="shared" si="87"/>
        <v>0</v>
      </c>
      <c r="GEP11" s="223">
        <f t="shared" si="87"/>
        <v>0</v>
      </c>
      <c r="GEQ11" s="223">
        <f t="shared" si="87"/>
        <v>0</v>
      </c>
      <c r="GER11" s="223">
        <f t="shared" si="87"/>
        <v>0</v>
      </c>
      <c r="GES11" s="223">
        <f t="shared" si="87"/>
        <v>0</v>
      </c>
      <c r="GET11" s="223">
        <f t="shared" si="87"/>
        <v>0</v>
      </c>
      <c r="GEU11" s="223">
        <f t="shared" si="87"/>
        <v>0</v>
      </c>
      <c r="GEV11" s="223">
        <f t="shared" si="87"/>
        <v>0</v>
      </c>
      <c r="GEW11" s="223">
        <f t="shared" si="87"/>
        <v>0</v>
      </c>
      <c r="GEX11" s="223">
        <f t="shared" si="87"/>
        <v>0</v>
      </c>
      <c r="GEY11" s="223">
        <f t="shared" si="87"/>
        <v>0</v>
      </c>
      <c r="GEZ11" s="223">
        <f t="shared" si="87"/>
        <v>0</v>
      </c>
      <c r="GFA11" s="223">
        <f t="shared" si="87"/>
        <v>0</v>
      </c>
      <c r="GFB11" s="223">
        <f t="shared" si="87"/>
        <v>0</v>
      </c>
      <c r="GFC11" s="223">
        <f t="shared" si="87"/>
        <v>0</v>
      </c>
      <c r="GFD11" s="223">
        <f t="shared" si="87"/>
        <v>0</v>
      </c>
      <c r="GFE11" s="223">
        <f t="shared" si="87"/>
        <v>0</v>
      </c>
      <c r="GFF11" s="223">
        <f t="shared" si="87"/>
        <v>0</v>
      </c>
      <c r="GFG11" s="223">
        <f t="shared" si="87"/>
        <v>0</v>
      </c>
      <c r="GFH11" s="223">
        <f t="shared" si="87"/>
        <v>0</v>
      </c>
      <c r="GFI11" s="223">
        <f t="shared" si="87"/>
        <v>0</v>
      </c>
      <c r="GFJ11" s="223">
        <f t="shared" ref="GFJ11:GHU11" si="88">SUM(GFJ4:GFJ10)</f>
        <v>0</v>
      </c>
      <c r="GFK11" s="223">
        <f t="shared" si="88"/>
        <v>0</v>
      </c>
      <c r="GFL11" s="223">
        <f t="shared" si="88"/>
        <v>0</v>
      </c>
      <c r="GFM11" s="223">
        <f t="shared" si="88"/>
        <v>0</v>
      </c>
      <c r="GFN11" s="223">
        <f t="shared" si="88"/>
        <v>0</v>
      </c>
      <c r="GFO11" s="223">
        <f t="shared" si="88"/>
        <v>0</v>
      </c>
      <c r="GFP11" s="223">
        <f t="shared" si="88"/>
        <v>0</v>
      </c>
      <c r="GFQ11" s="223">
        <f t="shared" si="88"/>
        <v>0</v>
      </c>
      <c r="GFR11" s="223">
        <f t="shared" si="88"/>
        <v>0</v>
      </c>
      <c r="GFS11" s="223">
        <f t="shared" si="88"/>
        <v>0</v>
      </c>
      <c r="GFT11" s="223">
        <f t="shared" si="88"/>
        <v>0</v>
      </c>
      <c r="GFU11" s="223">
        <f t="shared" si="88"/>
        <v>0</v>
      </c>
      <c r="GFV11" s="223">
        <f t="shared" si="88"/>
        <v>0</v>
      </c>
      <c r="GFW11" s="223">
        <f t="shared" si="88"/>
        <v>0</v>
      </c>
      <c r="GFX11" s="223">
        <f t="shared" si="88"/>
        <v>0</v>
      </c>
      <c r="GFY11" s="223">
        <f t="shared" si="88"/>
        <v>0</v>
      </c>
      <c r="GFZ11" s="223">
        <f t="shared" si="88"/>
        <v>0</v>
      </c>
      <c r="GGA11" s="223">
        <f t="shared" si="88"/>
        <v>0</v>
      </c>
      <c r="GGB11" s="223">
        <f t="shared" si="88"/>
        <v>0</v>
      </c>
      <c r="GGC11" s="223">
        <f t="shared" si="88"/>
        <v>0</v>
      </c>
      <c r="GGD11" s="223">
        <f t="shared" si="88"/>
        <v>0</v>
      </c>
      <c r="GGE11" s="223">
        <f t="shared" si="88"/>
        <v>0</v>
      </c>
      <c r="GGF11" s="223">
        <f t="shared" si="88"/>
        <v>0</v>
      </c>
      <c r="GGG11" s="223">
        <f t="shared" si="88"/>
        <v>0</v>
      </c>
      <c r="GGH11" s="223">
        <f t="shared" si="88"/>
        <v>0</v>
      </c>
      <c r="GGI11" s="223">
        <f t="shared" si="88"/>
        <v>0</v>
      </c>
      <c r="GGJ11" s="223">
        <f t="shared" si="88"/>
        <v>0</v>
      </c>
      <c r="GGK11" s="223">
        <f t="shared" si="88"/>
        <v>0</v>
      </c>
      <c r="GGL11" s="223">
        <f t="shared" si="88"/>
        <v>0</v>
      </c>
      <c r="GGM11" s="223">
        <f t="shared" si="88"/>
        <v>0</v>
      </c>
      <c r="GGN11" s="223">
        <f t="shared" si="88"/>
        <v>0</v>
      </c>
      <c r="GGO11" s="223">
        <f t="shared" si="88"/>
        <v>0</v>
      </c>
      <c r="GGP11" s="223">
        <f t="shared" si="88"/>
        <v>0</v>
      </c>
      <c r="GGQ11" s="223">
        <f t="shared" si="88"/>
        <v>0</v>
      </c>
      <c r="GGR11" s="223">
        <f t="shared" si="88"/>
        <v>0</v>
      </c>
      <c r="GGS11" s="223">
        <f t="shared" si="88"/>
        <v>0</v>
      </c>
      <c r="GGT11" s="223">
        <f t="shared" si="88"/>
        <v>0</v>
      </c>
      <c r="GGU11" s="223">
        <f t="shared" si="88"/>
        <v>0</v>
      </c>
      <c r="GGV11" s="223">
        <f t="shared" si="88"/>
        <v>0</v>
      </c>
      <c r="GGW11" s="223">
        <f t="shared" si="88"/>
        <v>0</v>
      </c>
      <c r="GGX11" s="223">
        <f t="shared" si="88"/>
        <v>0</v>
      </c>
      <c r="GGY11" s="223">
        <f t="shared" si="88"/>
        <v>0</v>
      </c>
      <c r="GGZ11" s="223">
        <f t="shared" si="88"/>
        <v>0</v>
      </c>
      <c r="GHA11" s="223">
        <f t="shared" si="88"/>
        <v>0</v>
      </c>
      <c r="GHB11" s="223">
        <f t="shared" si="88"/>
        <v>0</v>
      </c>
      <c r="GHC11" s="223">
        <f t="shared" si="88"/>
        <v>0</v>
      </c>
      <c r="GHD11" s="223">
        <f t="shared" si="88"/>
        <v>0</v>
      </c>
      <c r="GHE11" s="223">
        <f t="shared" si="88"/>
        <v>0</v>
      </c>
      <c r="GHF11" s="223">
        <f t="shared" si="88"/>
        <v>0</v>
      </c>
      <c r="GHG11" s="223">
        <f t="shared" si="88"/>
        <v>0</v>
      </c>
      <c r="GHH11" s="223">
        <f t="shared" si="88"/>
        <v>0</v>
      </c>
      <c r="GHI11" s="223">
        <f t="shared" si="88"/>
        <v>0</v>
      </c>
      <c r="GHJ11" s="223">
        <f t="shared" si="88"/>
        <v>0</v>
      </c>
      <c r="GHK11" s="223">
        <f t="shared" si="88"/>
        <v>0</v>
      </c>
      <c r="GHL11" s="223">
        <f t="shared" si="88"/>
        <v>0</v>
      </c>
      <c r="GHM11" s="223">
        <f t="shared" si="88"/>
        <v>0</v>
      </c>
      <c r="GHN11" s="223">
        <f t="shared" si="88"/>
        <v>0</v>
      </c>
      <c r="GHO11" s="223">
        <f t="shared" si="88"/>
        <v>0</v>
      </c>
      <c r="GHP11" s="223">
        <f t="shared" si="88"/>
        <v>0</v>
      </c>
      <c r="GHQ11" s="223">
        <f t="shared" si="88"/>
        <v>0</v>
      </c>
      <c r="GHR11" s="223">
        <f t="shared" si="88"/>
        <v>0</v>
      </c>
      <c r="GHS11" s="223">
        <f t="shared" si="88"/>
        <v>0</v>
      </c>
      <c r="GHT11" s="223">
        <f t="shared" si="88"/>
        <v>0</v>
      </c>
      <c r="GHU11" s="223">
        <f t="shared" si="88"/>
        <v>0</v>
      </c>
      <c r="GHV11" s="223">
        <f t="shared" ref="GHV11:GKG11" si="89">SUM(GHV4:GHV10)</f>
        <v>0</v>
      </c>
      <c r="GHW11" s="223">
        <f t="shared" si="89"/>
        <v>0</v>
      </c>
      <c r="GHX11" s="223">
        <f t="shared" si="89"/>
        <v>0</v>
      </c>
      <c r="GHY11" s="223">
        <f t="shared" si="89"/>
        <v>0</v>
      </c>
      <c r="GHZ11" s="223">
        <f t="shared" si="89"/>
        <v>0</v>
      </c>
      <c r="GIA11" s="223">
        <f t="shared" si="89"/>
        <v>0</v>
      </c>
      <c r="GIB11" s="223">
        <f t="shared" si="89"/>
        <v>0</v>
      </c>
      <c r="GIC11" s="223">
        <f t="shared" si="89"/>
        <v>0</v>
      </c>
      <c r="GID11" s="223">
        <f t="shared" si="89"/>
        <v>0</v>
      </c>
      <c r="GIE11" s="223">
        <f t="shared" si="89"/>
        <v>0</v>
      </c>
      <c r="GIF11" s="223">
        <f t="shared" si="89"/>
        <v>0</v>
      </c>
      <c r="GIG11" s="223">
        <f t="shared" si="89"/>
        <v>0</v>
      </c>
      <c r="GIH11" s="223">
        <f t="shared" si="89"/>
        <v>0</v>
      </c>
      <c r="GII11" s="223">
        <f t="shared" si="89"/>
        <v>0</v>
      </c>
      <c r="GIJ11" s="223">
        <f t="shared" si="89"/>
        <v>0</v>
      </c>
      <c r="GIK11" s="223">
        <f t="shared" si="89"/>
        <v>0</v>
      </c>
      <c r="GIL11" s="223">
        <f t="shared" si="89"/>
        <v>0</v>
      </c>
      <c r="GIM11" s="223">
        <f t="shared" si="89"/>
        <v>0</v>
      </c>
      <c r="GIN11" s="223">
        <f t="shared" si="89"/>
        <v>0</v>
      </c>
      <c r="GIO11" s="223">
        <f t="shared" si="89"/>
        <v>0</v>
      </c>
      <c r="GIP11" s="223">
        <f t="shared" si="89"/>
        <v>0</v>
      </c>
      <c r="GIQ11" s="223">
        <f t="shared" si="89"/>
        <v>0</v>
      </c>
      <c r="GIR11" s="223">
        <f t="shared" si="89"/>
        <v>0</v>
      </c>
      <c r="GIS11" s="223">
        <f t="shared" si="89"/>
        <v>0</v>
      </c>
      <c r="GIT11" s="223">
        <f t="shared" si="89"/>
        <v>0</v>
      </c>
      <c r="GIU11" s="223">
        <f t="shared" si="89"/>
        <v>0</v>
      </c>
      <c r="GIV11" s="223">
        <f t="shared" si="89"/>
        <v>0</v>
      </c>
      <c r="GIW11" s="223">
        <f t="shared" si="89"/>
        <v>0</v>
      </c>
      <c r="GIX11" s="223">
        <f t="shared" si="89"/>
        <v>0</v>
      </c>
      <c r="GIY11" s="223">
        <f t="shared" si="89"/>
        <v>0</v>
      </c>
      <c r="GIZ11" s="223">
        <f t="shared" si="89"/>
        <v>0</v>
      </c>
      <c r="GJA11" s="223">
        <f t="shared" si="89"/>
        <v>0</v>
      </c>
      <c r="GJB11" s="223">
        <f t="shared" si="89"/>
        <v>0</v>
      </c>
      <c r="GJC11" s="223">
        <f t="shared" si="89"/>
        <v>0</v>
      </c>
      <c r="GJD11" s="223">
        <f t="shared" si="89"/>
        <v>0</v>
      </c>
      <c r="GJE11" s="223">
        <f t="shared" si="89"/>
        <v>0</v>
      </c>
      <c r="GJF11" s="223">
        <f t="shared" si="89"/>
        <v>0</v>
      </c>
      <c r="GJG11" s="223">
        <f t="shared" si="89"/>
        <v>0</v>
      </c>
      <c r="GJH11" s="223">
        <f t="shared" si="89"/>
        <v>0</v>
      </c>
      <c r="GJI11" s="223">
        <f t="shared" si="89"/>
        <v>0</v>
      </c>
      <c r="GJJ11" s="223">
        <f t="shared" si="89"/>
        <v>0</v>
      </c>
      <c r="GJK11" s="223">
        <f t="shared" si="89"/>
        <v>0</v>
      </c>
      <c r="GJL11" s="223">
        <f t="shared" si="89"/>
        <v>0</v>
      </c>
      <c r="GJM11" s="223">
        <f t="shared" si="89"/>
        <v>0</v>
      </c>
      <c r="GJN11" s="223">
        <f t="shared" si="89"/>
        <v>0</v>
      </c>
      <c r="GJO11" s="223">
        <f t="shared" si="89"/>
        <v>0</v>
      </c>
      <c r="GJP11" s="223">
        <f t="shared" si="89"/>
        <v>0</v>
      </c>
      <c r="GJQ11" s="223">
        <f t="shared" si="89"/>
        <v>0</v>
      </c>
      <c r="GJR11" s="223">
        <f t="shared" si="89"/>
        <v>0</v>
      </c>
      <c r="GJS11" s="223">
        <f t="shared" si="89"/>
        <v>0</v>
      </c>
      <c r="GJT11" s="223">
        <f t="shared" si="89"/>
        <v>0</v>
      </c>
      <c r="GJU11" s="223">
        <f t="shared" si="89"/>
        <v>0</v>
      </c>
      <c r="GJV11" s="223">
        <f t="shared" si="89"/>
        <v>0</v>
      </c>
      <c r="GJW11" s="223">
        <f t="shared" si="89"/>
        <v>0</v>
      </c>
      <c r="GJX11" s="223">
        <f t="shared" si="89"/>
        <v>0</v>
      </c>
      <c r="GJY11" s="223">
        <f t="shared" si="89"/>
        <v>0</v>
      </c>
      <c r="GJZ11" s="223">
        <f t="shared" si="89"/>
        <v>0</v>
      </c>
      <c r="GKA11" s="223">
        <f t="shared" si="89"/>
        <v>0</v>
      </c>
      <c r="GKB11" s="223">
        <f t="shared" si="89"/>
        <v>0</v>
      </c>
      <c r="GKC11" s="223">
        <f t="shared" si="89"/>
        <v>0</v>
      </c>
      <c r="GKD11" s="223">
        <f t="shared" si="89"/>
        <v>0</v>
      </c>
      <c r="GKE11" s="223">
        <f t="shared" si="89"/>
        <v>0</v>
      </c>
      <c r="GKF11" s="223">
        <f t="shared" si="89"/>
        <v>0</v>
      </c>
      <c r="GKG11" s="223">
        <f t="shared" si="89"/>
        <v>0</v>
      </c>
      <c r="GKH11" s="223">
        <f t="shared" ref="GKH11:GMS11" si="90">SUM(GKH4:GKH10)</f>
        <v>0</v>
      </c>
      <c r="GKI11" s="223">
        <f t="shared" si="90"/>
        <v>0</v>
      </c>
      <c r="GKJ11" s="223">
        <f t="shared" si="90"/>
        <v>0</v>
      </c>
      <c r="GKK11" s="223">
        <f t="shared" si="90"/>
        <v>0</v>
      </c>
      <c r="GKL11" s="223">
        <f t="shared" si="90"/>
        <v>0</v>
      </c>
      <c r="GKM11" s="223">
        <f t="shared" si="90"/>
        <v>0</v>
      </c>
      <c r="GKN11" s="223">
        <f t="shared" si="90"/>
        <v>0</v>
      </c>
      <c r="GKO11" s="223">
        <f t="shared" si="90"/>
        <v>0</v>
      </c>
      <c r="GKP11" s="223">
        <f t="shared" si="90"/>
        <v>0</v>
      </c>
      <c r="GKQ11" s="223">
        <f t="shared" si="90"/>
        <v>0</v>
      </c>
      <c r="GKR11" s="223">
        <f t="shared" si="90"/>
        <v>0</v>
      </c>
      <c r="GKS11" s="223">
        <f t="shared" si="90"/>
        <v>0</v>
      </c>
      <c r="GKT11" s="223">
        <f t="shared" si="90"/>
        <v>0</v>
      </c>
      <c r="GKU11" s="223">
        <f t="shared" si="90"/>
        <v>0</v>
      </c>
      <c r="GKV11" s="223">
        <f t="shared" si="90"/>
        <v>0</v>
      </c>
      <c r="GKW11" s="223">
        <f t="shared" si="90"/>
        <v>0</v>
      </c>
      <c r="GKX11" s="223">
        <f t="shared" si="90"/>
        <v>0</v>
      </c>
      <c r="GKY11" s="223">
        <f t="shared" si="90"/>
        <v>0</v>
      </c>
      <c r="GKZ11" s="223">
        <f t="shared" si="90"/>
        <v>0</v>
      </c>
      <c r="GLA11" s="223">
        <f t="shared" si="90"/>
        <v>0</v>
      </c>
      <c r="GLB11" s="223">
        <f t="shared" si="90"/>
        <v>0</v>
      </c>
      <c r="GLC11" s="223">
        <f t="shared" si="90"/>
        <v>0</v>
      </c>
      <c r="GLD11" s="223">
        <f t="shared" si="90"/>
        <v>0</v>
      </c>
      <c r="GLE11" s="223">
        <f t="shared" si="90"/>
        <v>0</v>
      </c>
      <c r="GLF11" s="223">
        <f t="shared" si="90"/>
        <v>0</v>
      </c>
      <c r="GLG11" s="223">
        <f t="shared" si="90"/>
        <v>0</v>
      </c>
      <c r="GLH11" s="223">
        <f t="shared" si="90"/>
        <v>0</v>
      </c>
      <c r="GLI11" s="223">
        <f t="shared" si="90"/>
        <v>0</v>
      </c>
      <c r="GLJ11" s="223">
        <f t="shared" si="90"/>
        <v>0</v>
      </c>
      <c r="GLK11" s="223">
        <f t="shared" si="90"/>
        <v>0</v>
      </c>
      <c r="GLL11" s="223">
        <f t="shared" si="90"/>
        <v>0</v>
      </c>
      <c r="GLM11" s="223">
        <f t="shared" si="90"/>
        <v>0</v>
      </c>
      <c r="GLN11" s="223">
        <f t="shared" si="90"/>
        <v>0</v>
      </c>
      <c r="GLO11" s="223">
        <f t="shared" si="90"/>
        <v>0</v>
      </c>
      <c r="GLP11" s="223">
        <f t="shared" si="90"/>
        <v>0</v>
      </c>
      <c r="GLQ11" s="223">
        <f t="shared" si="90"/>
        <v>0</v>
      </c>
      <c r="GLR11" s="223">
        <f t="shared" si="90"/>
        <v>0</v>
      </c>
      <c r="GLS11" s="223">
        <f t="shared" si="90"/>
        <v>0</v>
      </c>
      <c r="GLT11" s="223">
        <f t="shared" si="90"/>
        <v>0</v>
      </c>
      <c r="GLU11" s="223">
        <f t="shared" si="90"/>
        <v>0</v>
      </c>
      <c r="GLV11" s="223">
        <f t="shared" si="90"/>
        <v>0</v>
      </c>
      <c r="GLW11" s="223">
        <f t="shared" si="90"/>
        <v>0</v>
      </c>
      <c r="GLX11" s="223">
        <f t="shared" si="90"/>
        <v>0</v>
      </c>
      <c r="GLY11" s="223">
        <f t="shared" si="90"/>
        <v>0</v>
      </c>
      <c r="GLZ11" s="223">
        <f t="shared" si="90"/>
        <v>0</v>
      </c>
      <c r="GMA11" s="223">
        <f t="shared" si="90"/>
        <v>0</v>
      </c>
      <c r="GMB11" s="223">
        <f t="shared" si="90"/>
        <v>0</v>
      </c>
      <c r="GMC11" s="223">
        <f t="shared" si="90"/>
        <v>0</v>
      </c>
      <c r="GMD11" s="223">
        <f t="shared" si="90"/>
        <v>0</v>
      </c>
      <c r="GME11" s="223">
        <f t="shared" si="90"/>
        <v>0</v>
      </c>
      <c r="GMF11" s="223">
        <f t="shared" si="90"/>
        <v>0</v>
      </c>
      <c r="GMG11" s="223">
        <f t="shared" si="90"/>
        <v>0</v>
      </c>
      <c r="GMH11" s="223">
        <f t="shared" si="90"/>
        <v>0</v>
      </c>
      <c r="GMI11" s="223">
        <f t="shared" si="90"/>
        <v>0</v>
      </c>
      <c r="GMJ11" s="223">
        <f t="shared" si="90"/>
        <v>0</v>
      </c>
      <c r="GMK11" s="223">
        <f t="shared" si="90"/>
        <v>0</v>
      </c>
      <c r="GML11" s="223">
        <f t="shared" si="90"/>
        <v>0</v>
      </c>
      <c r="GMM11" s="223">
        <f t="shared" si="90"/>
        <v>0</v>
      </c>
      <c r="GMN11" s="223">
        <f t="shared" si="90"/>
        <v>0</v>
      </c>
      <c r="GMO11" s="223">
        <f t="shared" si="90"/>
        <v>0</v>
      </c>
      <c r="GMP11" s="223">
        <f t="shared" si="90"/>
        <v>0</v>
      </c>
      <c r="GMQ11" s="223">
        <f t="shared" si="90"/>
        <v>0</v>
      </c>
      <c r="GMR11" s="223">
        <f t="shared" si="90"/>
        <v>0</v>
      </c>
      <c r="GMS11" s="223">
        <f t="shared" si="90"/>
        <v>0</v>
      </c>
      <c r="GMT11" s="223">
        <f t="shared" ref="GMT11:GPE11" si="91">SUM(GMT4:GMT10)</f>
        <v>0</v>
      </c>
      <c r="GMU11" s="223">
        <f t="shared" si="91"/>
        <v>0</v>
      </c>
      <c r="GMV11" s="223">
        <f t="shared" si="91"/>
        <v>0</v>
      </c>
      <c r="GMW11" s="223">
        <f t="shared" si="91"/>
        <v>0</v>
      </c>
      <c r="GMX11" s="223">
        <f t="shared" si="91"/>
        <v>0</v>
      </c>
      <c r="GMY11" s="223">
        <f t="shared" si="91"/>
        <v>0</v>
      </c>
      <c r="GMZ11" s="223">
        <f t="shared" si="91"/>
        <v>0</v>
      </c>
      <c r="GNA11" s="223">
        <f t="shared" si="91"/>
        <v>0</v>
      </c>
      <c r="GNB11" s="223">
        <f t="shared" si="91"/>
        <v>0</v>
      </c>
      <c r="GNC11" s="223">
        <f t="shared" si="91"/>
        <v>0</v>
      </c>
      <c r="GND11" s="223">
        <f t="shared" si="91"/>
        <v>0</v>
      </c>
      <c r="GNE11" s="223">
        <f t="shared" si="91"/>
        <v>0</v>
      </c>
      <c r="GNF11" s="223">
        <f t="shared" si="91"/>
        <v>0</v>
      </c>
      <c r="GNG11" s="223">
        <f t="shared" si="91"/>
        <v>0</v>
      </c>
      <c r="GNH11" s="223">
        <f t="shared" si="91"/>
        <v>0</v>
      </c>
      <c r="GNI11" s="223">
        <f t="shared" si="91"/>
        <v>0</v>
      </c>
      <c r="GNJ11" s="223">
        <f t="shared" si="91"/>
        <v>0</v>
      </c>
      <c r="GNK11" s="223">
        <f t="shared" si="91"/>
        <v>0</v>
      </c>
      <c r="GNL11" s="223">
        <f t="shared" si="91"/>
        <v>0</v>
      </c>
      <c r="GNM11" s="223">
        <f t="shared" si="91"/>
        <v>0</v>
      </c>
      <c r="GNN11" s="223">
        <f t="shared" si="91"/>
        <v>0</v>
      </c>
      <c r="GNO11" s="223">
        <f t="shared" si="91"/>
        <v>0</v>
      </c>
      <c r="GNP11" s="223">
        <f t="shared" si="91"/>
        <v>0</v>
      </c>
      <c r="GNQ11" s="223">
        <f t="shared" si="91"/>
        <v>0</v>
      </c>
      <c r="GNR11" s="223">
        <f t="shared" si="91"/>
        <v>0</v>
      </c>
      <c r="GNS11" s="223">
        <f t="shared" si="91"/>
        <v>0</v>
      </c>
      <c r="GNT11" s="223">
        <f t="shared" si="91"/>
        <v>0</v>
      </c>
      <c r="GNU11" s="223">
        <f t="shared" si="91"/>
        <v>0</v>
      </c>
      <c r="GNV11" s="223">
        <f t="shared" si="91"/>
        <v>0</v>
      </c>
      <c r="GNW11" s="223">
        <f t="shared" si="91"/>
        <v>0</v>
      </c>
      <c r="GNX11" s="223">
        <f t="shared" si="91"/>
        <v>0</v>
      </c>
      <c r="GNY11" s="223">
        <f t="shared" si="91"/>
        <v>0</v>
      </c>
      <c r="GNZ11" s="223">
        <f t="shared" si="91"/>
        <v>0</v>
      </c>
      <c r="GOA11" s="223">
        <f t="shared" si="91"/>
        <v>0</v>
      </c>
      <c r="GOB11" s="223">
        <f t="shared" si="91"/>
        <v>0</v>
      </c>
      <c r="GOC11" s="223">
        <f t="shared" si="91"/>
        <v>0</v>
      </c>
      <c r="GOD11" s="223">
        <f t="shared" si="91"/>
        <v>0</v>
      </c>
      <c r="GOE11" s="223">
        <f t="shared" si="91"/>
        <v>0</v>
      </c>
      <c r="GOF11" s="223">
        <f t="shared" si="91"/>
        <v>0</v>
      </c>
      <c r="GOG11" s="223">
        <f t="shared" si="91"/>
        <v>0</v>
      </c>
      <c r="GOH11" s="223">
        <f t="shared" si="91"/>
        <v>0</v>
      </c>
      <c r="GOI11" s="223">
        <f t="shared" si="91"/>
        <v>0</v>
      </c>
      <c r="GOJ11" s="223">
        <f t="shared" si="91"/>
        <v>0</v>
      </c>
      <c r="GOK11" s="223">
        <f t="shared" si="91"/>
        <v>0</v>
      </c>
      <c r="GOL11" s="223">
        <f t="shared" si="91"/>
        <v>0</v>
      </c>
      <c r="GOM11" s="223">
        <f t="shared" si="91"/>
        <v>0</v>
      </c>
      <c r="GON11" s="223">
        <f t="shared" si="91"/>
        <v>0</v>
      </c>
      <c r="GOO11" s="223">
        <f t="shared" si="91"/>
        <v>0</v>
      </c>
      <c r="GOP11" s="223">
        <f t="shared" si="91"/>
        <v>0</v>
      </c>
      <c r="GOQ11" s="223">
        <f t="shared" si="91"/>
        <v>0</v>
      </c>
      <c r="GOR11" s="223">
        <f t="shared" si="91"/>
        <v>0</v>
      </c>
      <c r="GOS11" s="223">
        <f t="shared" si="91"/>
        <v>0</v>
      </c>
      <c r="GOT11" s="223">
        <f t="shared" si="91"/>
        <v>0</v>
      </c>
      <c r="GOU11" s="223">
        <f t="shared" si="91"/>
        <v>0</v>
      </c>
      <c r="GOV11" s="223">
        <f t="shared" si="91"/>
        <v>0</v>
      </c>
      <c r="GOW11" s="223">
        <f t="shared" si="91"/>
        <v>0</v>
      </c>
      <c r="GOX11" s="223">
        <f t="shared" si="91"/>
        <v>0</v>
      </c>
      <c r="GOY11" s="223">
        <f t="shared" si="91"/>
        <v>0</v>
      </c>
      <c r="GOZ11" s="223">
        <f t="shared" si="91"/>
        <v>0</v>
      </c>
      <c r="GPA11" s="223">
        <f t="shared" si="91"/>
        <v>0</v>
      </c>
      <c r="GPB11" s="223">
        <f t="shared" si="91"/>
        <v>0</v>
      </c>
      <c r="GPC11" s="223">
        <f t="shared" si="91"/>
        <v>0</v>
      </c>
      <c r="GPD11" s="223">
        <f t="shared" si="91"/>
        <v>0</v>
      </c>
      <c r="GPE11" s="223">
        <f t="shared" si="91"/>
        <v>0</v>
      </c>
      <c r="GPF11" s="223">
        <f t="shared" ref="GPF11:GRQ11" si="92">SUM(GPF4:GPF10)</f>
        <v>0</v>
      </c>
      <c r="GPG11" s="223">
        <f t="shared" si="92"/>
        <v>0</v>
      </c>
      <c r="GPH11" s="223">
        <f t="shared" si="92"/>
        <v>0</v>
      </c>
      <c r="GPI11" s="223">
        <f t="shared" si="92"/>
        <v>0</v>
      </c>
      <c r="GPJ11" s="223">
        <f t="shared" si="92"/>
        <v>0</v>
      </c>
      <c r="GPK11" s="223">
        <f t="shared" si="92"/>
        <v>0</v>
      </c>
      <c r="GPL11" s="223">
        <f t="shared" si="92"/>
        <v>0</v>
      </c>
      <c r="GPM11" s="223">
        <f t="shared" si="92"/>
        <v>0</v>
      </c>
      <c r="GPN11" s="223">
        <f t="shared" si="92"/>
        <v>0</v>
      </c>
      <c r="GPO11" s="223">
        <f t="shared" si="92"/>
        <v>0</v>
      </c>
      <c r="GPP11" s="223">
        <f t="shared" si="92"/>
        <v>0</v>
      </c>
      <c r="GPQ11" s="223">
        <f t="shared" si="92"/>
        <v>0</v>
      </c>
      <c r="GPR11" s="223">
        <f t="shared" si="92"/>
        <v>0</v>
      </c>
      <c r="GPS11" s="223">
        <f t="shared" si="92"/>
        <v>0</v>
      </c>
      <c r="GPT11" s="223">
        <f t="shared" si="92"/>
        <v>0</v>
      </c>
      <c r="GPU11" s="223">
        <f t="shared" si="92"/>
        <v>0</v>
      </c>
      <c r="GPV11" s="223">
        <f t="shared" si="92"/>
        <v>0</v>
      </c>
      <c r="GPW11" s="223">
        <f t="shared" si="92"/>
        <v>0</v>
      </c>
      <c r="GPX11" s="223">
        <f t="shared" si="92"/>
        <v>0</v>
      </c>
      <c r="GPY11" s="223">
        <f t="shared" si="92"/>
        <v>0</v>
      </c>
      <c r="GPZ11" s="223">
        <f t="shared" si="92"/>
        <v>0</v>
      </c>
      <c r="GQA11" s="223">
        <f t="shared" si="92"/>
        <v>0</v>
      </c>
      <c r="GQB11" s="223">
        <f t="shared" si="92"/>
        <v>0</v>
      </c>
      <c r="GQC11" s="223">
        <f t="shared" si="92"/>
        <v>0</v>
      </c>
      <c r="GQD11" s="223">
        <f t="shared" si="92"/>
        <v>0</v>
      </c>
      <c r="GQE11" s="223">
        <f t="shared" si="92"/>
        <v>0</v>
      </c>
      <c r="GQF11" s="223">
        <f t="shared" si="92"/>
        <v>0</v>
      </c>
      <c r="GQG11" s="223">
        <f t="shared" si="92"/>
        <v>0</v>
      </c>
      <c r="GQH11" s="223">
        <f t="shared" si="92"/>
        <v>0</v>
      </c>
      <c r="GQI11" s="223">
        <f t="shared" si="92"/>
        <v>0</v>
      </c>
      <c r="GQJ11" s="223">
        <f t="shared" si="92"/>
        <v>0</v>
      </c>
      <c r="GQK11" s="223">
        <f t="shared" si="92"/>
        <v>0</v>
      </c>
      <c r="GQL11" s="223">
        <f t="shared" si="92"/>
        <v>0</v>
      </c>
      <c r="GQM11" s="223">
        <f t="shared" si="92"/>
        <v>0</v>
      </c>
      <c r="GQN11" s="223">
        <f t="shared" si="92"/>
        <v>0</v>
      </c>
      <c r="GQO11" s="223">
        <f t="shared" si="92"/>
        <v>0</v>
      </c>
      <c r="GQP11" s="223">
        <f t="shared" si="92"/>
        <v>0</v>
      </c>
      <c r="GQQ11" s="223">
        <f t="shared" si="92"/>
        <v>0</v>
      </c>
      <c r="GQR11" s="223">
        <f t="shared" si="92"/>
        <v>0</v>
      </c>
      <c r="GQS11" s="223">
        <f t="shared" si="92"/>
        <v>0</v>
      </c>
      <c r="GQT11" s="223">
        <f t="shared" si="92"/>
        <v>0</v>
      </c>
      <c r="GQU11" s="223">
        <f t="shared" si="92"/>
        <v>0</v>
      </c>
      <c r="GQV11" s="223">
        <f t="shared" si="92"/>
        <v>0</v>
      </c>
      <c r="GQW11" s="223">
        <f t="shared" si="92"/>
        <v>0</v>
      </c>
      <c r="GQX11" s="223">
        <f t="shared" si="92"/>
        <v>0</v>
      </c>
      <c r="GQY11" s="223">
        <f t="shared" si="92"/>
        <v>0</v>
      </c>
      <c r="GQZ11" s="223">
        <f t="shared" si="92"/>
        <v>0</v>
      </c>
      <c r="GRA11" s="223">
        <f t="shared" si="92"/>
        <v>0</v>
      </c>
      <c r="GRB11" s="223">
        <f t="shared" si="92"/>
        <v>0</v>
      </c>
      <c r="GRC11" s="223">
        <f t="shared" si="92"/>
        <v>0</v>
      </c>
      <c r="GRD11" s="223">
        <f t="shared" si="92"/>
        <v>0</v>
      </c>
      <c r="GRE11" s="223">
        <f t="shared" si="92"/>
        <v>0</v>
      </c>
      <c r="GRF11" s="223">
        <f t="shared" si="92"/>
        <v>0</v>
      </c>
      <c r="GRG11" s="223">
        <f t="shared" si="92"/>
        <v>0</v>
      </c>
      <c r="GRH11" s="223">
        <f t="shared" si="92"/>
        <v>0</v>
      </c>
      <c r="GRI11" s="223">
        <f t="shared" si="92"/>
        <v>0</v>
      </c>
      <c r="GRJ11" s="223">
        <f t="shared" si="92"/>
        <v>0</v>
      </c>
      <c r="GRK11" s="223">
        <f t="shared" si="92"/>
        <v>0</v>
      </c>
      <c r="GRL11" s="223">
        <f t="shared" si="92"/>
        <v>0</v>
      </c>
      <c r="GRM11" s="223">
        <f t="shared" si="92"/>
        <v>0</v>
      </c>
      <c r="GRN11" s="223">
        <f t="shared" si="92"/>
        <v>0</v>
      </c>
      <c r="GRO11" s="223">
        <f t="shared" si="92"/>
        <v>0</v>
      </c>
      <c r="GRP11" s="223">
        <f t="shared" si="92"/>
        <v>0</v>
      </c>
      <c r="GRQ11" s="223">
        <f t="shared" si="92"/>
        <v>0</v>
      </c>
      <c r="GRR11" s="223">
        <f t="shared" ref="GRR11:GUC11" si="93">SUM(GRR4:GRR10)</f>
        <v>0</v>
      </c>
      <c r="GRS11" s="223">
        <f t="shared" si="93"/>
        <v>0</v>
      </c>
      <c r="GRT11" s="223">
        <f t="shared" si="93"/>
        <v>0</v>
      </c>
      <c r="GRU11" s="223">
        <f t="shared" si="93"/>
        <v>0</v>
      </c>
      <c r="GRV11" s="223">
        <f t="shared" si="93"/>
        <v>0</v>
      </c>
      <c r="GRW11" s="223">
        <f t="shared" si="93"/>
        <v>0</v>
      </c>
      <c r="GRX11" s="223">
        <f t="shared" si="93"/>
        <v>0</v>
      </c>
      <c r="GRY11" s="223">
        <f t="shared" si="93"/>
        <v>0</v>
      </c>
      <c r="GRZ11" s="223">
        <f t="shared" si="93"/>
        <v>0</v>
      </c>
      <c r="GSA11" s="223">
        <f t="shared" si="93"/>
        <v>0</v>
      </c>
      <c r="GSB11" s="223">
        <f t="shared" si="93"/>
        <v>0</v>
      </c>
      <c r="GSC11" s="223">
        <f t="shared" si="93"/>
        <v>0</v>
      </c>
      <c r="GSD11" s="223">
        <f t="shared" si="93"/>
        <v>0</v>
      </c>
      <c r="GSE11" s="223">
        <f t="shared" si="93"/>
        <v>0</v>
      </c>
      <c r="GSF11" s="223">
        <f t="shared" si="93"/>
        <v>0</v>
      </c>
      <c r="GSG11" s="223">
        <f t="shared" si="93"/>
        <v>0</v>
      </c>
      <c r="GSH11" s="223">
        <f t="shared" si="93"/>
        <v>0</v>
      </c>
      <c r="GSI11" s="223">
        <f t="shared" si="93"/>
        <v>0</v>
      </c>
      <c r="GSJ11" s="223">
        <f t="shared" si="93"/>
        <v>0</v>
      </c>
      <c r="GSK11" s="223">
        <f t="shared" si="93"/>
        <v>0</v>
      </c>
      <c r="GSL11" s="223">
        <f t="shared" si="93"/>
        <v>0</v>
      </c>
      <c r="GSM11" s="223">
        <f t="shared" si="93"/>
        <v>0</v>
      </c>
      <c r="GSN11" s="223">
        <f t="shared" si="93"/>
        <v>0</v>
      </c>
      <c r="GSO11" s="223">
        <f t="shared" si="93"/>
        <v>0</v>
      </c>
      <c r="GSP11" s="223">
        <f t="shared" si="93"/>
        <v>0</v>
      </c>
      <c r="GSQ11" s="223">
        <f t="shared" si="93"/>
        <v>0</v>
      </c>
      <c r="GSR11" s="223">
        <f t="shared" si="93"/>
        <v>0</v>
      </c>
      <c r="GSS11" s="223">
        <f t="shared" si="93"/>
        <v>0</v>
      </c>
      <c r="GST11" s="223">
        <f t="shared" si="93"/>
        <v>0</v>
      </c>
      <c r="GSU11" s="223">
        <f t="shared" si="93"/>
        <v>0</v>
      </c>
      <c r="GSV11" s="223">
        <f t="shared" si="93"/>
        <v>0</v>
      </c>
      <c r="GSW11" s="223">
        <f t="shared" si="93"/>
        <v>0</v>
      </c>
      <c r="GSX11" s="223">
        <f t="shared" si="93"/>
        <v>0</v>
      </c>
      <c r="GSY11" s="223">
        <f t="shared" si="93"/>
        <v>0</v>
      </c>
      <c r="GSZ11" s="223">
        <f t="shared" si="93"/>
        <v>0</v>
      </c>
      <c r="GTA11" s="223">
        <f t="shared" si="93"/>
        <v>0</v>
      </c>
      <c r="GTB11" s="223">
        <f t="shared" si="93"/>
        <v>0</v>
      </c>
      <c r="GTC11" s="223">
        <f t="shared" si="93"/>
        <v>0</v>
      </c>
      <c r="GTD11" s="223">
        <f t="shared" si="93"/>
        <v>0</v>
      </c>
      <c r="GTE11" s="223">
        <f t="shared" si="93"/>
        <v>0</v>
      </c>
      <c r="GTF11" s="223">
        <f t="shared" si="93"/>
        <v>0</v>
      </c>
      <c r="GTG11" s="223">
        <f t="shared" si="93"/>
        <v>0</v>
      </c>
      <c r="GTH11" s="223">
        <f t="shared" si="93"/>
        <v>0</v>
      </c>
      <c r="GTI11" s="223">
        <f t="shared" si="93"/>
        <v>0</v>
      </c>
      <c r="GTJ11" s="223">
        <f t="shared" si="93"/>
        <v>0</v>
      </c>
      <c r="GTK11" s="223">
        <f t="shared" si="93"/>
        <v>0</v>
      </c>
      <c r="GTL11" s="223">
        <f t="shared" si="93"/>
        <v>0</v>
      </c>
      <c r="GTM11" s="223">
        <f t="shared" si="93"/>
        <v>0</v>
      </c>
      <c r="GTN11" s="223">
        <f t="shared" si="93"/>
        <v>0</v>
      </c>
      <c r="GTO11" s="223">
        <f t="shared" si="93"/>
        <v>0</v>
      </c>
      <c r="GTP11" s="223">
        <f t="shared" si="93"/>
        <v>0</v>
      </c>
      <c r="GTQ11" s="223">
        <f t="shared" si="93"/>
        <v>0</v>
      </c>
      <c r="GTR11" s="223">
        <f t="shared" si="93"/>
        <v>0</v>
      </c>
      <c r="GTS11" s="223">
        <f t="shared" si="93"/>
        <v>0</v>
      </c>
      <c r="GTT11" s="223">
        <f t="shared" si="93"/>
        <v>0</v>
      </c>
      <c r="GTU11" s="223">
        <f t="shared" si="93"/>
        <v>0</v>
      </c>
      <c r="GTV11" s="223">
        <f t="shared" si="93"/>
        <v>0</v>
      </c>
      <c r="GTW11" s="223">
        <f t="shared" si="93"/>
        <v>0</v>
      </c>
      <c r="GTX11" s="223">
        <f t="shared" si="93"/>
        <v>0</v>
      </c>
      <c r="GTY11" s="223">
        <f t="shared" si="93"/>
        <v>0</v>
      </c>
      <c r="GTZ11" s="223">
        <f t="shared" si="93"/>
        <v>0</v>
      </c>
      <c r="GUA11" s="223">
        <f t="shared" si="93"/>
        <v>0</v>
      </c>
      <c r="GUB11" s="223">
        <f t="shared" si="93"/>
        <v>0</v>
      </c>
      <c r="GUC11" s="223">
        <f t="shared" si="93"/>
        <v>0</v>
      </c>
      <c r="GUD11" s="223">
        <f t="shared" ref="GUD11:GWO11" si="94">SUM(GUD4:GUD10)</f>
        <v>0</v>
      </c>
      <c r="GUE11" s="223">
        <f t="shared" si="94"/>
        <v>0</v>
      </c>
      <c r="GUF11" s="223">
        <f t="shared" si="94"/>
        <v>0</v>
      </c>
      <c r="GUG11" s="223">
        <f t="shared" si="94"/>
        <v>0</v>
      </c>
      <c r="GUH11" s="223">
        <f t="shared" si="94"/>
        <v>0</v>
      </c>
      <c r="GUI11" s="223">
        <f t="shared" si="94"/>
        <v>0</v>
      </c>
      <c r="GUJ11" s="223">
        <f t="shared" si="94"/>
        <v>0</v>
      </c>
      <c r="GUK11" s="223">
        <f t="shared" si="94"/>
        <v>0</v>
      </c>
      <c r="GUL11" s="223">
        <f t="shared" si="94"/>
        <v>0</v>
      </c>
      <c r="GUM11" s="223">
        <f t="shared" si="94"/>
        <v>0</v>
      </c>
      <c r="GUN11" s="223">
        <f t="shared" si="94"/>
        <v>0</v>
      </c>
      <c r="GUO11" s="223">
        <f t="shared" si="94"/>
        <v>0</v>
      </c>
      <c r="GUP11" s="223">
        <f t="shared" si="94"/>
        <v>0</v>
      </c>
      <c r="GUQ11" s="223">
        <f t="shared" si="94"/>
        <v>0</v>
      </c>
      <c r="GUR11" s="223">
        <f t="shared" si="94"/>
        <v>0</v>
      </c>
      <c r="GUS11" s="223">
        <f t="shared" si="94"/>
        <v>0</v>
      </c>
      <c r="GUT11" s="223">
        <f t="shared" si="94"/>
        <v>0</v>
      </c>
      <c r="GUU11" s="223">
        <f t="shared" si="94"/>
        <v>0</v>
      </c>
      <c r="GUV11" s="223">
        <f t="shared" si="94"/>
        <v>0</v>
      </c>
      <c r="GUW11" s="223">
        <f t="shared" si="94"/>
        <v>0</v>
      </c>
      <c r="GUX11" s="223">
        <f t="shared" si="94"/>
        <v>0</v>
      </c>
      <c r="GUY11" s="223">
        <f t="shared" si="94"/>
        <v>0</v>
      </c>
      <c r="GUZ11" s="223">
        <f t="shared" si="94"/>
        <v>0</v>
      </c>
      <c r="GVA11" s="223">
        <f t="shared" si="94"/>
        <v>0</v>
      </c>
      <c r="GVB11" s="223">
        <f t="shared" si="94"/>
        <v>0</v>
      </c>
      <c r="GVC11" s="223">
        <f t="shared" si="94"/>
        <v>0</v>
      </c>
      <c r="GVD11" s="223">
        <f t="shared" si="94"/>
        <v>0</v>
      </c>
      <c r="GVE11" s="223">
        <f t="shared" si="94"/>
        <v>0</v>
      </c>
      <c r="GVF11" s="223">
        <f t="shared" si="94"/>
        <v>0</v>
      </c>
      <c r="GVG11" s="223">
        <f t="shared" si="94"/>
        <v>0</v>
      </c>
      <c r="GVH11" s="223">
        <f t="shared" si="94"/>
        <v>0</v>
      </c>
      <c r="GVI11" s="223">
        <f t="shared" si="94"/>
        <v>0</v>
      </c>
      <c r="GVJ11" s="223">
        <f t="shared" si="94"/>
        <v>0</v>
      </c>
      <c r="GVK11" s="223">
        <f t="shared" si="94"/>
        <v>0</v>
      </c>
      <c r="GVL11" s="223">
        <f t="shared" si="94"/>
        <v>0</v>
      </c>
      <c r="GVM11" s="223">
        <f t="shared" si="94"/>
        <v>0</v>
      </c>
      <c r="GVN11" s="223">
        <f t="shared" si="94"/>
        <v>0</v>
      </c>
      <c r="GVO11" s="223">
        <f t="shared" si="94"/>
        <v>0</v>
      </c>
      <c r="GVP11" s="223">
        <f t="shared" si="94"/>
        <v>0</v>
      </c>
      <c r="GVQ11" s="223">
        <f t="shared" si="94"/>
        <v>0</v>
      </c>
      <c r="GVR11" s="223">
        <f t="shared" si="94"/>
        <v>0</v>
      </c>
      <c r="GVS11" s="223">
        <f t="shared" si="94"/>
        <v>0</v>
      </c>
      <c r="GVT11" s="223">
        <f t="shared" si="94"/>
        <v>0</v>
      </c>
      <c r="GVU11" s="223">
        <f t="shared" si="94"/>
        <v>0</v>
      </c>
      <c r="GVV11" s="223">
        <f t="shared" si="94"/>
        <v>0</v>
      </c>
      <c r="GVW11" s="223">
        <f t="shared" si="94"/>
        <v>0</v>
      </c>
      <c r="GVX11" s="223">
        <f t="shared" si="94"/>
        <v>0</v>
      </c>
      <c r="GVY11" s="223">
        <f t="shared" si="94"/>
        <v>0</v>
      </c>
      <c r="GVZ11" s="223">
        <f t="shared" si="94"/>
        <v>0</v>
      </c>
      <c r="GWA11" s="223">
        <f t="shared" si="94"/>
        <v>0</v>
      </c>
      <c r="GWB11" s="223">
        <f t="shared" si="94"/>
        <v>0</v>
      </c>
      <c r="GWC11" s="223">
        <f t="shared" si="94"/>
        <v>0</v>
      </c>
      <c r="GWD11" s="223">
        <f t="shared" si="94"/>
        <v>0</v>
      </c>
      <c r="GWE11" s="223">
        <f t="shared" si="94"/>
        <v>0</v>
      </c>
      <c r="GWF11" s="223">
        <f t="shared" si="94"/>
        <v>0</v>
      </c>
      <c r="GWG11" s="223">
        <f t="shared" si="94"/>
        <v>0</v>
      </c>
      <c r="GWH11" s="223">
        <f t="shared" si="94"/>
        <v>0</v>
      </c>
      <c r="GWI11" s="223">
        <f t="shared" si="94"/>
        <v>0</v>
      </c>
      <c r="GWJ11" s="223">
        <f t="shared" si="94"/>
        <v>0</v>
      </c>
      <c r="GWK11" s="223">
        <f t="shared" si="94"/>
        <v>0</v>
      </c>
      <c r="GWL11" s="223">
        <f t="shared" si="94"/>
        <v>0</v>
      </c>
      <c r="GWM11" s="223">
        <f t="shared" si="94"/>
        <v>0</v>
      </c>
      <c r="GWN11" s="223">
        <f t="shared" si="94"/>
        <v>0</v>
      </c>
      <c r="GWO11" s="223">
        <f t="shared" si="94"/>
        <v>0</v>
      </c>
      <c r="GWP11" s="223">
        <f t="shared" ref="GWP11:GZA11" si="95">SUM(GWP4:GWP10)</f>
        <v>0</v>
      </c>
      <c r="GWQ11" s="223">
        <f t="shared" si="95"/>
        <v>0</v>
      </c>
      <c r="GWR11" s="223">
        <f t="shared" si="95"/>
        <v>0</v>
      </c>
      <c r="GWS11" s="223">
        <f t="shared" si="95"/>
        <v>0</v>
      </c>
      <c r="GWT11" s="223">
        <f t="shared" si="95"/>
        <v>0</v>
      </c>
      <c r="GWU11" s="223">
        <f t="shared" si="95"/>
        <v>0</v>
      </c>
      <c r="GWV11" s="223">
        <f t="shared" si="95"/>
        <v>0</v>
      </c>
      <c r="GWW11" s="223">
        <f t="shared" si="95"/>
        <v>0</v>
      </c>
      <c r="GWX11" s="223">
        <f t="shared" si="95"/>
        <v>0</v>
      </c>
      <c r="GWY11" s="223">
        <f t="shared" si="95"/>
        <v>0</v>
      </c>
      <c r="GWZ11" s="223">
        <f t="shared" si="95"/>
        <v>0</v>
      </c>
      <c r="GXA11" s="223">
        <f t="shared" si="95"/>
        <v>0</v>
      </c>
      <c r="GXB11" s="223">
        <f t="shared" si="95"/>
        <v>0</v>
      </c>
      <c r="GXC11" s="223">
        <f t="shared" si="95"/>
        <v>0</v>
      </c>
      <c r="GXD11" s="223">
        <f t="shared" si="95"/>
        <v>0</v>
      </c>
      <c r="GXE11" s="223">
        <f t="shared" si="95"/>
        <v>0</v>
      </c>
      <c r="GXF11" s="223">
        <f t="shared" si="95"/>
        <v>0</v>
      </c>
      <c r="GXG11" s="223">
        <f t="shared" si="95"/>
        <v>0</v>
      </c>
      <c r="GXH11" s="223">
        <f t="shared" si="95"/>
        <v>0</v>
      </c>
      <c r="GXI11" s="223">
        <f t="shared" si="95"/>
        <v>0</v>
      </c>
      <c r="GXJ11" s="223">
        <f t="shared" si="95"/>
        <v>0</v>
      </c>
      <c r="GXK11" s="223">
        <f t="shared" si="95"/>
        <v>0</v>
      </c>
      <c r="GXL11" s="223">
        <f t="shared" si="95"/>
        <v>0</v>
      </c>
      <c r="GXM11" s="223">
        <f t="shared" si="95"/>
        <v>0</v>
      </c>
      <c r="GXN11" s="223">
        <f t="shared" si="95"/>
        <v>0</v>
      </c>
      <c r="GXO11" s="223">
        <f t="shared" si="95"/>
        <v>0</v>
      </c>
      <c r="GXP11" s="223">
        <f t="shared" si="95"/>
        <v>0</v>
      </c>
      <c r="GXQ11" s="223">
        <f t="shared" si="95"/>
        <v>0</v>
      </c>
      <c r="GXR11" s="223">
        <f t="shared" si="95"/>
        <v>0</v>
      </c>
      <c r="GXS11" s="223">
        <f t="shared" si="95"/>
        <v>0</v>
      </c>
      <c r="GXT11" s="223">
        <f t="shared" si="95"/>
        <v>0</v>
      </c>
      <c r="GXU11" s="223">
        <f t="shared" si="95"/>
        <v>0</v>
      </c>
      <c r="GXV11" s="223">
        <f t="shared" si="95"/>
        <v>0</v>
      </c>
      <c r="GXW11" s="223">
        <f t="shared" si="95"/>
        <v>0</v>
      </c>
      <c r="GXX11" s="223">
        <f t="shared" si="95"/>
        <v>0</v>
      </c>
      <c r="GXY11" s="223">
        <f t="shared" si="95"/>
        <v>0</v>
      </c>
      <c r="GXZ11" s="223">
        <f t="shared" si="95"/>
        <v>0</v>
      </c>
      <c r="GYA11" s="223">
        <f t="shared" si="95"/>
        <v>0</v>
      </c>
      <c r="GYB11" s="223">
        <f t="shared" si="95"/>
        <v>0</v>
      </c>
      <c r="GYC11" s="223">
        <f t="shared" si="95"/>
        <v>0</v>
      </c>
      <c r="GYD11" s="223">
        <f t="shared" si="95"/>
        <v>0</v>
      </c>
      <c r="GYE11" s="223">
        <f t="shared" si="95"/>
        <v>0</v>
      </c>
      <c r="GYF11" s="223">
        <f t="shared" si="95"/>
        <v>0</v>
      </c>
      <c r="GYG11" s="223">
        <f t="shared" si="95"/>
        <v>0</v>
      </c>
      <c r="GYH11" s="223">
        <f t="shared" si="95"/>
        <v>0</v>
      </c>
      <c r="GYI11" s="223">
        <f t="shared" si="95"/>
        <v>0</v>
      </c>
      <c r="GYJ11" s="223">
        <f t="shared" si="95"/>
        <v>0</v>
      </c>
      <c r="GYK11" s="223">
        <f t="shared" si="95"/>
        <v>0</v>
      </c>
      <c r="GYL11" s="223">
        <f t="shared" si="95"/>
        <v>0</v>
      </c>
      <c r="GYM11" s="223">
        <f t="shared" si="95"/>
        <v>0</v>
      </c>
      <c r="GYN11" s="223">
        <f t="shared" si="95"/>
        <v>0</v>
      </c>
      <c r="GYO11" s="223">
        <f t="shared" si="95"/>
        <v>0</v>
      </c>
      <c r="GYP11" s="223">
        <f t="shared" si="95"/>
        <v>0</v>
      </c>
      <c r="GYQ11" s="223">
        <f t="shared" si="95"/>
        <v>0</v>
      </c>
      <c r="GYR11" s="223">
        <f t="shared" si="95"/>
        <v>0</v>
      </c>
      <c r="GYS11" s="223">
        <f t="shared" si="95"/>
        <v>0</v>
      </c>
      <c r="GYT11" s="223">
        <f t="shared" si="95"/>
        <v>0</v>
      </c>
      <c r="GYU11" s="223">
        <f t="shared" si="95"/>
        <v>0</v>
      </c>
      <c r="GYV11" s="223">
        <f t="shared" si="95"/>
        <v>0</v>
      </c>
      <c r="GYW11" s="223">
        <f t="shared" si="95"/>
        <v>0</v>
      </c>
      <c r="GYX11" s="223">
        <f t="shared" si="95"/>
        <v>0</v>
      </c>
      <c r="GYY11" s="223">
        <f t="shared" si="95"/>
        <v>0</v>
      </c>
      <c r="GYZ11" s="223">
        <f t="shared" si="95"/>
        <v>0</v>
      </c>
      <c r="GZA11" s="223">
        <f t="shared" si="95"/>
        <v>0</v>
      </c>
      <c r="GZB11" s="223">
        <f t="shared" ref="GZB11:HBM11" si="96">SUM(GZB4:GZB10)</f>
        <v>0</v>
      </c>
      <c r="GZC11" s="223">
        <f t="shared" si="96"/>
        <v>0</v>
      </c>
      <c r="GZD11" s="223">
        <f t="shared" si="96"/>
        <v>0</v>
      </c>
      <c r="GZE11" s="223">
        <f t="shared" si="96"/>
        <v>0</v>
      </c>
      <c r="GZF11" s="223">
        <f t="shared" si="96"/>
        <v>0</v>
      </c>
      <c r="GZG11" s="223">
        <f t="shared" si="96"/>
        <v>0</v>
      </c>
      <c r="GZH11" s="223">
        <f t="shared" si="96"/>
        <v>0</v>
      </c>
      <c r="GZI11" s="223">
        <f t="shared" si="96"/>
        <v>0</v>
      </c>
      <c r="GZJ11" s="223">
        <f t="shared" si="96"/>
        <v>0</v>
      </c>
      <c r="GZK11" s="223">
        <f t="shared" si="96"/>
        <v>0</v>
      </c>
      <c r="GZL11" s="223">
        <f t="shared" si="96"/>
        <v>0</v>
      </c>
      <c r="GZM11" s="223">
        <f t="shared" si="96"/>
        <v>0</v>
      </c>
      <c r="GZN11" s="223">
        <f t="shared" si="96"/>
        <v>0</v>
      </c>
      <c r="GZO11" s="223">
        <f t="shared" si="96"/>
        <v>0</v>
      </c>
      <c r="GZP11" s="223">
        <f t="shared" si="96"/>
        <v>0</v>
      </c>
      <c r="GZQ11" s="223">
        <f t="shared" si="96"/>
        <v>0</v>
      </c>
      <c r="GZR11" s="223">
        <f t="shared" si="96"/>
        <v>0</v>
      </c>
      <c r="GZS11" s="223">
        <f t="shared" si="96"/>
        <v>0</v>
      </c>
      <c r="GZT11" s="223">
        <f t="shared" si="96"/>
        <v>0</v>
      </c>
      <c r="GZU11" s="223">
        <f t="shared" si="96"/>
        <v>0</v>
      </c>
      <c r="GZV11" s="223">
        <f t="shared" si="96"/>
        <v>0</v>
      </c>
      <c r="GZW11" s="223">
        <f t="shared" si="96"/>
        <v>0</v>
      </c>
      <c r="GZX11" s="223">
        <f t="shared" si="96"/>
        <v>0</v>
      </c>
      <c r="GZY11" s="223">
        <f t="shared" si="96"/>
        <v>0</v>
      </c>
      <c r="GZZ11" s="223">
        <f t="shared" si="96"/>
        <v>0</v>
      </c>
      <c r="HAA11" s="223">
        <f t="shared" si="96"/>
        <v>0</v>
      </c>
      <c r="HAB11" s="223">
        <f t="shared" si="96"/>
        <v>0</v>
      </c>
      <c r="HAC11" s="223">
        <f t="shared" si="96"/>
        <v>0</v>
      </c>
      <c r="HAD11" s="223">
        <f t="shared" si="96"/>
        <v>0</v>
      </c>
      <c r="HAE11" s="223">
        <f t="shared" si="96"/>
        <v>0</v>
      </c>
      <c r="HAF11" s="223">
        <f t="shared" si="96"/>
        <v>0</v>
      </c>
      <c r="HAG11" s="223">
        <f t="shared" si="96"/>
        <v>0</v>
      </c>
      <c r="HAH11" s="223">
        <f t="shared" si="96"/>
        <v>0</v>
      </c>
      <c r="HAI11" s="223">
        <f t="shared" si="96"/>
        <v>0</v>
      </c>
      <c r="HAJ11" s="223">
        <f t="shared" si="96"/>
        <v>0</v>
      </c>
      <c r="HAK11" s="223">
        <f t="shared" si="96"/>
        <v>0</v>
      </c>
      <c r="HAL11" s="223">
        <f t="shared" si="96"/>
        <v>0</v>
      </c>
      <c r="HAM11" s="223">
        <f t="shared" si="96"/>
        <v>0</v>
      </c>
      <c r="HAN11" s="223">
        <f t="shared" si="96"/>
        <v>0</v>
      </c>
      <c r="HAO11" s="223">
        <f t="shared" si="96"/>
        <v>0</v>
      </c>
      <c r="HAP11" s="223">
        <f t="shared" si="96"/>
        <v>0</v>
      </c>
      <c r="HAQ11" s="223">
        <f t="shared" si="96"/>
        <v>0</v>
      </c>
      <c r="HAR11" s="223">
        <f t="shared" si="96"/>
        <v>0</v>
      </c>
      <c r="HAS11" s="223">
        <f t="shared" si="96"/>
        <v>0</v>
      </c>
      <c r="HAT11" s="223">
        <f t="shared" si="96"/>
        <v>0</v>
      </c>
      <c r="HAU11" s="223">
        <f t="shared" si="96"/>
        <v>0</v>
      </c>
      <c r="HAV11" s="223">
        <f t="shared" si="96"/>
        <v>0</v>
      </c>
      <c r="HAW11" s="223">
        <f t="shared" si="96"/>
        <v>0</v>
      </c>
      <c r="HAX11" s="223">
        <f t="shared" si="96"/>
        <v>0</v>
      </c>
      <c r="HAY11" s="223">
        <f t="shared" si="96"/>
        <v>0</v>
      </c>
      <c r="HAZ11" s="223">
        <f t="shared" si="96"/>
        <v>0</v>
      </c>
      <c r="HBA11" s="223">
        <f t="shared" si="96"/>
        <v>0</v>
      </c>
      <c r="HBB11" s="223">
        <f t="shared" si="96"/>
        <v>0</v>
      </c>
      <c r="HBC11" s="223">
        <f t="shared" si="96"/>
        <v>0</v>
      </c>
      <c r="HBD11" s="223">
        <f t="shared" si="96"/>
        <v>0</v>
      </c>
      <c r="HBE11" s="223">
        <f t="shared" si="96"/>
        <v>0</v>
      </c>
      <c r="HBF11" s="223">
        <f t="shared" si="96"/>
        <v>0</v>
      </c>
      <c r="HBG11" s="223">
        <f t="shared" si="96"/>
        <v>0</v>
      </c>
      <c r="HBH11" s="223">
        <f t="shared" si="96"/>
        <v>0</v>
      </c>
      <c r="HBI11" s="223">
        <f t="shared" si="96"/>
        <v>0</v>
      </c>
      <c r="HBJ11" s="223">
        <f t="shared" si="96"/>
        <v>0</v>
      </c>
      <c r="HBK11" s="223">
        <f t="shared" si="96"/>
        <v>0</v>
      </c>
      <c r="HBL11" s="223">
        <f t="shared" si="96"/>
        <v>0</v>
      </c>
      <c r="HBM11" s="223">
        <f t="shared" si="96"/>
        <v>0</v>
      </c>
      <c r="HBN11" s="223">
        <f t="shared" ref="HBN11:HDY11" si="97">SUM(HBN4:HBN10)</f>
        <v>0</v>
      </c>
      <c r="HBO11" s="223">
        <f t="shared" si="97"/>
        <v>0</v>
      </c>
      <c r="HBP11" s="223">
        <f t="shared" si="97"/>
        <v>0</v>
      </c>
      <c r="HBQ11" s="223">
        <f t="shared" si="97"/>
        <v>0</v>
      </c>
      <c r="HBR11" s="223">
        <f t="shared" si="97"/>
        <v>0</v>
      </c>
      <c r="HBS11" s="223">
        <f t="shared" si="97"/>
        <v>0</v>
      </c>
      <c r="HBT11" s="223">
        <f t="shared" si="97"/>
        <v>0</v>
      </c>
      <c r="HBU11" s="223">
        <f t="shared" si="97"/>
        <v>0</v>
      </c>
      <c r="HBV11" s="223">
        <f t="shared" si="97"/>
        <v>0</v>
      </c>
      <c r="HBW11" s="223">
        <f t="shared" si="97"/>
        <v>0</v>
      </c>
      <c r="HBX11" s="223">
        <f t="shared" si="97"/>
        <v>0</v>
      </c>
      <c r="HBY11" s="223">
        <f t="shared" si="97"/>
        <v>0</v>
      </c>
      <c r="HBZ11" s="223">
        <f t="shared" si="97"/>
        <v>0</v>
      </c>
      <c r="HCA11" s="223">
        <f t="shared" si="97"/>
        <v>0</v>
      </c>
      <c r="HCB11" s="223">
        <f t="shared" si="97"/>
        <v>0</v>
      </c>
      <c r="HCC11" s="223">
        <f t="shared" si="97"/>
        <v>0</v>
      </c>
      <c r="HCD11" s="223">
        <f t="shared" si="97"/>
        <v>0</v>
      </c>
      <c r="HCE11" s="223">
        <f t="shared" si="97"/>
        <v>0</v>
      </c>
      <c r="HCF11" s="223">
        <f t="shared" si="97"/>
        <v>0</v>
      </c>
      <c r="HCG11" s="223">
        <f t="shared" si="97"/>
        <v>0</v>
      </c>
      <c r="HCH11" s="223">
        <f t="shared" si="97"/>
        <v>0</v>
      </c>
      <c r="HCI11" s="223">
        <f t="shared" si="97"/>
        <v>0</v>
      </c>
      <c r="HCJ11" s="223">
        <f t="shared" si="97"/>
        <v>0</v>
      </c>
      <c r="HCK11" s="223">
        <f t="shared" si="97"/>
        <v>0</v>
      </c>
      <c r="HCL11" s="223">
        <f t="shared" si="97"/>
        <v>0</v>
      </c>
      <c r="HCM11" s="223">
        <f t="shared" si="97"/>
        <v>0</v>
      </c>
      <c r="HCN11" s="223">
        <f t="shared" si="97"/>
        <v>0</v>
      </c>
      <c r="HCO11" s="223">
        <f t="shared" si="97"/>
        <v>0</v>
      </c>
      <c r="HCP11" s="223">
        <f t="shared" si="97"/>
        <v>0</v>
      </c>
      <c r="HCQ11" s="223">
        <f t="shared" si="97"/>
        <v>0</v>
      </c>
      <c r="HCR11" s="223">
        <f t="shared" si="97"/>
        <v>0</v>
      </c>
      <c r="HCS11" s="223">
        <f t="shared" si="97"/>
        <v>0</v>
      </c>
      <c r="HCT11" s="223">
        <f t="shared" si="97"/>
        <v>0</v>
      </c>
      <c r="HCU11" s="223">
        <f t="shared" si="97"/>
        <v>0</v>
      </c>
      <c r="HCV11" s="223">
        <f t="shared" si="97"/>
        <v>0</v>
      </c>
      <c r="HCW11" s="223">
        <f t="shared" si="97"/>
        <v>0</v>
      </c>
      <c r="HCX11" s="223">
        <f t="shared" si="97"/>
        <v>0</v>
      </c>
      <c r="HCY11" s="223">
        <f t="shared" si="97"/>
        <v>0</v>
      </c>
      <c r="HCZ11" s="223">
        <f t="shared" si="97"/>
        <v>0</v>
      </c>
      <c r="HDA11" s="223">
        <f t="shared" si="97"/>
        <v>0</v>
      </c>
      <c r="HDB11" s="223">
        <f t="shared" si="97"/>
        <v>0</v>
      </c>
      <c r="HDC11" s="223">
        <f t="shared" si="97"/>
        <v>0</v>
      </c>
      <c r="HDD11" s="223">
        <f t="shared" si="97"/>
        <v>0</v>
      </c>
      <c r="HDE11" s="223">
        <f t="shared" si="97"/>
        <v>0</v>
      </c>
      <c r="HDF11" s="223">
        <f t="shared" si="97"/>
        <v>0</v>
      </c>
      <c r="HDG11" s="223">
        <f t="shared" si="97"/>
        <v>0</v>
      </c>
      <c r="HDH11" s="223">
        <f t="shared" si="97"/>
        <v>0</v>
      </c>
      <c r="HDI11" s="223">
        <f t="shared" si="97"/>
        <v>0</v>
      </c>
      <c r="HDJ11" s="223">
        <f t="shared" si="97"/>
        <v>0</v>
      </c>
      <c r="HDK11" s="223">
        <f t="shared" si="97"/>
        <v>0</v>
      </c>
      <c r="HDL11" s="223">
        <f t="shared" si="97"/>
        <v>0</v>
      </c>
      <c r="HDM11" s="223">
        <f t="shared" si="97"/>
        <v>0</v>
      </c>
      <c r="HDN11" s="223">
        <f t="shared" si="97"/>
        <v>0</v>
      </c>
      <c r="HDO11" s="223">
        <f t="shared" si="97"/>
        <v>0</v>
      </c>
      <c r="HDP11" s="223">
        <f t="shared" si="97"/>
        <v>0</v>
      </c>
      <c r="HDQ11" s="223">
        <f t="shared" si="97"/>
        <v>0</v>
      </c>
      <c r="HDR11" s="223">
        <f t="shared" si="97"/>
        <v>0</v>
      </c>
      <c r="HDS11" s="223">
        <f t="shared" si="97"/>
        <v>0</v>
      </c>
      <c r="HDT11" s="223">
        <f t="shared" si="97"/>
        <v>0</v>
      </c>
      <c r="HDU11" s="223">
        <f t="shared" si="97"/>
        <v>0</v>
      </c>
      <c r="HDV11" s="223">
        <f t="shared" si="97"/>
        <v>0</v>
      </c>
      <c r="HDW11" s="223">
        <f t="shared" si="97"/>
        <v>0</v>
      </c>
      <c r="HDX11" s="223">
        <f t="shared" si="97"/>
        <v>0</v>
      </c>
      <c r="HDY11" s="223">
        <f t="shared" si="97"/>
        <v>0</v>
      </c>
      <c r="HDZ11" s="223">
        <f t="shared" ref="HDZ11:HGK11" si="98">SUM(HDZ4:HDZ10)</f>
        <v>0</v>
      </c>
      <c r="HEA11" s="223">
        <f t="shared" si="98"/>
        <v>0</v>
      </c>
      <c r="HEB11" s="223">
        <f t="shared" si="98"/>
        <v>0</v>
      </c>
      <c r="HEC11" s="223">
        <f t="shared" si="98"/>
        <v>0</v>
      </c>
      <c r="HED11" s="223">
        <f t="shared" si="98"/>
        <v>0</v>
      </c>
      <c r="HEE11" s="223">
        <f t="shared" si="98"/>
        <v>0</v>
      </c>
      <c r="HEF11" s="223">
        <f t="shared" si="98"/>
        <v>0</v>
      </c>
      <c r="HEG11" s="223">
        <f t="shared" si="98"/>
        <v>0</v>
      </c>
      <c r="HEH11" s="223">
        <f t="shared" si="98"/>
        <v>0</v>
      </c>
      <c r="HEI11" s="223">
        <f t="shared" si="98"/>
        <v>0</v>
      </c>
      <c r="HEJ11" s="223">
        <f t="shared" si="98"/>
        <v>0</v>
      </c>
      <c r="HEK11" s="223">
        <f t="shared" si="98"/>
        <v>0</v>
      </c>
      <c r="HEL11" s="223">
        <f t="shared" si="98"/>
        <v>0</v>
      </c>
      <c r="HEM11" s="223">
        <f t="shared" si="98"/>
        <v>0</v>
      </c>
      <c r="HEN11" s="223">
        <f t="shared" si="98"/>
        <v>0</v>
      </c>
      <c r="HEO11" s="223">
        <f t="shared" si="98"/>
        <v>0</v>
      </c>
      <c r="HEP11" s="223">
        <f t="shared" si="98"/>
        <v>0</v>
      </c>
      <c r="HEQ11" s="223">
        <f t="shared" si="98"/>
        <v>0</v>
      </c>
      <c r="HER11" s="223">
        <f t="shared" si="98"/>
        <v>0</v>
      </c>
      <c r="HES11" s="223">
        <f t="shared" si="98"/>
        <v>0</v>
      </c>
      <c r="HET11" s="223">
        <f t="shared" si="98"/>
        <v>0</v>
      </c>
      <c r="HEU11" s="223">
        <f t="shared" si="98"/>
        <v>0</v>
      </c>
      <c r="HEV11" s="223">
        <f t="shared" si="98"/>
        <v>0</v>
      </c>
      <c r="HEW11" s="223">
        <f t="shared" si="98"/>
        <v>0</v>
      </c>
      <c r="HEX11" s="223">
        <f t="shared" si="98"/>
        <v>0</v>
      </c>
      <c r="HEY11" s="223">
        <f t="shared" si="98"/>
        <v>0</v>
      </c>
      <c r="HEZ11" s="223">
        <f t="shared" si="98"/>
        <v>0</v>
      </c>
      <c r="HFA11" s="223">
        <f t="shared" si="98"/>
        <v>0</v>
      </c>
      <c r="HFB11" s="223">
        <f t="shared" si="98"/>
        <v>0</v>
      </c>
      <c r="HFC11" s="223">
        <f t="shared" si="98"/>
        <v>0</v>
      </c>
      <c r="HFD11" s="223">
        <f t="shared" si="98"/>
        <v>0</v>
      </c>
      <c r="HFE11" s="223">
        <f t="shared" si="98"/>
        <v>0</v>
      </c>
      <c r="HFF11" s="223">
        <f t="shared" si="98"/>
        <v>0</v>
      </c>
      <c r="HFG11" s="223">
        <f t="shared" si="98"/>
        <v>0</v>
      </c>
      <c r="HFH11" s="223">
        <f t="shared" si="98"/>
        <v>0</v>
      </c>
      <c r="HFI11" s="223">
        <f t="shared" si="98"/>
        <v>0</v>
      </c>
      <c r="HFJ11" s="223">
        <f t="shared" si="98"/>
        <v>0</v>
      </c>
      <c r="HFK11" s="223">
        <f t="shared" si="98"/>
        <v>0</v>
      </c>
      <c r="HFL11" s="223">
        <f t="shared" si="98"/>
        <v>0</v>
      </c>
      <c r="HFM11" s="223">
        <f t="shared" si="98"/>
        <v>0</v>
      </c>
      <c r="HFN11" s="223">
        <f t="shared" si="98"/>
        <v>0</v>
      </c>
      <c r="HFO11" s="223">
        <f t="shared" si="98"/>
        <v>0</v>
      </c>
      <c r="HFP11" s="223">
        <f t="shared" si="98"/>
        <v>0</v>
      </c>
      <c r="HFQ11" s="223">
        <f t="shared" si="98"/>
        <v>0</v>
      </c>
      <c r="HFR11" s="223">
        <f t="shared" si="98"/>
        <v>0</v>
      </c>
      <c r="HFS11" s="223">
        <f t="shared" si="98"/>
        <v>0</v>
      </c>
      <c r="HFT11" s="223">
        <f t="shared" si="98"/>
        <v>0</v>
      </c>
      <c r="HFU11" s="223">
        <f t="shared" si="98"/>
        <v>0</v>
      </c>
      <c r="HFV11" s="223">
        <f t="shared" si="98"/>
        <v>0</v>
      </c>
      <c r="HFW11" s="223">
        <f t="shared" si="98"/>
        <v>0</v>
      </c>
      <c r="HFX11" s="223">
        <f t="shared" si="98"/>
        <v>0</v>
      </c>
      <c r="HFY11" s="223">
        <f t="shared" si="98"/>
        <v>0</v>
      </c>
      <c r="HFZ11" s="223">
        <f t="shared" si="98"/>
        <v>0</v>
      </c>
      <c r="HGA11" s="223">
        <f t="shared" si="98"/>
        <v>0</v>
      </c>
      <c r="HGB11" s="223">
        <f t="shared" si="98"/>
        <v>0</v>
      </c>
      <c r="HGC11" s="223">
        <f t="shared" si="98"/>
        <v>0</v>
      </c>
      <c r="HGD11" s="223">
        <f t="shared" si="98"/>
        <v>0</v>
      </c>
      <c r="HGE11" s="223">
        <f t="shared" si="98"/>
        <v>0</v>
      </c>
      <c r="HGF11" s="223">
        <f t="shared" si="98"/>
        <v>0</v>
      </c>
      <c r="HGG11" s="223">
        <f t="shared" si="98"/>
        <v>0</v>
      </c>
      <c r="HGH11" s="223">
        <f t="shared" si="98"/>
        <v>0</v>
      </c>
      <c r="HGI11" s="223">
        <f t="shared" si="98"/>
        <v>0</v>
      </c>
      <c r="HGJ11" s="223">
        <f t="shared" si="98"/>
        <v>0</v>
      </c>
      <c r="HGK11" s="223">
        <f t="shared" si="98"/>
        <v>0</v>
      </c>
      <c r="HGL11" s="223">
        <f t="shared" ref="HGL11:HIW11" si="99">SUM(HGL4:HGL10)</f>
        <v>0</v>
      </c>
      <c r="HGM11" s="223">
        <f t="shared" si="99"/>
        <v>0</v>
      </c>
      <c r="HGN11" s="223">
        <f t="shared" si="99"/>
        <v>0</v>
      </c>
      <c r="HGO11" s="223">
        <f t="shared" si="99"/>
        <v>0</v>
      </c>
      <c r="HGP11" s="223">
        <f t="shared" si="99"/>
        <v>0</v>
      </c>
      <c r="HGQ11" s="223">
        <f t="shared" si="99"/>
        <v>0</v>
      </c>
      <c r="HGR11" s="223">
        <f t="shared" si="99"/>
        <v>0</v>
      </c>
      <c r="HGS11" s="223">
        <f t="shared" si="99"/>
        <v>0</v>
      </c>
      <c r="HGT11" s="223">
        <f t="shared" si="99"/>
        <v>0</v>
      </c>
      <c r="HGU11" s="223">
        <f t="shared" si="99"/>
        <v>0</v>
      </c>
      <c r="HGV11" s="223">
        <f t="shared" si="99"/>
        <v>0</v>
      </c>
      <c r="HGW11" s="223">
        <f t="shared" si="99"/>
        <v>0</v>
      </c>
      <c r="HGX11" s="223">
        <f t="shared" si="99"/>
        <v>0</v>
      </c>
      <c r="HGY11" s="223">
        <f t="shared" si="99"/>
        <v>0</v>
      </c>
      <c r="HGZ11" s="223">
        <f t="shared" si="99"/>
        <v>0</v>
      </c>
      <c r="HHA11" s="223">
        <f t="shared" si="99"/>
        <v>0</v>
      </c>
      <c r="HHB11" s="223">
        <f t="shared" si="99"/>
        <v>0</v>
      </c>
      <c r="HHC11" s="223">
        <f t="shared" si="99"/>
        <v>0</v>
      </c>
      <c r="HHD11" s="223">
        <f t="shared" si="99"/>
        <v>0</v>
      </c>
      <c r="HHE11" s="223">
        <f t="shared" si="99"/>
        <v>0</v>
      </c>
      <c r="HHF11" s="223">
        <f t="shared" si="99"/>
        <v>0</v>
      </c>
      <c r="HHG11" s="223">
        <f t="shared" si="99"/>
        <v>0</v>
      </c>
      <c r="HHH11" s="223">
        <f t="shared" si="99"/>
        <v>0</v>
      </c>
      <c r="HHI11" s="223">
        <f t="shared" si="99"/>
        <v>0</v>
      </c>
      <c r="HHJ11" s="223">
        <f t="shared" si="99"/>
        <v>0</v>
      </c>
      <c r="HHK11" s="223">
        <f t="shared" si="99"/>
        <v>0</v>
      </c>
      <c r="HHL11" s="223">
        <f t="shared" si="99"/>
        <v>0</v>
      </c>
      <c r="HHM11" s="223">
        <f t="shared" si="99"/>
        <v>0</v>
      </c>
      <c r="HHN11" s="223">
        <f t="shared" si="99"/>
        <v>0</v>
      </c>
      <c r="HHO11" s="223">
        <f t="shared" si="99"/>
        <v>0</v>
      </c>
      <c r="HHP11" s="223">
        <f t="shared" si="99"/>
        <v>0</v>
      </c>
      <c r="HHQ11" s="223">
        <f t="shared" si="99"/>
        <v>0</v>
      </c>
      <c r="HHR11" s="223">
        <f t="shared" si="99"/>
        <v>0</v>
      </c>
      <c r="HHS11" s="223">
        <f t="shared" si="99"/>
        <v>0</v>
      </c>
      <c r="HHT11" s="223">
        <f t="shared" si="99"/>
        <v>0</v>
      </c>
      <c r="HHU11" s="223">
        <f t="shared" si="99"/>
        <v>0</v>
      </c>
      <c r="HHV11" s="223">
        <f t="shared" si="99"/>
        <v>0</v>
      </c>
      <c r="HHW11" s="223">
        <f t="shared" si="99"/>
        <v>0</v>
      </c>
      <c r="HHX11" s="223">
        <f t="shared" si="99"/>
        <v>0</v>
      </c>
      <c r="HHY11" s="223">
        <f t="shared" si="99"/>
        <v>0</v>
      </c>
      <c r="HHZ11" s="223">
        <f t="shared" si="99"/>
        <v>0</v>
      </c>
      <c r="HIA11" s="223">
        <f t="shared" si="99"/>
        <v>0</v>
      </c>
      <c r="HIB11" s="223">
        <f t="shared" si="99"/>
        <v>0</v>
      </c>
      <c r="HIC11" s="223">
        <f t="shared" si="99"/>
        <v>0</v>
      </c>
      <c r="HID11" s="223">
        <f t="shared" si="99"/>
        <v>0</v>
      </c>
      <c r="HIE11" s="223">
        <f t="shared" si="99"/>
        <v>0</v>
      </c>
      <c r="HIF11" s="223">
        <f t="shared" si="99"/>
        <v>0</v>
      </c>
      <c r="HIG11" s="223">
        <f t="shared" si="99"/>
        <v>0</v>
      </c>
      <c r="HIH11" s="223">
        <f t="shared" si="99"/>
        <v>0</v>
      </c>
      <c r="HII11" s="223">
        <f t="shared" si="99"/>
        <v>0</v>
      </c>
      <c r="HIJ11" s="223">
        <f t="shared" si="99"/>
        <v>0</v>
      </c>
      <c r="HIK11" s="223">
        <f t="shared" si="99"/>
        <v>0</v>
      </c>
      <c r="HIL11" s="223">
        <f t="shared" si="99"/>
        <v>0</v>
      </c>
      <c r="HIM11" s="223">
        <f t="shared" si="99"/>
        <v>0</v>
      </c>
      <c r="HIN11" s="223">
        <f t="shared" si="99"/>
        <v>0</v>
      </c>
      <c r="HIO11" s="223">
        <f t="shared" si="99"/>
        <v>0</v>
      </c>
      <c r="HIP11" s="223">
        <f t="shared" si="99"/>
        <v>0</v>
      </c>
      <c r="HIQ11" s="223">
        <f t="shared" si="99"/>
        <v>0</v>
      </c>
      <c r="HIR11" s="223">
        <f t="shared" si="99"/>
        <v>0</v>
      </c>
      <c r="HIS11" s="223">
        <f t="shared" si="99"/>
        <v>0</v>
      </c>
      <c r="HIT11" s="223">
        <f t="shared" si="99"/>
        <v>0</v>
      </c>
      <c r="HIU11" s="223">
        <f t="shared" si="99"/>
        <v>0</v>
      </c>
      <c r="HIV11" s="223">
        <f t="shared" si="99"/>
        <v>0</v>
      </c>
      <c r="HIW11" s="223">
        <f t="shared" si="99"/>
        <v>0</v>
      </c>
      <c r="HIX11" s="223">
        <f t="shared" ref="HIX11:HLI11" si="100">SUM(HIX4:HIX10)</f>
        <v>0</v>
      </c>
      <c r="HIY11" s="223">
        <f t="shared" si="100"/>
        <v>0</v>
      </c>
      <c r="HIZ11" s="223">
        <f t="shared" si="100"/>
        <v>0</v>
      </c>
      <c r="HJA11" s="223">
        <f t="shared" si="100"/>
        <v>0</v>
      </c>
      <c r="HJB11" s="223">
        <f t="shared" si="100"/>
        <v>0</v>
      </c>
      <c r="HJC11" s="223">
        <f t="shared" si="100"/>
        <v>0</v>
      </c>
      <c r="HJD11" s="223">
        <f t="shared" si="100"/>
        <v>0</v>
      </c>
      <c r="HJE11" s="223">
        <f t="shared" si="100"/>
        <v>0</v>
      </c>
      <c r="HJF11" s="223">
        <f t="shared" si="100"/>
        <v>0</v>
      </c>
      <c r="HJG11" s="223">
        <f t="shared" si="100"/>
        <v>0</v>
      </c>
      <c r="HJH11" s="223">
        <f t="shared" si="100"/>
        <v>0</v>
      </c>
      <c r="HJI11" s="223">
        <f t="shared" si="100"/>
        <v>0</v>
      </c>
      <c r="HJJ11" s="223">
        <f t="shared" si="100"/>
        <v>0</v>
      </c>
      <c r="HJK11" s="223">
        <f t="shared" si="100"/>
        <v>0</v>
      </c>
      <c r="HJL11" s="223">
        <f t="shared" si="100"/>
        <v>0</v>
      </c>
      <c r="HJM11" s="223">
        <f t="shared" si="100"/>
        <v>0</v>
      </c>
      <c r="HJN11" s="223">
        <f t="shared" si="100"/>
        <v>0</v>
      </c>
      <c r="HJO11" s="223">
        <f t="shared" si="100"/>
        <v>0</v>
      </c>
      <c r="HJP11" s="223">
        <f t="shared" si="100"/>
        <v>0</v>
      </c>
      <c r="HJQ11" s="223">
        <f t="shared" si="100"/>
        <v>0</v>
      </c>
      <c r="HJR11" s="223">
        <f t="shared" si="100"/>
        <v>0</v>
      </c>
      <c r="HJS11" s="223">
        <f t="shared" si="100"/>
        <v>0</v>
      </c>
      <c r="HJT11" s="223">
        <f t="shared" si="100"/>
        <v>0</v>
      </c>
      <c r="HJU11" s="223">
        <f t="shared" si="100"/>
        <v>0</v>
      </c>
      <c r="HJV11" s="223">
        <f t="shared" si="100"/>
        <v>0</v>
      </c>
      <c r="HJW11" s="223">
        <f t="shared" si="100"/>
        <v>0</v>
      </c>
      <c r="HJX11" s="223">
        <f t="shared" si="100"/>
        <v>0</v>
      </c>
      <c r="HJY11" s="223">
        <f t="shared" si="100"/>
        <v>0</v>
      </c>
      <c r="HJZ11" s="223">
        <f t="shared" si="100"/>
        <v>0</v>
      </c>
      <c r="HKA11" s="223">
        <f t="shared" si="100"/>
        <v>0</v>
      </c>
      <c r="HKB11" s="223">
        <f t="shared" si="100"/>
        <v>0</v>
      </c>
      <c r="HKC11" s="223">
        <f t="shared" si="100"/>
        <v>0</v>
      </c>
      <c r="HKD11" s="223">
        <f t="shared" si="100"/>
        <v>0</v>
      </c>
      <c r="HKE11" s="223">
        <f t="shared" si="100"/>
        <v>0</v>
      </c>
      <c r="HKF11" s="223">
        <f t="shared" si="100"/>
        <v>0</v>
      </c>
      <c r="HKG11" s="223">
        <f t="shared" si="100"/>
        <v>0</v>
      </c>
      <c r="HKH11" s="223">
        <f t="shared" si="100"/>
        <v>0</v>
      </c>
      <c r="HKI11" s="223">
        <f t="shared" si="100"/>
        <v>0</v>
      </c>
      <c r="HKJ11" s="223">
        <f t="shared" si="100"/>
        <v>0</v>
      </c>
      <c r="HKK11" s="223">
        <f t="shared" si="100"/>
        <v>0</v>
      </c>
      <c r="HKL11" s="223">
        <f t="shared" si="100"/>
        <v>0</v>
      </c>
      <c r="HKM11" s="223">
        <f t="shared" si="100"/>
        <v>0</v>
      </c>
      <c r="HKN11" s="223">
        <f t="shared" si="100"/>
        <v>0</v>
      </c>
      <c r="HKO11" s="223">
        <f t="shared" si="100"/>
        <v>0</v>
      </c>
      <c r="HKP11" s="223">
        <f t="shared" si="100"/>
        <v>0</v>
      </c>
      <c r="HKQ11" s="223">
        <f t="shared" si="100"/>
        <v>0</v>
      </c>
      <c r="HKR11" s="223">
        <f t="shared" si="100"/>
        <v>0</v>
      </c>
      <c r="HKS11" s="223">
        <f t="shared" si="100"/>
        <v>0</v>
      </c>
      <c r="HKT11" s="223">
        <f t="shared" si="100"/>
        <v>0</v>
      </c>
      <c r="HKU11" s="223">
        <f t="shared" si="100"/>
        <v>0</v>
      </c>
      <c r="HKV11" s="223">
        <f t="shared" si="100"/>
        <v>0</v>
      </c>
      <c r="HKW11" s="223">
        <f t="shared" si="100"/>
        <v>0</v>
      </c>
      <c r="HKX11" s="223">
        <f t="shared" si="100"/>
        <v>0</v>
      </c>
      <c r="HKY11" s="223">
        <f t="shared" si="100"/>
        <v>0</v>
      </c>
      <c r="HKZ11" s="223">
        <f t="shared" si="100"/>
        <v>0</v>
      </c>
      <c r="HLA11" s="223">
        <f t="shared" si="100"/>
        <v>0</v>
      </c>
      <c r="HLB11" s="223">
        <f t="shared" si="100"/>
        <v>0</v>
      </c>
      <c r="HLC11" s="223">
        <f t="shared" si="100"/>
        <v>0</v>
      </c>
      <c r="HLD11" s="223">
        <f t="shared" si="100"/>
        <v>0</v>
      </c>
      <c r="HLE11" s="223">
        <f t="shared" si="100"/>
        <v>0</v>
      </c>
      <c r="HLF11" s="223">
        <f t="shared" si="100"/>
        <v>0</v>
      </c>
      <c r="HLG11" s="223">
        <f t="shared" si="100"/>
        <v>0</v>
      </c>
      <c r="HLH11" s="223">
        <f t="shared" si="100"/>
        <v>0</v>
      </c>
      <c r="HLI11" s="223">
        <f t="shared" si="100"/>
        <v>0</v>
      </c>
      <c r="HLJ11" s="223">
        <f t="shared" ref="HLJ11:HNU11" si="101">SUM(HLJ4:HLJ10)</f>
        <v>0</v>
      </c>
      <c r="HLK11" s="223">
        <f t="shared" si="101"/>
        <v>0</v>
      </c>
      <c r="HLL11" s="223">
        <f t="shared" si="101"/>
        <v>0</v>
      </c>
      <c r="HLM11" s="223">
        <f t="shared" si="101"/>
        <v>0</v>
      </c>
      <c r="HLN11" s="223">
        <f t="shared" si="101"/>
        <v>0</v>
      </c>
      <c r="HLO11" s="223">
        <f t="shared" si="101"/>
        <v>0</v>
      </c>
      <c r="HLP11" s="223">
        <f t="shared" si="101"/>
        <v>0</v>
      </c>
      <c r="HLQ11" s="223">
        <f t="shared" si="101"/>
        <v>0</v>
      </c>
      <c r="HLR11" s="223">
        <f t="shared" si="101"/>
        <v>0</v>
      </c>
      <c r="HLS11" s="223">
        <f t="shared" si="101"/>
        <v>0</v>
      </c>
      <c r="HLT11" s="223">
        <f t="shared" si="101"/>
        <v>0</v>
      </c>
      <c r="HLU11" s="223">
        <f t="shared" si="101"/>
        <v>0</v>
      </c>
      <c r="HLV11" s="223">
        <f t="shared" si="101"/>
        <v>0</v>
      </c>
      <c r="HLW11" s="223">
        <f t="shared" si="101"/>
        <v>0</v>
      </c>
      <c r="HLX11" s="223">
        <f t="shared" si="101"/>
        <v>0</v>
      </c>
      <c r="HLY11" s="223">
        <f t="shared" si="101"/>
        <v>0</v>
      </c>
      <c r="HLZ11" s="223">
        <f t="shared" si="101"/>
        <v>0</v>
      </c>
      <c r="HMA11" s="223">
        <f t="shared" si="101"/>
        <v>0</v>
      </c>
      <c r="HMB11" s="223">
        <f t="shared" si="101"/>
        <v>0</v>
      </c>
      <c r="HMC11" s="223">
        <f t="shared" si="101"/>
        <v>0</v>
      </c>
      <c r="HMD11" s="223">
        <f t="shared" si="101"/>
        <v>0</v>
      </c>
      <c r="HME11" s="223">
        <f t="shared" si="101"/>
        <v>0</v>
      </c>
      <c r="HMF11" s="223">
        <f t="shared" si="101"/>
        <v>0</v>
      </c>
      <c r="HMG11" s="223">
        <f t="shared" si="101"/>
        <v>0</v>
      </c>
      <c r="HMH11" s="223">
        <f t="shared" si="101"/>
        <v>0</v>
      </c>
      <c r="HMI11" s="223">
        <f t="shared" si="101"/>
        <v>0</v>
      </c>
      <c r="HMJ11" s="223">
        <f t="shared" si="101"/>
        <v>0</v>
      </c>
      <c r="HMK11" s="223">
        <f t="shared" si="101"/>
        <v>0</v>
      </c>
      <c r="HML11" s="223">
        <f t="shared" si="101"/>
        <v>0</v>
      </c>
      <c r="HMM11" s="223">
        <f t="shared" si="101"/>
        <v>0</v>
      </c>
      <c r="HMN11" s="223">
        <f t="shared" si="101"/>
        <v>0</v>
      </c>
      <c r="HMO11" s="223">
        <f t="shared" si="101"/>
        <v>0</v>
      </c>
      <c r="HMP11" s="223">
        <f t="shared" si="101"/>
        <v>0</v>
      </c>
      <c r="HMQ11" s="223">
        <f t="shared" si="101"/>
        <v>0</v>
      </c>
      <c r="HMR11" s="223">
        <f t="shared" si="101"/>
        <v>0</v>
      </c>
      <c r="HMS11" s="223">
        <f t="shared" si="101"/>
        <v>0</v>
      </c>
      <c r="HMT11" s="223">
        <f t="shared" si="101"/>
        <v>0</v>
      </c>
      <c r="HMU11" s="223">
        <f t="shared" si="101"/>
        <v>0</v>
      </c>
      <c r="HMV11" s="223">
        <f t="shared" si="101"/>
        <v>0</v>
      </c>
      <c r="HMW11" s="223">
        <f t="shared" si="101"/>
        <v>0</v>
      </c>
      <c r="HMX11" s="223">
        <f t="shared" si="101"/>
        <v>0</v>
      </c>
      <c r="HMY11" s="223">
        <f t="shared" si="101"/>
        <v>0</v>
      </c>
      <c r="HMZ11" s="223">
        <f t="shared" si="101"/>
        <v>0</v>
      </c>
      <c r="HNA11" s="223">
        <f t="shared" si="101"/>
        <v>0</v>
      </c>
      <c r="HNB11" s="223">
        <f t="shared" si="101"/>
        <v>0</v>
      </c>
      <c r="HNC11" s="223">
        <f t="shared" si="101"/>
        <v>0</v>
      </c>
      <c r="HND11" s="223">
        <f t="shared" si="101"/>
        <v>0</v>
      </c>
      <c r="HNE11" s="223">
        <f t="shared" si="101"/>
        <v>0</v>
      </c>
      <c r="HNF11" s="223">
        <f t="shared" si="101"/>
        <v>0</v>
      </c>
      <c r="HNG11" s="223">
        <f t="shared" si="101"/>
        <v>0</v>
      </c>
      <c r="HNH11" s="223">
        <f t="shared" si="101"/>
        <v>0</v>
      </c>
      <c r="HNI11" s="223">
        <f t="shared" si="101"/>
        <v>0</v>
      </c>
      <c r="HNJ11" s="223">
        <f t="shared" si="101"/>
        <v>0</v>
      </c>
      <c r="HNK11" s="223">
        <f t="shared" si="101"/>
        <v>0</v>
      </c>
      <c r="HNL11" s="223">
        <f t="shared" si="101"/>
        <v>0</v>
      </c>
      <c r="HNM11" s="223">
        <f t="shared" si="101"/>
        <v>0</v>
      </c>
      <c r="HNN11" s="223">
        <f t="shared" si="101"/>
        <v>0</v>
      </c>
      <c r="HNO11" s="223">
        <f t="shared" si="101"/>
        <v>0</v>
      </c>
      <c r="HNP11" s="223">
        <f t="shared" si="101"/>
        <v>0</v>
      </c>
      <c r="HNQ11" s="223">
        <f t="shared" si="101"/>
        <v>0</v>
      </c>
      <c r="HNR11" s="223">
        <f t="shared" si="101"/>
        <v>0</v>
      </c>
      <c r="HNS11" s="223">
        <f t="shared" si="101"/>
        <v>0</v>
      </c>
      <c r="HNT11" s="223">
        <f t="shared" si="101"/>
        <v>0</v>
      </c>
      <c r="HNU11" s="223">
        <f t="shared" si="101"/>
        <v>0</v>
      </c>
      <c r="HNV11" s="223">
        <f t="shared" ref="HNV11:HQG11" si="102">SUM(HNV4:HNV10)</f>
        <v>0</v>
      </c>
      <c r="HNW11" s="223">
        <f t="shared" si="102"/>
        <v>0</v>
      </c>
      <c r="HNX11" s="223">
        <f t="shared" si="102"/>
        <v>0</v>
      </c>
      <c r="HNY11" s="223">
        <f t="shared" si="102"/>
        <v>0</v>
      </c>
      <c r="HNZ11" s="223">
        <f t="shared" si="102"/>
        <v>0</v>
      </c>
      <c r="HOA11" s="223">
        <f t="shared" si="102"/>
        <v>0</v>
      </c>
      <c r="HOB11" s="223">
        <f t="shared" si="102"/>
        <v>0</v>
      </c>
      <c r="HOC11" s="223">
        <f t="shared" si="102"/>
        <v>0</v>
      </c>
      <c r="HOD11" s="223">
        <f t="shared" si="102"/>
        <v>0</v>
      </c>
      <c r="HOE11" s="223">
        <f t="shared" si="102"/>
        <v>0</v>
      </c>
      <c r="HOF11" s="223">
        <f t="shared" si="102"/>
        <v>0</v>
      </c>
      <c r="HOG11" s="223">
        <f t="shared" si="102"/>
        <v>0</v>
      </c>
      <c r="HOH11" s="223">
        <f t="shared" si="102"/>
        <v>0</v>
      </c>
      <c r="HOI11" s="223">
        <f t="shared" si="102"/>
        <v>0</v>
      </c>
      <c r="HOJ11" s="223">
        <f t="shared" si="102"/>
        <v>0</v>
      </c>
      <c r="HOK11" s="223">
        <f t="shared" si="102"/>
        <v>0</v>
      </c>
      <c r="HOL11" s="223">
        <f t="shared" si="102"/>
        <v>0</v>
      </c>
      <c r="HOM11" s="223">
        <f t="shared" si="102"/>
        <v>0</v>
      </c>
      <c r="HON11" s="223">
        <f t="shared" si="102"/>
        <v>0</v>
      </c>
      <c r="HOO11" s="223">
        <f t="shared" si="102"/>
        <v>0</v>
      </c>
      <c r="HOP11" s="223">
        <f t="shared" si="102"/>
        <v>0</v>
      </c>
      <c r="HOQ11" s="223">
        <f t="shared" si="102"/>
        <v>0</v>
      </c>
      <c r="HOR11" s="223">
        <f t="shared" si="102"/>
        <v>0</v>
      </c>
      <c r="HOS11" s="223">
        <f t="shared" si="102"/>
        <v>0</v>
      </c>
      <c r="HOT11" s="223">
        <f t="shared" si="102"/>
        <v>0</v>
      </c>
      <c r="HOU11" s="223">
        <f t="shared" si="102"/>
        <v>0</v>
      </c>
      <c r="HOV11" s="223">
        <f t="shared" si="102"/>
        <v>0</v>
      </c>
      <c r="HOW11" s="223">
        <f t="shared" si="102"/>
        <v>0</v>
      </c>
      <c r="HOX11" s="223">
        <f t="shared" si="102"/>
        <v>0</v>
      </c>
      <c r="HOY11" s="223">
        <f t="shared" si="102"/>
        <v>0</v>
      </c>
      <c r="HOZ11" s="223">
        <f t="shared" si="102"/>
        <v>0</v>
      </c>
      <c r="HPA11" s="223">
        <f t="shared" si="102"/>
        <v>0</v>
      </c>
      <c r="HPB11" s="223">
        <f t="shared" si="102"/>
        <v>0</v>
      </c>
      <c r="HPC11" s="223">
        <f t="shared" si="102"/>
        <v>0</v>
      </c>
      <c r="HPD11" s="223">
        <f t="shared" si="102"/>
        <v>0</v>
      </c>
      <c r="HPE11" s="223">
        <f t="shared" si="102"/>
        <v>0</v>
      </c>
      <c r="HPF11" s="223">
        <f t="shared" si="102"/>
        <v>0</v>
      </c>
      <c r="HPG11" s="223">
        <f t="shared" si="102"/>
        <v>0</v>
      </c>
      <c r="HPH11" s="223">
        <f t="shared" si="102"/>
        <v>0</v>
      </c>
      <c r="HPI11" s="223">
        <f t="shared" si="102"/>
        <v>0</v>
      </c>
      <c r="HPJ11" s="223">
        <f t="shared" si="102"/>
        <v>0</v>
      </c>
      <c r="HPK11" s="223">
        <f t="shared" si="102"/>
        <v>0</v>
      </c>
      <c r="HPL11" s="223">
        <f t="shared" si="102"/>
        <v>0</v>
      </c>
      <c r="HPM11" s="223">
        <f t="shared" si="102"/>
        <v>0</v>
      </c>
      <c r="HPN11" s="223">
        <f t="shared" si="102"/>
        <v>0</v>
      </c>
      <c r="HPO11" s="223">
        <f t="shared" si="102"/>
        <v>0</v>
      </c>
      <c r="HPP11" s="223">
        <f t="shared" si="102"/>
        <v>0</v>
      </c>
      <c r="HPQ11" s="223">
        <f t="shared" si="102"/>
        <v>0</v>
      </c>
      <c r="HPR11" s="223">
        <f t="shared" si="102"/>
        <v>0</v>
      </c>
      <c r="HPS11" s="223">
        <f t="shared" si="102"/>
        <v>0</v>
      </c>
      <c r="HPT11" s="223">
        <f t="shared" si="102"/>
        <v>0</v>
      </c>
      <c r="HPU11" s="223">
        <f t="shared" si="102"/>
        <v>0</v>
      </c>
      <c r="HPV11" s="223">
        <f t="shared" si="102"/>
        <v>0</v>
      </c>
      <c r="HPW11" s="223">
        <f t="shared" si="102"/>
        <v>0</v>
      </c>
      <c r="HPX11" s="223">
        <f t="shared" si="102"/>
        <v>0</v>
      </c>
      <c r="HPY11" s="223">
        <f t="shared" si="102"/>
        <v>0</v>
      </c>
      <c r="HPZ11" s="223">
        <f t="shared" si="102"/>
        <v>0</v>
      </c>
      <c r="HQA11" s="223">
        <f t="shared" si="102"/>
        <v>0</v>
      </c>
      <c r="HQB11" s="223">
        <f t="shared" si="102"/>
        <v>0</v>
      </c>
      <c r="HQC11" s="223">
        <f t="shared" si="102"/>
        <v>0</v>
      </c>
      <c r="HQD11" s="223">
        <f t="shared" si="102"/>
        <v>0</v>
      </c>
      <c r="HQE11" s="223">
        <f t="shared" si="102"/>
        <v>0</v>
      </c>
      <c r="HQF11" s="223">
        <f t="shared" si="102"/>
        <v>0</v>
      </c>
      <c r="HQG11" s="223">
        <f t="shared" si="102"/>
        <v>0</v>
      </c>
      <c r="HQH11" s="223">
        <f t="shared" ref="HQH11:HSS11" si="103">SUM(HQH4:HQH10)</f>
        <v>0</v>
      </c>
      <c r="HQI11" s="223">
        <f t="shared" si="103"/>
        <v>0</v>
      </c>
      <c r="HQJ11" s="223">
        <f t="shared" si="103"/>
        <v>0</v>
      </c>
      <c r="HQK11" s="223">
        <f t="shared" si="103"/>
        <v>0</v>
      </c>
      <c r="HQL11" s="223">
        <f t="shared" si="103"/>
        <v>0</v>
      </c>
      <c r="HQM11" s="223">
        <f t="shared" si="103"/>
        <v>0</v>
      </c>
      <c r="HQN11" s="223">
        <f t="shared" si="103"/>
        <v>0</v>
      </c>
      <c r="HQO11" s="223">
        <f t="shared" si="103"/>
        <v>0</v>
      </c>
      <c r="HQP11" s="223">
        <f t="shared" si="103"/>
        <v>0</v>
      </c>
      <c r="HQQ11" s="223">
        <f t="shared" si="103"/>
        <v>0</v>
      </c>
      <c r="HQR11" s="223">
        <f t="shared" si="103"/>
        <v>0</v>
      </c>
      <c r="HQS11" s="223">
        <f t="shared" si="103"/>
        <v>0</v>
      </c>
      <c r="HQT11" s="223">
        <f t="shared" si="103"/>
        <v>0</v>
      </c>
      <c r="HQU11" s="223">
        <f t="shared" si="103"/>
        <v>0</v>
      </c>
      <c r="HQV11" s="223">
        <f t="shared" si="103"/>
        <v>0</v>
      </c>
      <c r="HQW11" s="223">
        <f t="shared" si="103"/>
        <v>0</v>
      </c>
      <c r="HQX11" s="223">
        <f t="shared" si="103"/>
        <v>0</v>
      </c>
      <c r="HQY11" s="223">
        <f t="shared" si="103"/>
        <v>0</v>
      </c>
      <c r="HQZ11" s="223">
        <f t="shared" si="103"/>
        <v>0</v>
      </c>
      <c r="HRA11" s="223">
        <f t="shared" si="103"/>
        <v>0</v>
      </c>
      <c r="HRB11" s="223">
        <f t="shared" si="103"/>
        <v>0</v>
      </c>
      <c r="HRC11" s="223">
        <f t="shared" si="103"/>
        <v>0</v>
      </c>
      <c r="HRD11" s="223">
        <f t="shared" si="103"/>
        <v>0</v>
      </c>
      <c r="HRE11" s="223">
        <f t="shared" si="103"/>
        <v>0</v>
      </c>
      <c r="HRF11" s="223">
        <f t="shared" si="103"/>
        <v>0</v>
      </c>
      <c r="HRG11" s="223">
        <f t="shared" si="103"/>
        <v>0</v>
      </c>
      <c r="HRH11" s="223">
        <f t="shared" si="103"/>
        <v>0</v>
      </c>
      <c r="HRI11" s="223">
        <f t="shared" si="103"/>
        <v>0</v>
      </c>
      <c r="HRJ11" s="223">
        <f t="shared" si="103"/>
        <v>0</v>
      </c>
      <c r="HRK11" s="223">
        <f t="shared" si="103"/>
        <v>0</v>
      </c>
      <c r="HRL11" s="223">
        <f t="shared" si="103"/>
        <v>0</v>
      </c>
      <c r="HRM11" s="223">
        <f t="shared" si="103"/>
        <v>0</v>
      </c>
      <c r="HRN11" s="223">
        <f t="shared" si="103"/>
        <v>0</v>
      </c>
      <c r="HRO11" s="223">
        <f t="shared" si="103"/>
        <v>0</v>
      </c>
      <c r="HRP11" s="223">
        <f t="shared" si="103"/>
        <v>0</v>
      </c>
      <c r="HRQ11" s="223">
        <f t="shared" si="103"/>
        <v>0</v>
      </c>
      <c r="HRR11" s="223">
        <f t="shared" si="103"/>
        <v>0</v>
      </c>
      <c r="HRS11" s="223">
        <f t="shared" si="103"/>
        <v>0</v>
      </c>
      <c r="HRT11" s="223">
        <f t="shared" si="103"/>
        <v>0</v>
      </c>
      <c r="HRU11" s="223">
        <f t="shared" si="103"/>
        <v>0</v>
      </c>
      <c r="HRV11" s="223">
        <f t="shared" si="103"/>
        <v>0</v>
      </c>
      <c r="HRW11" s="223">
        <f t="shared" si="103"/>
        <v>0</v>
      </c>
      <c r="HRX11" s="223">
        <f t="shared" si="103"/>
        <v>0</v>
      </c>
      <c r="HRY11" s="223">
        <f t="shared" si="103"/>
        <v>0</v>
      </c>
      <c r="HRZ11" s="223">
        <f t="shared" si="103"/>
        <v>0</v>
      </c>
      <c r="HSA11" s="223">
        <f t="shared" si="103"/>
        <v>0</v>
      </c>
      <c r="HSB11" s="223">
        <f t="shared" si="103"/>
        <v>0</v>
      </c>
      <c r="HSC11" s="223">
        <f t="shared" si="103"/>
        <v>0</v>
      </c>
      <c r="HSD11" s="223">
        <f t="shared" si="103"/>
        <v>0</v>
      </c>
      <c r="HSE11" s="223">
        <f t="shared" si="103"/>
        <v>0</v>
      </c>
      <c r="HSF11" s="223">
        <f t="shared" si="103"/>
        <v>0</v>
      </c>
      <c r="HSG11" s="223">
        <f t="shared" si="103"/>
        <v>0</v>
      </c>
      <c r="HSH11" s="223">
        <f t="shared" si="103"/>
        <v>0</v>
      </c>
      <c r="HSI11" s="223">
        <f t="shared" si="103"/>
        <v>0</v>
      </c>
      <c r="HSJ11" s="223">
        <f t="shared" si="103"/>
        <v>0</v>
      </c>
      <c r="HSK11" s="223">
        <f t="shared" si="103"/>
        <v>0</v>
      </c>
      <c r="HSL11" s="223">
        <f t="shared" si="103"/>
        <v>0</v>
      </c>
      <c r="HSM11" s="223">
        <f t="shared" si="103"/>
        <v>0</v>
      </c>
      <c r="HSN11" s="223">
        <f t="shared" si="103"/>
        <v>0</v>
      </c>
      <c r="HSO11" s="223">
        <f t="shared" si="103"/>
        <v>0</v>
      </c>
      <c r="HSP11" s="223">
        <f t="shared" si="103"/>
        <v>0</v>
      </c>
      <c r="HSQ11" s="223">
        <f t="shared" si="103"/>
        <v>0</v>
      </c>
      <c r="HSR11" s="223">
        <f t="shared" si="103"/>
        <v>0</v>
      </c>
      <c r="HSS11" s="223">
        <f t="shared" si="103"/>
        <v>0</v>
      </c>
      <c r="HST11" s="223">
        <f t="shared" ref="HST11:HVE11" si="104">SUM(HST4:HST10)</f>
        <v>0</v>
      </c>
      <c r="HSU11" s="223">
        <f t="shared" si="104"/>
        <v>0</v>
      </c>
      <c r="HSV11" s="223">
        <f t="shared" si="104"/>
        <v>0</v>
      </c>
      <c r="HSW11" s="223">
        <f t="shared" si="104"/>
        <v>0</v>
      </c>
      <c r="HSX11" s="223">
        <f t="shared" si="104"/>
        <v>0</v>
      </c>
      <c r="HSY11" s="223">
        <f t="shared" si="104"/>
        <v>0</v>
      </c>
      <c r="HSZ11" s="223">
        <f t="shared" si="104"/>
        <v>0</v>
      </c>
      <c r="HTA11" s="223">
        <f t="shared" si="104"/>
        <v>0</v>
      </c>
      <c r="HTB11" s="223">
        <f t="shared" si="104"/>
        <v>0</v>
      </c>
      <c r="HTC11" s="223">
        <f t="shared" si="104"/>
        <v>0</v>
      </c>
      <c r="HTD11" s="223">
        <f t="shared" si="104"/>
        <v>0</v>
      </c>
      <c r="HTE11" s="223">
        <f t="shared" si="104"/>
        <v>0</v>
      </c>
      <c r="HTF11" s="223">
        <f t="shared" si="104"/>
        <v>0</v>
      </c>
      <c r="HTG11" s="223">
        <f t="shared" si="104"/>
        <v>0</v>
      </c>
      <c r="HTH11" s="223">
        <f t="shared" si="104"/>
        <v>0</v>
      </c>
      <c r="HTI11" s="223">
        <f t="shared" si="104"/>
        <v>0</v>
      </c>
      <c r="HTJ11" s="223">
        <f t="shared" si="104"/>
        <v>0</v>
      </c>
      <c r="HTK11" s="223">
        <f t="shared" si="104"/>
        <v>0</v>
      </c>
      <c r="HTL11" s="223">
        <f t="shared" si="104"/>
        <v>0</v>
      </c>
      <c r="HTM11" s="223">
        <f t="shared" si="104"/>
        <v>0</v>
      </c>
      <c r="HTN11" s="223">
        <f t="shared" si="104"/>
        <v>0</v>
      </c>
      <c r="HTO11" s="223">
        <f t="shared" si="104"/>
        <v>0</v>
      </c>
      <c r="HTP11" s="223">
        <f t="shared" si="104"/>
        <v>0</v>
      </c>
      <c r="HTQ11" s="223">
        <f t="shared" si="104"/>
        <v>0</v>
      </c>
      <c r="HTR11" s="223">
        <f t="shared" si="104"/>
        <v>0</v>
      </c>
      <c r="HTS11" s="223">
        <f t="shared" si="104"/>
        <v>0</v>
      </c>
      <c r="HTT11" s="223">
        <f t="shared" si="104"/>
        <v>0</v>
      </c>
      <c r="HTU11" s="223">
        <f t="shared" si="104"/>
        <v>0</v>
      </c>
      <c r="HTV11" s="223">
        <f t="shared" si="104"/>
        <v>0</v>
      </c>
      <c r="HTW11" s="223">
        <f t="shared" si="104"/>
        <v>0</v>
      </c>
      <c r="HTX11" s="223">
        <f t="shared" si="104"/>
        <v>0</v>
      </c>
      <c r="HTY11" s="223">
        <f t="shared" si="104"/>
        <v>0</v>
      </c>
      <c r="HTZ11" s="223">
        <f t="shared" si="104"/>
        <v>0</v>
      </c>
      <c r="HUA11" s="223">
        <f t="shared" si="104"/>
        <v>0</v>
      </c>
      <c r="HUB11" s="223">
        <f t="shared" si="104"/>
        <v>0</v>
      </c>
      <c r="HUC11" s="223">
        <f t="shared" si="104"/>
        <v>0</v>
      </c>
      <c r="HUD11" s="223">
        <f t="shared" si="104"/>
        <v>0</v>
      </c>
      <c r="HUE11" s="223">
        <f t="shared" si="104"/>
        <v>0</v>
      </c>
      <c r="HUF11" s="223">
        <f t="shared" si="104"/>
        <v>0</v>
      </c>
      <c r="HUG11" s="223">
        <f t="shared" si="104"/>
        <v>0</v>
      </c>
      <c r="HUH11" s="223">
        <f t="shared" si="104"/>
        <v>0</v>
      </c>
      <c r="HUI11" s="223">
        <f t="shared" si="104"/>
        <v>0</v>
      </c>
      <c r="HUJ11" s="223">
        <f t="shared" si="104"/>
        <v>0</v>
      </c>
      <c r="HUK11" s="223">
        <f t="shared" si="104"/>
        <v>0</v>
      </c>
      <c r="HUL11" s="223">
        <f t="shared" si="104"/>
        <v>0</v>
      </c>
      <c r="HUM11" s="223">
        <f t="shared" si="104"/>
        <v>0</v>
      </c>
      <c r="HUN11" s="223">
        <f t="shared" si="104"/>
        <v>0</v>
      </c>
      <c r="HUO11" s="223">
        <f t="shared" si="104"/>
        <v>0</v>
      </c>
      <c r="HUP11" s="223">
        <f t="shared" si="104"/>
        <v>0</v>
      </c>
      <c r="HUQ11" s="223">
        <f t="shared" si="104"/>
        <v>0</v>
      </c>
      <c r="HUR11" s="223">
        <f t="shared" si="104"/>
        <v>0</v>
      </c>
      <c r="HUS11" s="223">
        <f t="shared" si="104"/>
        <v>0</v>
      </c>
      <c r="HUT11" s="223">
        <f t="shared" si="104"/>
        <v>0</v>
      </c>
      <c r="HUU11" s="223">
        <f t="shared" si="104"/>
        <v>0</v>
      </c>
      <c r="HUV11" s="223">
        <f t="shared" si="104"/>
        <v>0</v>
      </c>
      <c r="HUW11" s="223">
        <f t="shared" si="104"/>
        <v>0</v>
      </c>
      <c r="HUX11" s="223">
        <f t="shared" si="104"/>
        <v>0</v>
      </c>
      <c r="HUY11" s="223">
        <f t="shared" si="104"/>
        <v>0</v>
      </c>
      <c r="HUZ11" s="223">
        <f t="shared" si="104"/>
        <v>0</v>
      </c>
      <c r="HVA11" s="223">
        <f t="shared" si="104"/>
        <v>0</v>
      </c>
      <c r="HVB11" s="223">
        <f t="shared" si="104"/>
        <v>0</v>
      </c>
      <c r="HVC11" s="223">
        <f t="shared" si="104"/>
        <v>0</v>
      </c>
      <c r="HVD11" s="223">
        <f t="shared" si="104"/>
        <v>0</v>
      </c>
      <c r="HVE11" s="223">
        <f t="shared" si="104"/>
        <v>0</v>
      </c>
      <c r="HVF11" s="223">
        <f t="shared" ref="HVF11:HXQ11" si="105">SUM(HVF4:HVF10)</f>
        <v>0</v>
      </c>
      <c r="HVG11" s="223">
        <f t="shared" si="105"/>
        <v>0</v>
      </c>
      <c r="HVH11" s="223">
        <f t="shared" si="105"/>
        <v>0</v>
      </c>
      <c r="HVI11" s="223">
        <f t="shared" si="105"/>
        <v>0</v>
      </c>
      <c r="HVJ11" s="223">
        <f t="shared" si="105"/>
        <v>0</v>
      </c>
      <c r="HVK11" s="223">
        <f t="shared" si="105"/>
        <v>0</v>
      </c>
      <c r="HVL11" s="223">
        <f t="shared" si="105"/>
        <v>0</v>
      </c>
      <c r="HVM11" s="223">
        <f t="shared" si="105"/>
        <v>0</v>
      </c>
      <c r="HVN11" s="223">
        <f t="shared" si="105"/>
        <v>0</v>
      </c>
      <c r="HVO11" s="223">
        <f t="shared" si="105"/>
        <v>0</v>
      </c>
      <c r="HVP11" s="223">
        <f t="shared" si="105"/>
        <v>0</v>
      </c>
      <c r="HVQ11" s="223">
        <f t="shared" si="105"/>
        <v>0</v>
      </c>
      <c r="HVR11" s="223">
        <f t="shared" si="105"/>
        <v>0</v>
      </c>
      <c r="HVS11" s="223">
        <f t="shared" si="105"/>
        <v>0</v>
      </c>
      <c r="HVT11" s="223">
        <f t="shared" si="105"/>
        <v>0</v>
      </c>
      <c r="HVU11" s="223">
        <f t="shared" si="105"/>
        <v>0</v>
      </c>
      <c r="HVV11" s="223">
        <f t="shared" si="105"/>
        <v>0</v>
      </c>
      <c r="HVW11" s="223">
        <f t="shared" si="105"/>
        <v>0</v>
      </c>
      <c r="HVX11" s="223">
        <f t="shared" si="105"/>
        <v>0</v>
      </c>
      <c r="HVY11" s="223">
        <f t="shared" si="105"/>
        <v>0</v>
      </c>
      <c r="HVZ11" s="223">
        <f t="shared" si="105"/>
        <v>0</v>
      </c>
      <c r="HWA11" s="223">
        <f t="shared" si="105"/>
        <v>0</v>
      </c>
      <c r="HWB11" s="223">
        <f t="shared" si="105"/>
        <v>0</v>
      </c>
      <c r="HWC11" s="223">
        <f t="shared" si="105"/>
        <v>0</v>
      </c>
      <c r="HWD11" s="223">
        <f t="shared" si="105"/>
        <v>0</v>
      </c>
      <c r="HWE11" s="223">
        <f t="shared" si="105"/>
        <v>0</v>
      </c>
      <c r="HWF11" s="223">
        <f t="shared" si="105"/>
        <v>0</v>
      </c>
      <c r="HWG11" s="223">
        <f t="shared" si="105"/>
        <v>0</v>
      </c>
      <c r="HWH11" s="223">
        <f t="shared" si="105"/>
        <v>0</v>
      </c>
      <c r="HWI11" s="223">
        <f t="shared" si="105"/>
        <v>0</v>
      </c>
      <c r="HWJ11" s="223">
        <f t="shared" si="105"/>
        <v>0</v>
      </c>
      <c r="HWK11" s="223">
        <f t="shared" si="105"/>
        <v>0</v>
      </c>
      <c r="HWL11" s="223">
        <f t="shared" si="105"/>
        <v>0</v>
      </c>
      <c r="HWM11" s="223">
        <f t="shared" si="105"/>
        <v>0</v>
      </c>
      <c r="HWN11" s="223">
        <f t="shared" si="105"/>
        <v>0</v>
      </c>
      <c r="HWO11" s="223">
        <f t="shared" si="105"/>
        <v>0</v>
      </c>
      <c r="HWP11" s="223">
        <f t="shared" si="105"/>
        <v>0</v>
      </c>
      <c r="HWQ11" s="223">
        <f t="shared" si="105"/>
        <v>0</v>
      </c>
      <c r="HWR11" s="223">
        <f t="shared" si="105"/>
        <v>0</v>
      </c>
      <c r="HWS11" s="223">
        <f t="shared" si="105"/>
        <v>0</v>
      </c>
      <c r="HWT11" s="223">
        <f t="shared" si="105"/>
        <v>0</v>
      </c>
      <c r="HWU11" s="223">
        <f t="shared" si="105"/>
        <v>0</v>
      </c>
      <c r="HWV11" s="223">
        <f t="shared" si="105"/>
        <v>0</v>
      </c>
      <c r="HWW11" s="223">
        <f t="shared" si="105"/>
        <v>0</v>
      </c>
      <c r="HWX11" s="223">
        <f t="shared" si="105"/>
        <v>0</v>
      </c>
      <c r="HWY11" s="223">
        <f t="shared" si="105"/>
        <v>0</v>
      </c>
      <c r="HWZ11" s="223">
        <f t="shared" si="105"/>
        <v>0</v>
      </c>
      <c r="HXA11" s="223">
        <f t="shared" si="105"/>
        <v>0</v>
      </c>
      <c r="HXB11" s="223">
        <f t="shared" si="105"/>
        <v>0</v>
      </c>
      <c r="HXC11" s="223">
        <f t="shared" si="105"/>
        <v>0</v>
      </c>
      <c r="HXD11" s="223">
        <f t="shared" si="105"/>
        <v>0</v>
      </c>
      <c r="HXE11" s="223">
        <f t="shared" si="105"/>
        <v>0</v>
      </c>
      <c r="HXF11" s="223">
        <f t="shared" si="105"/>
        <v>0</v>
      </c>
      <c r="HXG11" s="223">
        <f t="shared" si="105"/>
        <v>0</v>
      </c>
      <c r="HXH11" s="223">
        <f t="shared" si="105"/>
        <v>0</v>
      </c>
      <c r="HXI11" s="223">
        <f t="shared" si="105"/>
        <v>0</v>
      </c>
      <c r="HXJ11" s="223">
        <f t="shared" si="105"/>
        <v>0</v>
      </c>
      <c r="HXK11" s="223">
        <f t="shared" si="105"/>
        <v>0</v>
      </c>
      <c r="HXL11" s="223">
        <f t="shared" si="105"/>
        <v>0</v>
      </c>
      <c r="HXM11" s="223">
        <f t="shared" si="105"/>
        <v>0</v>
      </c>
      <c r="HXN11" s="223">
        <f t="shared" si="105"/>
        <v>0</v>
      </c>
      <c r="HXO11" s="223">
        <f t="shared" si="105"/>
        <v>0</v>
      </c>
      <c r="HXP11" s="223">
        <f t="shared" si="105"/>
        <v>0</v>
      </c>
      <c r="HXQ11" s="223">
        <f t="shared" si="105"/>
        <v>0</v>
      </c>
      <c r="HXR11" s="223">
        <f t="shared" ref="HXR11:IAC11" si="106">SUM(HXR4:HXR10)</f>
        <v>0</v>
      </c>
      <c r="HXS11" s="223">
        <f t="shared" si="106"/>
        <v>0</v>
      </c>
      <c r="HXT11" s="223">
        <f t="shared" si="106"/>
        <v>0</v>
      </c>
      <c r="HXU11" s="223">
        <f t="shared" si="106"/>
        <v>0</v>
      </c>
      <c r="HXV11" s="223">
        <f t="shared" si="106"/>
        <v>0</v>
      </c>
      <c r="HXW11" s="223">
        <f t="shared" si="106"/>
        <v>0</v>
      </c>
      <c r="HXX11" s="223">
        <f t="shared" si="106"/>
        <v>0</v>
      </c>
      <c r="HXY11" s="223">
        <f t="shared" si="106"/>
        <v>0</v>
      </c>
      <c r="HXZ11" s="223">
        <f t="shared" si="106"/>
        <v>0</v>
      </c>
      <c r="HYA11" s="223">
        <f t="shared" si="106"/>
        <v>0</v>
      </c>
      <c r="HYB11" s="223">
        <f t="shared" si="106"/>
        <v>0</v>
      </c>
      <c r="HYC11" s="223">
        <f t="shared" si="106"/>
        <v>0</v>
      </c>
      <c r="HYD11" s="223">
        <f t="shared" si="106"/>
        <v>0</v>
      </c>
      <c r="HYE11" s="223">
        <f t="shared" si="106"/>
        <v>0</v>
      </c>
      <c r="HYF11" s="223">
        <f t="shared" si="106"/>
        <v>0</v>
      </c>
      <c r="HYG11" s="223">
        <f t="shared" si="106"/>
        <v>0</v>
      </c>
      <c r="HYH11" s="223">
        <f t="shared" si="106"/>
        <v>0</v>
      </c>
      <c r="HYI11" s="223">
        <f t="shared" si="106"/>
        <v>0</v>
      </c>
      <c r="HYJ11" s="223">
        <f t="shared" si="106"/>
        <v>0</v>
      </c>
      <c r="HYK11" s="223">
        <f t="shared" si="106"/>
        <v>0</v>
      </c>
      <c r="HYL11" s="223">
        <f t="shared" si="106"/>
        <v>0</v>
      </c>
      <c r="HYM11" s="223">
        <f t="shared" si="106"/>
        <v>0</v>
      </c>
      <c r="HYN11" s="223">
        <f t="shared" si="106"/>
        <v>0</v>
      </c>
      <c r="HYO11" s="223">
        <f t="shared" si="106"/>
        <v>0</v>
      </c>
      <c r="HYP11" s="223">
        <f t="shared" si="106"/>
        <v>0</v>
      </c>
      <c r="HYQ11" s="223">
        <f t="shared" si="106"/>
        <v>0</v>
      </c>
      <c r="HYR11" s="223">
        <f t="shared" si="106"/>
        <v>0</v>
      </c>
      <c r="HYS11" s="223">
        <f t="shared" si="106"/>
        <v>0</v>
      </c>
      <c r="HYT11" s="223">
        <f t="shared" si="106"/>
        <v>0</v>
      </c>
      <c r="HYU11" s="223">
        <f t="shared" si="106"/>
        <v>0</v>
      </c>
      <c r="HYV11" s="223">
        <f t="shared" si="106"/>
        <v>0</v>
      </c>
      <c r="HYW11" s="223">
        <f t="shared" si="106"/>
        <v>0</v>
      </c>
      <c r="HYX11" s="223">
        <f t="shared" si="106"/>
        <v>0</v>
      </c>
      <c r="HYY11" s="223">
        <f t="shared" si="106"/>
        <v>0</v>
      </c>
      <c r="HYZ11" s="223">
        <f t="shared" si="106"/>
        <v>0</v>
      </c>
      <c r="HZA11" s="223">
        <f t="shared" si="106"/>
        <v>0</v>
      </c>
      <c r="HZB11" s="223">
        <f t="shared" si="106"/>
        <v>0</v>
      </c>
      <c r="HZC11" s="223">
        <f t="shared" si="106"/>
        <v>0</v>
      </c>
      <c r="HZD11" s="223">
        <f t="shared" si="106"/>
        <v>0</v>
      </c>
      <c r="HZE11" s="223">
        <f t="shared" si="106"/>
        <v>0</v>
      </c>
      <c r="HZF11" s="223">
        <f t="shared" si="106"/>
        <v>0</v>
      </c>
      <c r="HZG11" s="223">
        <f t="shared" si="106"/>
        <v>0</v>
      </c>
      <c r="HZH11" s="223">
        <f t="shared" si="106"/>
        <v>0</v>
      </c>
      <c r="HZI11" s="223">
        <f t="shared" si="106"/>
        <v>0</v>
      </c>
      <c r="HZJ11" s="223">
        <f t="shared" si="106"/>
        <v>0</v>
      </c>
      <c r="HZK11" s="223">
        <f t="shared" si="106"/>
        <v>0</v>
      </c>
      <c r="HZL11" s="223">
        <f t="shared" si="106"/>
        <v>0</v>
      </c>
      <c r="HZM11" s="223">
        <f t="shared" si="106"/>
        <v>0</v>
      </c>
      <c r="HZN11" s="223">
        <f t="shared" si="106"/>
        <v>0</v>
      </c>
      <c r="HZO11" s="223">
        <f t="shared" si="106"/>
        <v>0</v>
      </c>
      <c r="HZP11" s="223">
        <f t="shared" si="106"/>
        <v>0</v>
      </c>
      <c r="HZQ11" s="223">
        <f t="shared" si="106"/>
        <v>0</v>
      </c>
      <c r="HZR11" s="223">
        <f t="shared" si="106"/>
        <v>0</v>
      </c>
      <c r="HZS11" s="223">
        <f t="shared" si="106"/>
        <v>0</v>
      </c>
      <c r="HZT11" s="223">
        <f t="shared" si="106"/>
        <v>0</v>
      </c>
      <c r="HZU11" s="223">
        <f t="shared" si="106"/>
        <v>0</v>
      </c>
      <c r="HZV11" s="223">
        <f t="shared" si="106"/>
        <v>0</v>
      </c>
      <c r="HZW11" s="223">
        <f t="shared" si="106"/>
        <v>0</v>
      </c>
      <c r="HZX11" s="223">
        <f t="shared" si="106"/>
        <v>0</v>
      </c>
      <c r="HZY11" s="223">
        <f t="shared" si="106"/>
        <v>0</v>
      </c>
      <c r="HZZ11" s="223">
        <f t="shared" si="106"/>
        <v>0</v>
      </c>
      <c r="IAA11" s="223">
        <f t="shared" si="106"/>
        <v>0</v>
      </c>
      <c r="IAB11" s="223">
        <f t="shared" si="106"/>
        <v>0</v>
      </c>
      <c r="IAC11" s="223">
        <f t="shared" si="106"/>
        <v>0</v>
      </c>
      <c r="IAD11" s="223">
        <f t="shared" ref="IAD11:ICO11" si="107">SUM(IAD4:IAD10)</f>
        <v>0</v>
      </c>
      <c r="IAE11" s="223">
        <f t="shared" si="107"/>
        <v>0</v>
      </c>
      <c r="IAF11" s="223">
        <f t="shared" si="107"/>
        <v>0</v>
      </c>
      <c r="IAG11" s="223">
        <f t="shared" si="107"/>
        <v>0</v>
      </c>
      <c r="IAH11" s="223">
        <f t="shared" si="107"/>
        <v>0</v>
      </c>
      <c r="IAI11" s="223">
        <f t="shared" si="107"/>
        <v>0</v>
      </c>
      <c r="IAJ11" s="223">
        <f t="shared" si="107"/>
        <v>0</v>
      </c>
      <c r="IAK11" s="223">
        <f t="shared" si="107"/>
        <v>0</v>
      </c>
      <c r="IAL11" s="223">
        <f t="shared" si="107"/>
        <v>0</v>
      </c>
      <c r="IAM11" s="223">
        <f t="shared" si="107"/>
        <v>0</v>
      </c>
      <c r="IAN11" s="223">
        <f t="shared" si="107"/>
        <v>0</v>
      </c>
      <c r="IAO11" s="223">
        <f t="shared" si="107"/>
        <v>0</v>
      </c>
      <c r="IAP11" s="223">
        <f t="shared" si="107"/>
        <v>0</v>
      </c>
      <c r="IAQ11" s="223">
        <f t="shared" si="107"/>
        <v>0</v>
      </c>
      <c r="IAR11" s="223">
        <f t="shared" si="107"/>
        <v>0</v>
      </c>
      <c r="IAS11" s="223">
        <f t="shared" si="107"/>
        <v>0</v>
      </c>
      <c r="IAT11" s="223">
        <f t="shared" si="107"/>
        <v>0</v>
      </c>
      <c r="IAU11" s="223">
        <f t="shared" si="107"/>
        <v>0</v>
      </c>
      <c r="IAV11" s="223">
        <f t="shared" si="107"/>
        <v>0</v>
      </c>
      <c r="IAW11" s="223">
        <f t="shared" si="107"/>
        <v>0</v>
      </c>
      <c r="IAX11" s="223">
        <f t="shared" si="107"/>
        <v>0</v>
      </c>
      <c r="IAY11" s="223">
        <f t="shared" si="107"/>
        <v>0</v>
      </c>
      <c r="IAZ11" s="223">
        <f t="shared" si="107"/>
        <v>0</v>
      </c>
      <c r="IBA11" s="223">
        <f t="shared" si="107"/>
        <v>0</v>
      </c>
      <c r="IBB11" s="223">
        <f t="shared" si="107"/>
        <v>0</v>
      </c>
      <c r="IBC11" s="223">
        <f t="shared" si="107"/>
        <v>0</v>
      </c>
      <c r="IBD11" s="223">
        <f t="shared" si="107"/>
        <v>0</v>
      </c>
      <c r="IBE11" s="223">
        <f t="shared" si="107"/>
        <v>0</v>
      </c>
      <c r="IBF11" s="223">
        <f t="shared" si="107"/>
        <v>0</v>
      </c>
      <c r="IBG11" s="223">
        <f t="shared" si="107"/>
        <v>0</v>
      </c>
      <c r="IBH11" s="223">
        <f t="shared" si="107"/>
        <v>0</v>
      </c>
      <c r="IBI11" s="223">
        <f t="shared" si="107"/>
        <v>0</v>
      </c>
      <c r="IBJ11" s="223">
        <f t="shared" si="107"/>
        <v>0</v>
      </c>
      <c r="IBK11" s="223">
        <f t="shared" si="107"/>
        <v>0</v>
      </c>
      <c r="IBL11" s="223">
        <f t="shared" si="107"/>
        <v>0</v>
      </c>
      <c r="IBM11" s="223">
        <f t="shared" si="107"/>
        <v>0</v>
      </c>
      <c r="IBN11" s="223">
        <f t="shared" si="107"/>
        <v>0</v>
      </c>
      <c r="IBO11" s="223">
        <f t="shared" si="107"/>
        <v>0</v>
      </c>
      <c r="IBP11" s="223">
        <f t="shared" si="107"/>
        <v>0</v>
      </c>
      <c r="IBQ11" s="223">
        <f t="shared" si="107"/>
        <v>0</v>
      </c>
      <c r="IBR11" s="223">
        <f t="shared" si="107"/>
        <v>0</v>
      </c>
      <c r="IBS11" s="223">
        <f t="shared" si="107"/>
        <v>0</v>
      </c>
      <c r="IBT11" s="223">
        <f t="shared" si="107"/>
        <v>0</v>
      </c>
      <c r="IBU11" s="223">
        <f t="shared" si="107"/>
        <v>0</v>
      </c>
      <c r="IBV11" s="223">
        <f t="shared" si="107"/>
        <v>0</v>
      </c>
      <c r="IBW11" s="223">
        <f t="shared" si="107"/>
        <v>0</v>
      </c>
      <c r="IBX11" s="223">
        <f t="shared" si="107"/>
        <v>0</v>
      </c>
      <c r="IBY11" s="223">
        <f t="shared" si="107"/>
        <v>0</v>
      </c>
      <c r="IBZ11" s="223">
        <f t="shared" si="107"/>
        <v>0</v>
      </c>
      <c r="ICA11" s="223">
        <f t="shared" si="107"/>
        <v>0</v>
      </c>
      <c r="ICB11" s="223">
        <f t="shared" si="107"/>
        <v>0</v>
      </c>
      <c r="ICC11" s="223">
        <f t="shared" si="107"/>
        <v>0</v>
      </c>
      <c r="ICD11" s="223">
        <f t="shared" si="107"/>
        <v>0</v>
      </c>
      <c r="ICE11" s="223">
        <f t="shared" si="107"/>
        <v>0</v>
      </c>
      <c r="ICF11" s="223">
        <f t="shared" si="107"/>
        <v>0</v>
      </c>
      <c r="ICG11" s="223">
        <f t="shared" si="107"/>
        <v>0</v>
      </c>
      <c r="ICH11" s="223">
        <f t="shared" si="107"/>
        <v>0</v>
      </c>
      <c r="ICI11" s="223">
        <f t="shared" si="107"/>
        <v>0</v>
      </c>
      <c r="ICJ11" s="223">
        <f t="shared" si="107"/>
        <v>0</v>
      </c>
      <c r="ICK11" s="223">
        <f t="shared" si="107"/>
        <v>0</v>
      </c>
      <c r="ICL11" s="223">
        <f t="shared" si="107"/>
        <v>0</v>
      </c>
      <c r="ICM11" s="223">
        <f t="shared" si="107"/>
        <v>0</v>
      </c>
      <c r="ICN11" s="223">
        <f t="shared" si="107"/>
        <v>0</v>
      </c>
      <c r="ICO11" s="223">
        <f t="shared" si="107"/>
        <v>0</v>
      </c>
      <c r="ICP11" s="223">
        <f t="shared" ref="ICP11:IFA11" si="108">SUM(ICP4:ICP10)</f>
        <v>0</v>
      </c>
      <c r="ICQ11" s="223">
        <f t="shared" si="108"/>
        <v>0</v>
      </c>
      <c r="ICR11" s="223">
        <f t="shared" si="108"/>
        <v>0</v>
      </c>
      <c r="ICS11" s="223">
        <f t="shared" si="108"/>
        <v>0</v>
      </c>
      <c r="ICT11" s="223">
        <f t="shared" si="108"/>
        <v>0</v>
      </c>
      <c r="ICU11" s="223">
        <f t="shared" si="108"/>
        <v>0</v>
      </c>
      <c r="ICV11" s="223">
        <f t="shared" si="108"/>
        <v>0</v>
      </c>
      <c r="ICW11" s="223">
        <f t="shared" si="108"/>
        <v>0</v>
      </c>
      <c r="ICX11" s="223">
        <f t="shared" si="108"/>
        <v>0</v>
      </c>
      <c r="ICY11" s="223">
        <f t="shared" si="108"/>
        <v>0</v>
      </c>
      <c r="ICZ11" s="223">
        <f t="shared" si="108"/>
        <v>0</v>
      </c>
      <c r="IDA11" s="223">
        <f t="shared" si="108"/>
        <v>0</v>
      </c>
      <c r="IDB11" s="223">
        <f t="shared" si="108"/>
        <v>0</v>
      </c>
      <c r="IDC11" s="223">
        <f t="shared" si="108"/>
        <v>0</v>
      </c>
      <c r="IDD11" s="223">
        <f t="shared" si="108"/>
        <v>0</v>
      </c>
      <c r="IDE11" s="223">
        <f t="shared" si="108"/>
        <v>0</v>
      </c>
      <c r="IDF11" s="223">
        <f t="shared" si="108"/>
        <v>0</v>
      </c>
      <c r="IDG11" s="223">
        <f t="shared" si="108"/>
        <v>0</v>
      </c>
      <c r="IDH11" s="223">
        <f t="shared" si="108"/>
        <v>0</v>
      </c>
      <c r="IDI11" s="223">
        <f t="shared" si="108"/>
        <v>0</v>
      </c>
      <c r="IDJ11" s="223">
        <f t="shared" si="108"/>
        <v>0</v>
      </c>
      <c r="IDK11" s="223">
        <f t="shared" si="108"/>
        <v>0</v>
      </c>
      <c r="IDL11" s="223">
        <f t="shared" si="108"/>
        <v>0</v>
      </c>
      <c r="IDM11" s="223">
        <f t="shared" si="108"/>
        <v>0</v>
      </c>
      <c r="IDN11" s="223">
        <f t="shared" si="108"/>
        <v>0</v>
      </c>
      <c r="IDO11" s="223">
        <f t="shared" si="108"/>
        <v>0</v>
      </c>
      <c r="IDP11" s="223">
        <f t="shared" si="108"/>
        <v>0</v>
      </c>
      <c r="IDQ11" s="223">
        <f t="shared" si="108"/>
        <v>0</v>
      </c>
      <c r="IDR11" s="223">
        <f t="shared" si="108"/>
        <v>0</v>
      </c>
      <c r="IDS11" s="223">
        <f t="shared" si="108"/>
        <v>0</v>
      </c>
      <c r="IDT11" s="223">
        <f t="shared" si="108"/>
        <v>0</v>
      </c>
      <c r="IDU11" s="223">
        <f t="shared" si="108"/>
        <v>0</v>
      </c>
      <c r="IDV11" s="223">
        <f t="shared" si="108"/>
        <v>0</v>
      </c>
      <c r="IDW11" s="223">
        <f t="shared" si="108"/>
        <v>0</v>
      </c>
      <c r="IDX11" s="223">
        <f t="shared" si="108"/>
        <v>0</v>
      </c>
      <c r="IDY11" s="223">
        <f t="shared" si="108"/>
        <v>0</v>
      </c>
      <c r="IDZ11" s="223">
        <f t="shared" si="108"/>
        <v>0</v>
      </c>
      <c r="IEA11" s="223">
        <f t="shared" si="108"/>
        <v>0</v>
      </c>
      <c r="IEB11" s="223">
        <f t="shared" si="108"/>
        <v>0</v>
      </c>
      <c r="IEC11" s="223">
        <f t="shared" si="108"/>
        <v>0</v>
      </c>
      <c r="IED11" s="223">
        <f t="shared" si="108"/>
        <v>0</v>
      </c>
      <c r="IEE11" s="223">
        <f t="shared" si="108"/>
        <v>0</v>
      </c>
      <c r="IEF11" s="223">
        <f t="shared" si="108"/>
        <v>0</v>
      </c>
      <c r="IEG11" s="223">
        <f t="shared" si="108"/>
        <v>0</v>
      </c>
      <c r="IEH11" s="223">
        <f t="shared" si="108"/>
        <v>0</v>
      </c>
      <c r="IEI11" s="223">
        <f t="shared" si="108"/>
        <v>0</v>
      </c>
      <c r="IEJ11" s="223">
        <f t="shared" si="108"/>
        <v>0</v>
      </c>
      <c r="IEK11" s="223">
        <f t="shared" si="108"/>
        <v>0</v>
      </c>
      <c r="IEL11" s="223">
        <f t="shared" si="108"/>
        <v>0</v>
      </c>
      <c r="IEM11" s="223">
        <f t="shared" si="108"/>
        <v>0</v>
      </c>
      <c r="IEN11" s="223">
        <f t="shared" si="108"/>
        <v>0</v>
      </c>
      <c r="IEO11" s="223">
        <f t="shared" si="108"/>
        <v>0</v>
      </c>
      <c r="IEP11" s="223">
        <f t="shared" si="108"/>
        <v>0</v>
      </c>
      <c r="IEQ11" s="223">
        <f t="shared" si="108"/>
        <v>0</v>
      </c>
      <c r="IER11" s="223">
        <f t="shared" si="108"/>
        <v>0</v>
      </c>
      <c r="IES11" s="223">
        <f t="shared" si="108"/>
        <v>0</v>
      </c>
      <c r="IET11" s="223">
        <f t="shared" si="108"/>
        <v>0</v>
      </c>
      <c r="IEU11" s="223">
        <f t="shared" si="108"/>
        <v>0</v>
      </c>
      <c r="IEV11" s="223">
        <f t="shared" si="108"/>
        <v>0</v>
      </c>
      <c r="IEW11" s="223">
        <f t="shared" si="108"/>
        <v>0</v>
      </c>
      <c r="IEX11" s="223">
        <f t="shared" si="108"/>
        <v>0</v>
      </c>
      <c r="IEY11" s="223">
        <f t="shared" si="108"/>
        <v>0</v>
      </c>
      <c r="IEZ11" s="223">
        <f t="shared" si="108"/>
        <v>0</v>
      </c>
      <c r="IFA11" s="223">
        <f t="shared" si="108"/>
        <v>0</v>
      </c>
      <c r="IFB11" s="223">
        <f t="shared" ref="IFB11:IHM11" si="109">SUM(IFB4:IFB10)</f>
        <v>0</v>
      </c>
      <c r="IFC11" s="223">
        <f t="shared" si="109"/>
        <v>0</v>
      </c>
      <c r="IFD11" s="223">
        <f t="shared" si="109"/>
        <v>0</v>
      </c>
      <c r="IFE11" s="223">
        <f t="shared" si="109"/>
        <v>0</v>
      </c>
      <c r="IFF11" s="223">
        <f t="shared" si="109"/>
        <v>0</v>
      </c>
      <c r="IFG11" s="223">
        <f t="shared" si="109"/>
        <v>0</v>
      </c>
      <c r="IFH11" s="223">
        <f t="shared" si="109"/>
        <v>0</v>
      </c>
      <c r="IFI11" s="223">
        <f t="shared" si="109"/>
        <v>0</v>
      </c>
      <c r="IFJ11" s="223">
        <f t="shared" si="109"/>
        <v>0</v>
      </c>
      <c r="IFK11" s="223">
        <f t="shared" si="109"/>
        <v>0</v>
      </c>
      <c r="IFL11" s="223">
        <f t="shared" si="109"/>
        <v>0</v>
      </c>
      <c r="IFM11" s="223">
        <f t="shared" si="109"/>
        <v>0</v>
      </c>
      <c r="IFN11" s="223">
        <f t="shared" si="109"/>
        <v>0</v>
      </c>
      <c r="IFO11" s="223">
        <f t="shared" si="109"/>
        <v>0</v>
      </c>
      <c r="IFP11" s="223">
        <f t="shared" si="109"/>
        <v>0</v>
      </c>
      <c r="IFQ11" s="223">
        <f t="shared" si="109"/>
        <v>0</v>
      </c>
      <c r="IFR11" s="223">
        <f t="shared" si="109"/>
        <v>0</v>
      </c>
      <c r="IFS11" s="223">
        <f t="shared" si="109"/>
        <v>0</v>
      </c>
      <c r="IFT11" s="223">
        <f t="shared" si="109"/>
        <v>0</v>
      </c>
      <c r="IFU11" s="223">
        <f t="shared" si="109"/>
        <v>0</v>
      </c>
      <c r="IFV11" s="223">
        <f t="shared" si="109"/>
        <v>0</v>
      </c>
      <c r="IFW11" s="223">
        <f t="shared" si="109"/>
        <v>0</v>
      </c>
      <c r="IFX11" s="223">
        <f t="shared" si="109"/>
        <v>0</v>
      </c>
      <c r="IFY11" s="223">
        <f t="shared" si="109"/>
        <v>0</v>
      </c>
      <c r="IFZ11" s="223">
        <f t="shared" si="109"/>
        <v>0</v>
      </c>
      <c r="IGA11" s="223">
        <f t="shared" si="109"/>
        <v>0</v>
      </c>
      <c r="IGB11" s="223">
        <f t="shared" si="109"/>
        <v>0</v>
      </c>
      <c r="IGC11" s="223">
        <f t="shared" si="109"/>
        <v>0</v>
      </c>
      <c r="IGD11" s="223">
        <f t="shared" si="109"/>
        <v>0</v>
      </c>
      <c r="IGE11" s="223">
        <f t="shared" si="109"/>
        <v>0</v>
      </c>
      <c r="IGF11" s="223">
        <f t="shared" si="109"/>
        <v>0</v>
      </c>
      <c r="IGG11" s="223">
        <f t="shared" si="109"/>
        <v>0</v>
      </c>
      <c r="IGH11" s="223">
        <f t="shared" si="109"/>
        <v>0</v>
      </c>
      <c r="IGI11" s="223">
        <f t="shared" si="109"/>
        <v>0</v>
      </c>
      <c r="IGJ11" s="223">
        <f t="shared" si="109"/>
        <v>0</v>
      </c>
      <c r="IGK11" s="223">
        <f t="shared" si="109"/>
        <v>0</v>
      </c>
      <c r="IGL11" s="223">
        <f t="shared" si="109"/>
        <v>0</v>
      </c>
      <c r="IGM11" s="223">
        <f t="shared" si="109"/>
        <v>0</v>
      </c>
      <c r="IGN11" s="223">
        <f t="shared" si="109"/>
        <v>0</v>
      </c>
      <c r="IGO11" s="223">
        <f t="shared" si="109"/>
        <v>0</v>
      </c>
      <c r="IGP11" s="223">
        <f t="shared" si="109"/>
        <v>0</v>
      </c>
      <c r="IGQ11" s="223">
        <f t="shared" si="109"/>
        <v>0</v>
      </c>
      <c r="IGR11" s="223">
        <f t="shared" si="109"/>
        <v>0</v>
      </c>
      <c r="IGS11" s="223">
        <f t="shared" si="109"/>
        <v>0</v>
      </c>
      <c r="IGT11" s="223">
        <f t="shared" si="109"/>
        <v>0</v>
      </c>
      <c r="IGU11" s="223">
        <f t="shared" si="109"/>
        <v>0</v>
      </c>
      <c r="IGV11" s="223">
        <f t="shared" si="109"/>
        <v>0</v>
      </c>
      <c r="IGW11" s="223">
        <f t="shared" si="109"/>
        <v>0</v>
      </c>
      <c r="IGX11" s="223">
        <f t="shared" si="109"/>
        <v>0</v>
      </c>
      <c r="IGY11" s="223">
        <f t="shared" si="109"/>
        <v>0</v>
      </c>
      <c r="IGZ11" s="223">
        <f t="shared" si="109"/>
        <v>0</v>
      </c>
      <c r="IHA11" s="223">
        <f t="shared" si="109"/>
        <v>0</v>
      </c>
      <c r="IHB11" s="223">
        <f t="shared" si="109"/>
        <v>0</v>
      </c>
      <c r="IHC11" s="223">
        <f t="shared" si="109"/>
        <v>0</v>
      </c>
      <c r="IHD11" s="223">
        <f t="shared" si="109"/>
        <v>0</v>
      </c>
      <c r="IHE11" s="223">
        <f t="shared" si="109"/>
        <v>0</v>
      </c>
      <c r="IHF11" s="223">
        <f t="shared" si="109"/>
        <v>0</v>
      </c>
      <c r="IHG11" s="223">
        <f t="shared" si="109"/>
        <v>0</v>
      </c>
      <c r="IHH11" s="223">
        <f t="shared" si="109"/>
        <v>0</v>
      </c>
      <c r="IHI11" s="223">
        <f t="shared" si="109"/>
        <v>0</v>
      </c>
      <c r="IHJ11" s="223">
        <f t="shared" si="109"/>
        <v>0</v>
      </c>
      <c r="IHK11" s="223">
        <f t="shared" si="109"/>
        <v>0</v>
      </c>
      <c r="IHL11" s="223">
        <f t="shared" si="109"/>
        <v>0</v>
      </c>
      <c r="IHM11" s="223">
        <f t="shared" si="109"/>
        <v>0</v>
      </c>
      <c r="IHN11" s="223">
        <f t="shared" ref="IHN11:IJY11" si="110">SUM(IHN4:IHN10)</f>
        <v>0</v>
      </c>
      <c r="IHO11" s="223">
        <f t="shared" si="110"/>
        <v>0</v>
      </c>
      <c r="IHP11" s="223">
        <f t="shared" si="110"/>
        <v>0</v>
      </c>
      <c r="IHQ11" s="223">
        <f t="shared" si="110"/>
        <v>0</v>
      </c>
      <c r="IHR11" s="223">
        <f t="shared" si="110"/>
        <v>0</v>
      </c>
      <c r="IHS11" s="223">
        <f t="shared" si="110"/>
        <v>0</v>
      </c>
      <c r="IHT11" s="223">
        <f t="shared" si="110"/>
        <v>0</v>
      </c>
      <c r="IHU11" s="223">
        <f t="shared" si="110"/>
        <v>0</v>
      </c>
      <c r="IHV11" s="223">
        <f t="shared" si="110"/>
        <v>0</v>
      </c>
      <c r="IHW11" s="223">
        <f t="shared" si="110"/>
        <v>0</v>
      </c>
      <c r="IHX11" s="223">
        <f t="shared" si="110"/>
        <v>0</v>
      </c>
      <c r="IHY11" s="223">
        <f t="shared" si="110"/>
        <v>0</v>
      </c>
      <c r="IHZ11" s="223">
        <f t="shared" si="110"/>
        <v>0</v>
      </c>
      <c r="IIA11" s="223">
        <f t="shared" si="110"/>
        <v>0</v>
      </c>
      <c r="IIB11" s="223">
        <f t="shared" si="110"/>
        <v>0</v>
      </c>
      <c r="IIC11" s="223">
        <f t="shared" si="110"/>
        <v>0</v>
      </c>
      <c r="IID11" s="223">
        <f t="shared" si="110"/>
        <v>0</v>
      </c>
      <c r="IIE11" s="223">
        <f t="shared" si="110"/>
        <v>0</v>
      </c>
      <c r="IIF11" s="223">
        <f t="shared" si="110"/>
        <v>0</v>
      </c>
      <c r="IIG11" s="223">
        <f t="shared" si="110"/>
        <v>0</v>
      </c>
      <c r="IIH11" s="223">
        <f t="shared" si="110"/>
        <v>0</v>
      </c>
      <c r="III11" s="223">
        <f t="shared" si="110"/>
        <v>0</v>
      </c>
      <c r="IIJ11" s="223">
        <f t="shared" si="110"/>
        <v>0</v>
      </c>
      <c r="IIK11" s="223">
        <f t="shared" si="110"/>
        <v>0</v>
      </c>
      <c r="IIL11" s="223">
        <f t="shared" si="110"/>
        <v>0</v>
      </c>
      <c r="IIM11" s="223">
        <f t="shared" si="110"/>
        <v>0</v>
      </c>
      <c r="IIN11" s="223">
        <f t="shared" si="110"/>
        <v>0</v>
      </c>
      <c r="IIO11" s="223">
        <f t="shared" si="110"/>
        <v>0</v>
      </c>
      <c r="IIP11" s="223">
        <f t="shared" si="110"/>
        <v>0</v>
      </c>
      <c r="IIQ11" s="223">
        <f t="shared" si="110"/>
        <v>0</v>
      </c>
      <c r="IIR11" s="223">
        <f t="shared" si="110"/>
        <v>0</v>
      </c>
      <c r="IIS11" s="223">
        <f t="shared" si="110"/>
        <v>0</v>
      </c>
      <c r="IIT11" s="223">
        <f t="shared" si="110"/>
        <v>0</v>
      </c>
      <c r="IIU11" s="223">
        <f t="shared" si="110"/>
        <v>0</v>
      </c>
      <c r="IIV11" s="223">
        <f t="shared" si="110"/>
        <v>0</v>
      </c>
      <c r="IIW11" s="223">
        <f t="shared" si="110"/>
        <v>0</v>
      </c>
      <c r="IIX11" s="223">
        <f t="shared" si="110"/>
        <v>0</v>
      </c>
      <c r="IIY11" s="223">
        <f t="shared" si="110"/>
        <v>0</v>
      </c>
      <c r="IIZ11" s="223">
        <f t="shared" si="110"/>
        <v>0</v>
      </c>
      <c r="IJA11" s="223">
        <f t="shared" si="110"/>
        <v>0</v>
      </c>
      <c r="IJB11" s="223">
        <f t="shared" si="110"/>
        <v>0</v>
      </c>
      <c r="IJC11" s="223">
        <f t="shared" si="110"/>
        <v>0</v>
      </c>
      <c r="IJD11" s="223">
        <f t="shared" si="110"/>
        <v>0</v>
      </c>
      <c r="IJE11" s="223">
        <f t="shared" si="110"/>
        <v>0</v>
      </c>
      <c r="IJF11" s="223">
        <f t="shared" si="110"/>
        <v>0</v>
      </c>
      <c r="IJG11" s="223">
        <f t="shared" si="110"/>
        <v>0</v>
      </c>
      <c r="IJH11" s="223">
        <f t="shared" si="110"/>
        <v>0</v>
      </c>
      <c r="IJI11" s="223">
        <f t="shared" si="110"/>
        <v>0</v>
      </c>
      <c r="IJJ11" s="223">
        <f t="shared" si="110"/>
        <v>0</v>
      </c>
      <c r="IJK11" s="223">
        <f t="shared" si="110"/>
        <v>0</v>
      </c>
      <c r="IJL11" s="223">
        <f t="shared" si="110"/>
        <v>0</v>
      </c>
      <c r="IJM11" s="223">
        <f t="shared" si="110"/>
        <v>0</v>
      </c>
      <c r="IJN11" s="223">
        <f t="shared" si="110"/>
        <v>0</v>
      </c>
      <c r="IJO11" s="223">
        <f t="shared" si="110"/>
        <v>0</v>
      </c>
      <c r="IJP11" s="223">
        <f t="shared" si="110"/>
        <v>0</v>
      </c>
      <c r="IJQ11" s="223">
        <f t="shared" si="110"/>
        <v>0</v>
      </c>
      <c r="IJR11" s="223">
        <f t="shared" si="110"/>
        <v>0</v>
      </c>
      <c r="IJS11" s="223">
        <f t="shared" si="110"/>
        <v>0</v>
      </c>
      <c r="IJT11" s="223">
        <f t="shared" si="110"/>
        <v>0</v>
      </c>
      <c r="IJU11" s="223">
        <f t="shared" si="110"/>
        <v>0</v>
      </c>
      <c r="IJV11" s="223">
        <f t="shared" si="110"/>
        <v>0</v>
      </c>
      <c r="IJW11" s="223">
        <f t="shared" si="110"/>
        <v>0</v>
      </c>
      <c r="IJX11" s="223">
        <f t="shared" si="110"/>
        <v>0</v>
      </c>
      <c r="IJY11" s="223">
        <f t="shared" si="110"/>
        <v>0</v>
      </c>
      <c r="IJZ11" s="223">
        <f t="shared" ref="IJZ11:IMK11" si="111">SUM(IJZ4:IJZ10)</f>
        <v>0</v>
      </c>
      <c r="IKA11" s="223">
        <f t="shared" si="111"/>
        <v>0</v>
      </c>
      <c r="IKB11" s="223">
        <f t="shared" si="111"/>
        <v>0</v>
      </c>
      <c r="IKC11" s="223">
        <f t="shared" si="111"/>
        <v>0</v>
      </c>
      <c r="IKD11" s="223">
        <f t="shared" si="111"/>
        <v>0</v>
      </c>
      <c r="IKE11" s="223">
        <f t="shared" si="111"/>
        <v>0</v>
      </c>
      <c r="IKF11" s="223">
        <f t="shared" si="111"/>
        <v>0</v>
      </c>
      <c r="IKG11" s="223">
        <f t="shared" si="111"/>
        <v>0</v>
      </c>
      <c r="IKH11" s="223">
        <f t="shared" si="111"/>
        <v>0</v>
      </c>
      <c r="IKI11" s="223">
        <f t="shared" si="111"/>
        <v>0</v>
      </c>
      <c r="IKJ11" s="223">
        <f t="shared" si="111"/>
        <v>0</v>
      </c>
      <c r="IKK11" s="223">
        <f t="shared" si="111"/>
        <v>0</v>
      </c>
      <c r="IKL11" s="223">
        <f t="shared" si="111"/>
        <v>0</v>
      </c>
      <c r="IKM11" s="223">
        <f t="shared" si="111"/>
        <v>0</v>
      </c>
      <c r="IKN11" s="223">
        <f t="shared" si="111"/>
        <v>0</v>
      </c>
      <c r="IKO11" s="223">
        <f t="shared" si="111"/>
        <v>0</v>
      </c>
      <c r="IKP11" s="223">
        <f t="shared" si="111"/>
        <v>0</v>
      </c>
      <c r="IKQ11" s="223">
        <f t="shared" si="111"/>
        <v>0</v>
      </c>
      <c r="IKR11" s="223">
        <f t="shared" si="111"/>
        <v>0</v>
      </c>
      <c r="IKS11" s="223">
        <f t="shared" si="111"/>
        <v>0</v>
      </c>
      <c r="IKT11" s="223">
        <f t="shared" si="111"/>
        <v>0</v>
      </c>
      <c r="IKU11" s="223">
        <f t="shared" si="111"/>
        <v>0</v>
      </c>
      <c r="IKV11" s="223">
        <f t="shared" si="111"/>
        <v>0</v>
      </c>
      <c r="IKW11" s="223">
        <f t="shared" si="111"/>
        <v>0</v>
      </c>
      <c r="IKX11" s="223">
        <f t="shared" si="111"/>
        <v>0</v>
      </c>
      <c r="IKY11" s="223">
        <f t="shared" si="111"/>
        <v>0</v>
      </c>
      <c r="IKZ11" s="223">
        <f t="shared" si="111"/>
        <v>0</v>
      </c>
      <c r="ILA11" s="223">
        <f t="shared" si="111"/>
        <v>0</v>
      </c>
      <c r="ILB11" s="223">
        <f t="shared" si="111"/>
        <v>0</v>
      </c>
      <c r="ILC11" s="223">
        <f t="shared" si="111"/>
        <v>0</v>
      </c>
      <c r="ILD11" s="223">
        <f t="shared" si="111"/>
        <v>0</v>
      </c>
      <c r="ILE11" s="223">
        <f t="shared" si="111"/>
        <v>0</v>
      </c>
      <c r="ILF11" s="223">
        <f t="shared" si="111"/>
        <v>0</v>
      </c>
      <c r="ILG11" s="223">
        <f t="shared" si="111"/>
        <v>0</v>
      </c>
      <c r="ILH11" s="223">
        <f t="shared" si="111"/>
        <v>0</v>
      </c>
      <c r="ILI11" s="223">
        <f t="shared" si="111"/>
        <v>0</v>
      </c>
      <c r="ILJ11" s="223">
        <f t="shared" si="111"/>
        <v>0</v>
      </c>
      <c r="ILK11" s="223">
        <f t="shared" si="111"/>
        <v>0</v>
      </c>
      <c r="ILL11" s="223">
        <f t="shared" si="111"/>
        <v>0</v>
      </c>
      <c r="ILM11" s="223">
        <f t="shared" si="111"/>
        <v>0</v>
      </c>
      <c r="ILN11" s="223">
        <f t="shared" si="111"/>
        <v>0</v>
      </c>
      <c r="ILO11" s="223">
        <f t="shared" si="111"/>
        <v>0</v>
      </c>
      <c r="ILP11" s="223">
        <f t="shared" si="111"/>
        <v>0</v>
      </c>
      <c r="ILQ11" s="223">
        <f t="shared" si="111"/>
        <v>0</v>
      </c>
      <c r="ILR11" s="223">
        <f t="shared" si="111"/>
        <v>0</v>
      </c>
      <c r="ILS11" s="223">
        <f t="shared" si="111"/>
        <v>0</v>
      </c>
      <c r="ILT11" s="223">
        <f t="shared" si="111"/>
        <v>0</v>
      </c>
      <c r="ILU11" s="223">
        <f t="shared" si="111"/>
        <v>0</v>
      </c>
      <c r="ILV11" s="223">
        <f t="shared" si="111"/>
        <v>0</v>
      </c>
      <c r="ILW11" s="223">
        <f t="shared" si="111"/>
        <v>0</v>
      </c>
      <c r="ILX11" s="223">
        <f t="shared" si="111"/>
        <v>0</v>
      </c>
      <c r="ILY11" s="223">
        <f t="shared" si="111"/>
        <v>0</v>
      </c>
      <c r="ILZ11" s="223">
        <f t="shared" si="111"/>
        <v>0</v>
      </c>
      <c r="IMA11" s="223">
        <f t="shared" si="111"/>
        <v>0</v>
      </c>
      <c r="IMB11" s="223">
        <f t="shared" si="111"/>
        <v>0</v>
      </c>
      <c r="IMC11" s="223">
        <f t="shared" si="111"/>
        <v>0</v>
      </c>
      <c r="IMD11" s="223">
        <f t="shared" si="111"/>
        <v>0</v>
      </c>
      <c r="IME11" s="223">
        <f t="shared" si="111"/>
        <v>0</v>
      </c>
      <c r="IMF11" s="223">
        <f t="shared" si="111"/>
        <v>0</v>
      </c>
      <c r="IMG11" s="223">
        <f t="shared" si="111"/>
        <v>0</v>
      </c>
      <c r="IMH11" s="223">
        <f t="shared" si="111"/>
        <v>0</v>
      </c>
      <c r="IMI11" s="223">
        <f t="shared" si="111"/>
        <v>0</v>
      </c>
      <c r="IMJ11" s="223">
        <f t="shared" si="111"/>
        <v>0</v>
      </c>
      <c r="IMK11" s="223">
        <f t="shared" si="111"/>
        <v>0</v>
      </c>
      <c r="IML11" s="223">
        <f t="shared" ref="IML11:IOW11" si="112">SUM(IML4:IML10)</f>
        <v>0</v>
      </c>
      <c r="IMM11" s="223">
        <f t="shared" si="112"/>
        <v>0</v>
      </c>
      <c r="IMN11" s="223">
        <f t="shared" si="112"/>
        <v>0</v>
      </c>
      <c r="IMO11" s="223">
        <f t="shared" si="112"/>
        <v>0</v>
      </c>
      <c r="IMP11" s="223">
        <f t="shared" si="112"/>
        <v>0</v>
      </c>
      <c r="IMQ11" s="223">
        <f t="shared" si="112"/>
        <v>0</v>
      </c>
      <c r="IMR11" s="223">
        <f t="shared" si="112"/>
        <v>0</v>
      </c>
      <c r="IMS11" s="223">
        <f t="shared" si="112"/>
        <v>0</v>
      </c>
      <c r="IMT11" s="223">
        <f t="shared" si="112"/>
        <v>0</v>
      </c>
      <c r="IMU11" s="223">
        <f t="shared" si="112"/>
        <v>0</v>
      </c>
      <c r="IMV11" s="223">
        <f t="shared" si="112"/>
        <v>0</v>
      </c>
      <c r="IMW11" s="223">
        <f t="shared" si="112"/>
        <v>0</v>
      </c>
      <c r="IMX11" s="223">
        <f t="shared" si="112"/>
        <v>0</v>
      </c>
      <c r="IMY11" s="223">
        <f t="shared" si="112"/>
        <v>0</v>
      </c>
      <c r="IMZ11" s="223">
        <f t="shared" si="112"/>
        <v>0</v>
      </c>
      <c r="INA11" s="223">
        <f t="shared" si="112"/>
        <v>0</v>
      </c>
      <c r="INB11" s="223">
        <f t="shared" si="112"/>
        <v>0</v>
      </c>
      <c r="INC11" s="223">
        <f t="shared" si="112"/>
        <v>0</v>
      </c>
      <c r="IND11" s="223">
        <f t="shared" si="112"/>
        <v>0</v>
      </c>
      <c r="INE11" s="223">
        <f t="shared" si="112"/>
        <v>0</v>
      </c>
      <c r="INF11" s="223">
        <f t="shared" si="112"/>
        <v>0</v>
      </c>
      <c r="ING11" s="223">
        <f t="shared" si="112"/>
        <v>0</v>
      </c>
      <c r="INH11" s="223">
        <f t="shared" si="112"/>
        <v>0</v>
      </c>
      <c r="INI11" s="223">
        <f t="shared" si="112"/>
        <v>0</v>
      </c>
      <c r="INJ11" s="223">
        <f t="shared" si="112"/>
        <v>0</v>
      </c>
      <c r="INK11" s="223">
        <f t="shared" si="112"/>
        <v>0</v>
      </c>
      <c r="INL11" s="223">
        <f t="shared" si="112"/>
        <v>0</v>
      </c>
      <c r="INM11" s="223">
        <f t="shared" si="112"/>
        <v>0</v>
      </c>
      <c r="INN11" s="223">
        <f t="shared" si="112"/>
        <v>0</v>
      </c>
      <c r="INO11" s="223">
        <f t="shared" si="112"/>
        <v>0</v>
      </c>
      <c r="INP11" s="223">
        <f t="shared" si="112"/>
        <v>0</v>
      </c>
      <c r="INQ11" s="223">
        <f t="shared" si="112"/>
        <v>0</v>
      </c>
      <c r="INR11" s="223">
        <f t="shared" si="112"/>
        <v>0</v>
      </c>
      <c r="INS11" s="223">
        <f t="shared" si="112"/>
        <v>0</v>
      </c>
      <c r="INT11" s="223">
        <f t="shared" si="112"/>
        <v>0</v>
      </c>
      <c r="INU11" s="223">
        <f t="shared" si="112"/>
        <v>0</v>
      </c>
      <c r="INV11" s="223">
        <f t="shared" si="112"/>
        <v>0</v>
      </c>
      <c r="INW11" s="223">
        <f t="shared" si="112"/>
        <v>0</v>
      </c>
      <c r="INX11" s="223">
        <f t="shared" si="112"/>
        <v>0</v>
      </c>
      <c r="INY11" s="223">
        <f t="shared" si="112"/>
        <v>0</v>
      </c>
      <c r="INZ11" s="223">
        <f t="shared" si="112"/>
        <v>0</v>
      </c>
      <c r="IOA11" s="223">
        <f t="shared" si="112"/>
        <v>0</v>
      </c>
      <c r="IOB11" s="223">
        <f t="shared" si="112"/>
        <v>0</v>
      </c>
      <c r="IOC11" s="223">
        <f t="shared" si="112"/>
        <v>0</v>
      </c>
      <c r="IOD11" s="223">
        <f t="shared" si="112"/>
        <v>0</v>
      </c>
      <c r="IOE11" s="223">
        <f t="shared" si="112"/>
        <v>0</v>
      </c>
      <c r="IOF11" s="223">
        <f t="shared" si="112"/>
        <v>0</v>
      </c>
      <c r="IOG11" s="223">
        <f t="shared" si="112"/>
        <v>0</v>
      </c>
      <c r="IOH11" s="223">
        <f t="shared" si="112"/>
        <v>0</v>
      </c>
      <c r="IOI11" s="223">
        <f t="shared" si="112"/>
        <v>0</v>
      </c>
      <c r="IOJ11" s="223">
        <f t="shared" si="112"/>
        <v>0</v>
      </c>
      <c r="IOK11" s="223">
        <f t="shared" si="112"/>
        <v>0</v>
      </c>
      <c r="IOL11" s="223">
        <f t="shared" si="112"/>
        <v>0</v>
      </c>
      <c r="IOM11" s="223">
        <f t="shared" si="112"/>
        <v>0</v>
      </c>
      <c r="ION11" s="223">
        <f t="shared" si="112"/>
        <v>0</v>
      </c>
      <c r="IOO11" s="223">
        <f t="shared" si="112"/>
        <v>0</v>
      </c>
      <c r="IOP11" s="223">
        <f t="shared" si="112"/>
        <v>0</v>
      </c>
      <c r="IOQ11" s="223">
        <f t="shared" si="112"/>
        <v>0</v>
      </c>
      <c r="IOR11" s="223">
        <f t="shared" si="112"/>
        <v>0</v>
      </c>
      <c r="IOS11" s="223">
        <f t="shared" si="112"/>
        <v>0</v>
      </c>
      <c r="IOT11" s="223">
        <f t="shared" si="112"/>
        <v>0</v>
      </c>
      <c r="IOU11" s="223">
        <f t="shared" si="112"/>
        <v>0</v>
      </c>
      <c r="IOV11" s="223">
        <f t="shared" si="112"/>
        <v>0</v>
      </c>
      <c r="IOW11" s="223">
        <f t="shared" si="112"/>
        <v>0</v>
      </c>
      <c r="IOX11" s="223">
        <f t="shared" ref="IOX11:IRI11" si="113">SUM(IOX4:IOX10)</f>
        <v>0</v>
      </c>
      <c r="IOY11" s="223">
        <f t="shared" si="113"/>
        <v>0</v>
      </c>
      <c r="IOZ11" s="223">
        <f t="shared" si="113"/>
        <v>0</v>
      </c>
      <c r="IPA11" s="223">
        <f t="shared" si="113"/>
        <v>0</v>
      </c>
      <c r="IPB11" s="223">
        <f t="shared" si="113"/>
        <v>0</v>
      </c>
      <c r="IPC11" s="223">
        <f t="shared" si="113"/>
        <v>0</v>
      </c>
      <c r="IPD11" s="223">
        <f t="shared" si="113"/>
        <v>0</v>
      </c>
      <c r="IPE11" s="223">
        <f t="shared" si="113"/>
        <v>0</v>
      </c>
      <c r="IPF11" s="223">
        <f t="shared" si="113"/>
        <v>0</v>
      </c>
      <c r="IPG11" s="223">
        <f t="shared" si="113"/>
        <v>0</v>
      </c>
      <c r="IPH11" s="223">
        <f t="shared" si="113"/>
        <v>0</v>
      </c>
      <c r="IPI11" s="223">
        <f t="shared" si="113"/>
        <v>0</v>
      </c>
      <c r="IPJ11" s="223">
        <f t="shared" si="113"/>
        <v>0</v>
      </c>
      <c r="IPK11" s="223">
        <f t="shared" si="113"/>
        <v>0</v>
      </c>
      <c r="IPL11" s="223">
        <f t="shared" si="113"/>
        <v>0</v>
      </c>
      <c r="IPM11" s="223">
        <f t="shared" si="113"/>
        <v>0</v>
      </c>
      <c r="IPN11" s="223">
        <f t="shared" si="113"/>
        <v>0</v>
      </c>
      <c r="IPO11" s="223">
        <f t="shared" si="113"/>
        <v>0</v>
      </c>
      <c r="IPP11" s="223">
        <f t="shared" si="113"/>
        <v>0</v>
      </c>
      <c r="IPQ11" s="223">
        <f t="shared" si="113"/>
        <v>0</v>
      </c>
      <c r="IPR11" s="223">
        <f t="shared" si="113"/>
        <v>0</v>
      </c>
      <c r="IPS11" s="223">
        <f t="shared" si="113"/>
        <v>0</v>
      </c>
      <c r="IPT11" s="223">
        <f t="shared" si="113"/>
        <v>0</v>
      </c>
      <c r="IPU11" s="223">
        <f t="shared" si="113"/>
        <v>0</v>
      </c>
      <c r="IPV11" s="223">
        <f t="shared" si="113"/>
        <v>0</v>
      </c>
      <c r="IPW11" s="223">
        <f t="shared" si="113"/>
        <v>0</v>
      </c>
      <c r="IPX11" s="223">
        <f t="shared" si="113"/>
        <v>0</v>
      </c>
      <c r="IPY11" s="223">
        <f t="shared" si="113"/>
        <v>0</v>
      </c>
      <c r="IPZ11" s="223">
        <f t="shared" si="113"/>
        <v>0</v>
      </c>
      <c r="IQA11" s="223">
        <f t="shared" si="113"/>
        <v>0</v>
      </c>
      <c r="IQB11" s="223">
        <f t="shared" si="113"/>
        <v>0</v>
      </c>
      <c r="IQC11" s="223">
        <f t="shared" si="113"/>
        <v>0</v>
      </c>
      <c r="IQD11" s="223">
        <f t="shared" si="113"/>
        <v>0</v>
      </c>
      <c r="IQE11" s="223">
        <f t="shared" si="113"/>
        <v>0</v>
      </c>
      <c r="IQF11" s="223">
        <f t="shared" si="113"/>
        <v>0</v>
      </c>
      <c r="IQG11" s="223">
        <f t="shared" si="113"/>
        <v>0</v>
      </c>
      <c r="IQH11" s="223">
        <f t="shared" si="113"/>
        <v>0</v>
      </c>
      <c r="IQI11" s="223">
        <f t="shared" si="113"/>
        <v>0</v>
      </c>
      <c r="IQJ11" s="223">
        <f t="shared" si="113"/>
        <v>0</v>
      </c>
      <c r="IQK11" s="223">
        <f t="shared" si="113"/>
        <v>0</v>
      </c>
      <c r="IQL11" s="223">
        <f t="shared" si="113"/>
        <v>0</v>
      </c>
      <c r="IQM11" s="223">
        <f t="shared" si="113"/>
        <v>0</v>
      </c>
      <c r="IQN11" s="223">
        <f t="shared" si="113"/>
        <v>0</v>
      </c>
      <c r="IQO11" s="223">
        <f t="shared" si="113"/>
        <v>0</v>
      </c>
      <c r="IQP11" s="223">
        <f t="shared" si="113"/>
        <v>0</v>
      </c>
      <c r="IQQ11" s="223">
        <f t="shared" si="113"/>
        <v>0</v>
      </c>
      <c r="IQR11" s="223">
        <f t="shared" si="113"/>
        <v>0</v>
      </c>
      <c r="IQS11" s="223">
        <f t="shared" si="113"/>
        <v>0</v>
      </c>
      <c r="IQT11" s="223">
        <f t="shared" si="113"/>
        <v>0</v>
      </c>
      <c r="IQU11" s="223">
        <f t="shared" si="113"/>
        <v>0</v>
      </c>
      <c r="IQV11" s="223">
        <f t="shared" si="113"/>
        <v>0</v>
      </c>
      <c r="IQW11" s="223">
        <f t="shared" si="113"/>
        <v>0</v>
      </c>
      <c r="IQX11" s="223">
        <f t="shared" si="113"/>
        <v>0</v>
      </c>
      <c r="IQY11" s="223">
        <f t="shared" si="113"/>
        <v>0</v>
      </c>
      <c r="IQZ11" s="223">
        <f t="shared" si="113"/>
        <v>0</v>
      </c>
      <c r="IRA11" s="223">
        <f t="shared" si="113"/>
        <v>0</v>
      </c>
      <c r="IRB11" s="223">
        <f t="shared" si="113"/>
        <v>0</v>
      </c>
      <c r="IRC11" s="223">
        <f t="shared" si="113"/>
        <v>0</v>
      </c>
      <c r="IRD11" s="223">
        <f t="shared" si="113"/>
        <v>0</v>
      </c>
      <c r="IRE11" s="223">
        <f t="shared" si="113"/>
        <v>0</v>
      </c>
      <c r="IRF11" s="223">
        <f t="shared" si="113"/>
        <v>0</v>
      </c>
      <c r="IRG11" s="223">
        <f t="shared" si="113"/>
        <v>0</v>
      </c>
      <c r="IRH11" s="223">
        <f t="shared" si="113"/>
        <v>0</v>
      </c>
      <c r="IRI11" s="223">
        <f t="shared" si="113"/>
        <v>0</v>
      </c>
      <c r="IRJ11" s="223">
        <f t="shared" ref="IRJ11:ITU11" si="114">SUM(IRJ4:IRJ10)</f>
        <v>0</v>
      </c>
      <c r="IRK11" s="223">
        <f t="shared" si="114"/>
        <v>0</v>
      </c>
      <c r="IRL11" s="223">
        <f t="shared" si="114"/>
        <v>0</v>
      </c>
      <c r="IRM11" s="223">
        <f t="shared" si="114"/>
        <v>0</v>
      </c>
      <c r="IRN11" s="223">
        <f t="shared" si="114"/>
        <v>0</v>
      </c>
      <c r="IRO11" s="223">
        <f t="shared" si="114"/>
        <v>0</v>
      </c>
      <c r="IRP11" s="223">
        <f t="shared" si="114"/>
        <v>0</v>
      </c>
      <c r="IRQ11" s="223">
        <f t="shared" si="114"/>
        <v>0</v>
      </c>
      <c r="IRR11" s="223">
        <f t="shared" si="114"/>
        <v>0</v>
      </c>
      <c r="IRS11" s="223">
        <f t="shared" si="114"/>
        <v>0</v>
      </c>
      <c r="IRT11" s="223">
        <f t="shared" si="114"/>
        <v>0</v>
      </c>
      <c r="IRU11" s="223">
        <f t="shared" si="114"/>
        <v>0</v>
      </c>
      <c r="IRV11" s="223">
        <f t="shared" si="114"/>
        <v>0</v>
      </c>
      <c r="IRW11" s="223">
        <f t="shared" si="114"/>
        <v>0</v>
      </c>
      <c r="IRX11" s="223">
        <f t="shared" si="114"/>
        <v>0</v>
      </c>
      <c r="IRY11" s="223">
        <f t="shared" si="114"/>
        <v>0</v>
      </c>
      <c r="IRZ11" s="223">
        <f t="shared" si="114"/>
        <v>0</v>
      </c>
      <c r="ISA11" s="223">
        <f t="shared" si="114"/>
        <v>0</v>
      </c>
      <c r="ISB11" s="223">
        <f t="shared" si="114"/>
        <v>0</v>
      </c>
      <c r="ISC11" s="223">
        <f t="shared" si="114"/>
        <v>0</v>
      </c>
      <c r="ISD11" s="223">
        <f t="shared" si="114"/>
        <v>0</v>
      </c>
      <c r="ISE11" s="223">
        <f t="shared" si="114"/>
        <v>0</v>
      </c>
      <c r="ISF11" s="223">
        <f t="shared" si="114"/>
        <v>0</v>
      </c>
      <c r="ISG11" s="223">
        <f t="shared" si="114"/>
        <v>0</v>
      </c>
      <c r="ISH11" s="223">
        <f t="shared" si="114"/>
        <v>0</v>
      </c>
      <c r="ISI11" s="223">
        <f t="shared" si="114"/>
        <v>0</v>
      </c>
      <c r="ISJ11" s="223">
        <f t="shared" si="114"/>
        <v>0</v>
      </c>
      <c r="ISK11" s="223">
        <f t="shared" si="114"/>
        <v>0</v>
      </c>
      <c r="ISL11" s="223">
        <f t="shared" si="114"/>
        <v>0</v>
      </c>
      <c r="ISM11" s="223">
        <f t="shared" si="114"/>
        <v>0</v>
      </c>
      <c r="ISN11" s="223">
        <f t="shared" si="114"/>
        <v>0</v>
      </c>
      <c r="ISO11" s="223">
        <f t="shared" si="114"/>
        <v>0</v>
      </c>
      <c r="ISP11" s="223">
        <f t="shared" si="114"/>
        <v>0</v>
      </c>
      <c r="ISQ11" s="223">
        <f t="shared" si="114"/>
        <v>0</v>
      </c>
      <c r="ISR11" s="223">
        <f t="shared" si="114"/>
        <v>0</v>
      </c>
      <c r="ISS11" s="223">
        <f t="shared" si="114"/>
        <v>0</v>
      </c>
      <c r="IST11" s="223">
        <f t="shared" si="114"/>
        <v>0</v>
      </c>
      <c r="ISU11" s="223">
        <f t="shared" si="114"/>
        <v>0</v>
      </c>
      <c r="ISV11" s="223">
        <f t="shared" si="114"/>
        <v>0</v>
      </c>
      <c r="ISW11" s="223">
        <f t="shared" si="114"/>
        <v>0</v>
      </c>
      <c r="ISX11" s="223">
        <f t="shared" si="114"/>
        <v>0</v>
      </c>
      <c r="ISY11" s="223">
        <f t="shared" si="114"/>
        <v>0</v>
      </c>
      <c r="ISZ11" s="223">
        <f t="shared" si="114"/>
        <v>0</v>
      </c>
      <c r="ITA11" s="223">
        <f t="shared" si="114"/>
        <v>0</v>
      </c>
      <c r="ITB11" s="223">
        <f t="shared" si="114"/>
        <v>0</v>
      </c>
      <c r="ITC11" s="223">
        <f t="shared" si="114"/>
        <v>0</v>
      </c>
      <c r="ITD11" s="223">
        <f t="shared" si="114"/>
        <v>0</v>
      </c>
      <c r="ITE11" s="223">
        <f t="shared" si="114"/>
        <v>0</v>
      </c>
      <c r="ITF11" s="223">
        <f t="shared" si="114"/>
        <v>0</v>
      </c>
      <c r="ITG11" s="223">
        <f t="shared" si="114"/>
        <v>0</v>
      </c>
      <c r="ITH11" s="223">
        <f t="shared" si="114"/>
        <v>0</v>
      </c>
      <c r="ITI11" s="223">
        <f t="shared" si="114"/>
        <v>0</v>
      </c>
      <c r="ITJ11" s="223">
        <f t="shared" si="114"/>
        <v>0</v>
      </c>
      <c r="ITK11" s="223">
        <f t="shared" si="114"/>
        <v>0</v>
      </c>
      <c r="ITL11" s="223">
        <f t="shared" si="114"/>
        <v>0</v>
      </c>
      <c r="ITM11" s="223">
        <f t="shared" si="114"/>
        <v>0</v>
      </c>
      <c r="ITN11" s="223">
        <f t="shared" si="114"/>
        <v>0</v>
      </c>
      <c r="ITO11" s="223">
        <f t="shared" si="114"/>
        <v>0</v>
      </c>
      <c r="ITP11" s="223">
        <f t="shared" si="114"/>
        <v>0</v>
      </c>
      <c r="ITQ11" s="223">
        <f t="shared" si="114"/>
        <v>0</v>
      </c>
      <c r="ITR11" s="223">
        <f t="shared" si="114"/>
        <v>0</v>
      </c>
      <c r="ITS11" s="223">
        <f t="shared" si="114"/>
        <v>0</v>
      </c>
      <c r="ITT11" s="223">
        <f t="shared" si="114"/>
        <v>0</v>
      </c>
      <c r="ITU11" s="223">
        <f t="shared" si="114"/>
        <v>0</v>
      </c>
      <c r="ITV11" s="223">
        <f t="shared" ref="ITV11:IWG11" si="115">SUM(ITV4:ITV10)</f>
        <v>0</v>
      </c>
      <c r="ITW11" s="223">
        <f t="shared" si="115"/>
        <v>0</v>
      </c>
      <c r="ITX11" s="223">
        <f t="shared" si="115"/>
        <v>0</v>
      </c>
      <c r="ITY11" s="223">
        <f t="shared" si="115"/>
        <v>0</v>
      </c>
      <c r="ITZ11" s="223">
        <f t="shared" si="115"/>
        <v>0</v>
      </c>
      <c r="IUA11" s="223">
        <f t="shared" si="115"/>
        <v>0</v>
      </c>
      <c r="IUB11" s="223">
        <f t="shared" si="115"/>
        <v>0</v>
      </c>
      <c r="IUC11" s="223">
        <f t="shared" si="115"/>
        <v>0</v>
      </c>
      <c r="IUD11" s="223">
        <f t="shared" si="115"/>
        <v>0</v>
      </c>
      <c r="IUE11" s="223">
        <f t="shared" si="115"/>
        <v>0</v>
      </c>
      <c r="IUF11" s="223">
        <f t="shared" si="115"/>
        <v>0</v>
      </c>
      <c r="IUG11" s="223">
        <f t="shared" si="115"/>
        <v>0</v>
      </c>
      <c r="IUH11" s="223">
        <f t="shared" si="115"/>
        <v>0</v>
      </c>
      <c r="IUI11" s="223">
        <f t="shared" si="115"/>
        <v>0</v>
      </c>
      <c r="IUJ11" s="223">
        <f t="shared" si="115"/>
        <v>0</v>
      </c>
      <c r="IUK11" s="223">
        <f t="shared" si="115"/>
        <v>0</v>
      </c>
      <c r="IUL11" s="223">
        <f t="shared" si="115"/>
        <v>0</v>
      </c>
      <c r="IUM11" s="223">
        <f t="shared" si="115"/>
        <v>0</v>
      </c>
      <c r="IUN11" s="223">
        <f t="shared" si="115"/>
        <v>0</v>
      </c>
      <c r="IUO11" s="223">
        <f t="shared" si="115"/>
        <v>0</v>
      </c>
      <c r="IUP11" s="223">
        <f t="shared" si="115"/>
        <v>0</v>
      </c>
      <c r="IUQ11" s="223">
        <f t="shared" si="115"/>
        <v>0</v>
      </c>
      <c r="IUR11" s="223">
        <f t="shared" si="115"/>
        <v>0</v>
      </c>
      <c r="IUS11" s="223">
        <f t="shared" si="115"/>
        <v>0</v>
      </c>
      <c r="IUT11" s="223">
        <f t="shared" si="115"/>
        <v>0</v>
      </c>
      <c r="IUU11" s="223">
        <f t="shared" si="115"/>
        <v>0</v>
      </c>
      <c r="IUV11" s="223">
        <f t="shared" si="115"/>
        <v>0</v>
      </c>
      <c r="IUW11" s="223">
        <f t="shared" si="115"/>
        <v>0</v>
      </c>
      <c r="IUX11" s="223">
        <f t="shared" si="115"/>
        <v>0</v>
      </c>
      <c r="IUY11" s="223">
        <f t="shared" si="115"/>
        <v>0</v>
      </c>
      <c r="IUZ11" s="223">
        <f t="shared" si="115"/>
        <v>0</v>
      </c>
      <c r="IVA11" s="223">
        <f t="shared" si="115"/>
        <v>0</v>
      </c>
      <c r="IVB11" s="223">
        <f t="shared" si="115"/>
        <v>0</v>
      </c>
      <c r="IVC11" s="223">
        <f t="shared" si="115"/>
        <v>0</v>
      </c>
      <c r="IVD11" s="223">
        <f t="shared" si="115"/>
        <v>0</v>
      </c>
      <c r="IVE11" s="223">
        <f t="shared" si="115"/>
        <v>0</v>
      </c>
      <c r="IVF11" s="223">
        <f t="shared" si="115"/>
        <v>0</v>
      </c>
      <c r="IVG11" s="223">
        <f t="shared" si="115"/>
        <v>0</v>
      </c>
      <c r="IVH11" s="223">
        <f t="shared" si="115"/>
        <v>0</v>
      </c>
      <c r="IVI11" s="223">
        <f t="shared" si="115"/>
        <v>0</v>
      </c>
      <c r="IVJ11" s="223">
        <f t="shared" si="115"/>
        <v>0</v>
      </c>
      <c r="IVK11" s="223">
        <f t="shared" si="115"/>
        <v>0</v>
      </c>
      <c r="IVL11" s="223">
        <f t="shared" si="115"/>
        <v>0</v>
      </c>
      <c r="IVM11" s="223">
        <f t="shared" si="115"/>
        <v>0</v>
      </c>
      <c r="IVN11" s="223">
        <f t="shared" si="115"/>
        <v>0</v>
      </c>
      <c r="IVO11" s="223">
        <f t="shared" si="115"/>
        <v>0</v>
      </c>
      <c r="IVP11" s="223">
        <f t="shared" si="115"/>
        <v>0</v>
      </c>
      <c r="IVQ11" s="223">
        <f t="shared" si="115"/>
        <v>0</v>
      </c>
      <c r="IVR11" s="223">
        <f t="shared" si="115"/>
        <v>0</v>
      </c>
      <c r="IVS11" s="223">
        <f t="shared" si="115"/>
        <v>0</v>
      </c>
      <c r="IVT11" s="223">
        <f t="shared" si="115"/>
        <v>0</v>
      </c>
      <c r="IVU11" s="223">
        <f t="shared" si="115"/>
        <v>0</v>
      </c>
      <c r="IVV11" s="223">
        <f t="shared" si="115"/>
        <v>0</v>
      </c>
      <c r="IVW11" s="223">
        <f t="shared" si="115"/>
        <v>0</v>
      </c>
      <c r="IVX11" s="223">
        <f t="shared" si="115"/>
        <v>0</v>
      </c>
      <c r="IVY11" s="223">
        <f t="shared" si="115"/>
        <v>0</v>
      </c>
      <c r="IVZ11" s="223">
        <f t="shared" si="115"/>
        <v>0</v>
      </c>
      <c r="IWA11" s="223">
        <f t="shared" si="115"/>
        <v>0</v>
      </c>
      <c r="IWB11" s="223">
        <f t="shared" si="115"/>
        <v>0</v>
      </c>
      <c r="IWC11" s="223">
        <f t="shared" si="115"/>
        <v>0</v>
      </c>
      <c r="IWD11" s="223">
        <f t="shared" si="115"/>
        <v>0</v>
      </c>
      <c r="IWE11" s="223">
        <f t="shared" si="115"/>
        <v>0</v>
      </c>
      <c r="IWF11" s="223">
        <f t="shared" si="115"/>
        <v>0</v>
      </c>
      <c r="IWG11" s="223">
        <f t="shared" si="115"/>
        <v>0</v>
      </c>
      <c r="IWH11" s="223">
        <f t="shared" ref="IWH11:IYS11" si="116">SUM(IWH4:IWH10)</f>
        <v>0</v>
      </c>
      <c r="IWI11" s="223">
        <f t="shared" si="116"/>
        <v>0</v>
      </c>
      <c r="IWJ11" s="223">
        <f t="shared" si="116"/>
        <v>0</v>
      </c>
      <c r="IWK11" s="223">
        <f t="shared" si="116"/>
        <v>0</v>
      </c>
      <c r="IWL11" s="223">
        <f t="shared" si="116"/>
        <v>0</v>
      </c>
      <c r="IWM11" s="223">
        <f t="shared" si="116"/>
        <v>0</v>
      </c>
      <c r="IWN11" s="223">
        <f t="shared" si="116"/>
        <v>0</v>
      </c>
      <c r="IWO11" s="223">
        <f t="shared" si="116"/>
        <v>0</v>
      </c>
      <c r="IWP11" s="223">
        <f t="shared" si="116"/>
        <v>0</v>
      </c>
      <c r="IWQ11" s="223">
        <f t="shared" si="116"/>
        <v>0</v>
      </c>
      <c r="IWR11" s="223">
        <f t="shared" si="116"/>
        <v>0</v>
      </c>
      <c r="IWS11" s="223">
        <f t="shared" si="116"/>
        <v>0</v>
      </c>
      <c r="IWT11" s="223">
        <f t="shared" si="116"/>
        <v>0</v>
      </c>
      <c r="IWU11" s="223">
        <f t="shared" si="116"/>
        <v>0</v>
      </c>
      <c r="IWV11" s="223">
        <f t="shared" si="116"/>
        <v>0</v>
      </c>
      <c r="IWW11" s="223">
        <f t="shared" si="116"/>
        <v>0</v>
      </c>
      <c r="IWX11" s="223">
        <f t="shared" si="116"/>
        <v>0</v>
      </c>
      <c r="IWY11" s="223">
        <f t="shared" si="116"/>
        <v>0</v>
      </c>
      <c r="IWZ11" s="223">
        <f t="shared" si="116"/>
        <v>0</v>
      </c>
      <c r="IXA11" s="223">
        <f t="shared" si="116"/>
        <v>0</v>
      </c>
      <c r="IXB11" s="223">
        <f t="shared" si="116"/>
        <v>0</v>
      </c>
      <c r="IXC11" s="223">
        <f t="shared" si="116"/>
        <v>0</v>
      </c>
      <c r="IXD11" s="223">
        <f t="shared" si="116"/>
        <v>0</v>
      </c>
      <c r="IXE11" s="223">
        <f t="shared" si="116"/>
        <v>0</v>
      </c>
      <c r="IXF11" s="223">
        <f t="shared" si="116"/>
        <v>0</v>
      </c>
      <c r="IXG11" s="223">
        <f t="shared" si="116"/>
        <v>0</v>
      </c>
      <c r="IXH11" s="223">
        <f t="shared" si="116"/>
        <v>0</v>
      </c>
      <c r="IXI11" s="223">
        <f t="shared" si="116"/>
        <v>0</v>
      </c>
      <c r="IXJ11" s="223">
        <f t="shared" si="116"/>
        <v>0</v>
      </c>
      <c r="IXK11" s="223">
        <f t="shared" si="116"/>
        <v>0</v>
      </c>
      <c r="IXL11" s="223">
        <f t="shared" si="116"/>
        <v>0</v>
      </c>
      <c r="IXM11" s="223">
        <f t="shared" si="116"/>
        <v>0</v>
      </c>
      <c r="IXN11" s="223">
        <f t="shared" si="116"/>
        <v>0</v>
      </c>
      <c r="IXO11" s="223">
        <f t="shared" si="116"/>
        <v>0</v>
      </c>
      <c r="IXP11" s="223">
        <f t="shared" si="116"/>
        <v>0</v>
      </c>
      <c r="IXQ11" s="223">
        <f t="shared" si="116"/>
        <v>0</v>
      </c>
      <c r="IXR11" s="223">
        <f t="shared" si="116"/>
        <v>0</v>
      </c>
      <c r="IXS11" s="223">
        <f t="shared" si="116"/>
        <v>0</v>
      </c>
      <c r="IXT11" s="223">
        <f t="shared" si="116"/>
        <v>0</v>
      </c>
      <c r="IXU11" s="223">
        <f t="shared" si="116"/>
        <v>0</v>
      </c>
      <c r="IXV11" s="223">
        <f t="shared" si="116"/>
        <v>0</v>
      </c>
      <c r="IXW11" s="223">
        <f t="shared" si="116"/>
        <v>0</v>
      </c>
      <c r="IXX11" s="223">
        <f t="shared" si="116"/>
        <v>0</v>
      </c>
      <c r="IXY11" s="223">
        <f t="shared" si="116"/>
        <v>0</v>
      </c>
      <c r="IXZ11" s="223">
        <f t="shared" si="116"/>
        <v>0</v>
      </c>
      <c r="IYA11" s="223">
        <f t="shared" si="116"/>
        <v>0</v>
      </c>
      <c r="IYB11" s="223">
        <f t="shared" si="116"/>
        <v>0</v>
      </c>
      <c r="IYC11" s="223">
        <f t="shared" si="116"/>
        <v>0</v>
      </c>
      <c r="IYD11" s="223">
        <f t="shared" si="116"/>
        <v>0</v>
      </c>
      <c r="IYE11" s="223">
        <f t="shared" si="116"/>
        <v>0</v>
      </c>
      <c r="IYF11" s="223">
        <f t="shared" si="116"/>
        <v>0</v>
      </c>
      <c r="IYG11" s="223">
        <f t="shared" si="116"/>
        <v>0</v>
      </c>
      <c r="IYH11" s="223">
        <f t="shared" si="116"/>
        <v>0</v>
      </c>
      <c r="IYI11" s="223">
        <f t="shared" si="116"/>
        <v>0</v>
      </c>
      <c r="IYJ11" s="223">
        <f t="shared" si="116"/>
        <v>0</v>
      </c>
      <c r="IYK11" s="223">
        <f t="shared" si="116"/>
        <v>0</v>
      </c>
      <c r="IYL11" s="223">
        <f t="shared" si="116"/>
        <v>0</v>
      </c>
      <c r="IYM11" s="223">
        <f t="shared" si="116"/>
        <v>0</v>
      </c>
      <c r="IYN11" s="223">
        <f t="shared" si="116"/>
        <v>0</v>
      </c>
      <c r="IYO11" s="223">
        <f t="shared" si="116"/>
        <v>0</v>
      </c>
      <c r="IYP11" s="223">
        <f t="shared" si="116"/>
        <v>0</v>
      </c>
      <c r="IYQ11" s="223">
        <f t="shared" si="116"/>
        <v>0</v>
      </c>
      <c r="IYR11" s="223">
        <f t="shared" si="116"/>
        <v>0</v>
      </c>
      <c r="IYS11" s="223">
        <f t="shared" si="116"/>
        <v>0</v>
      </c>
      <c r="IYT11" s="223">
        <f t="shared" ref="IYT11:JBE11" si="117">SUM(IYT4:IYT10)</f>
        <v>0</v>
      </c>
      <c r="IYU11" s="223">
        <f t="shared" si="117"/>
        <v>0</v>
      </c>
      <c r="IYV11" s="223">
        <f t="shared" si="117"/>
        <v>0</v>
      </c>
      <c r="IYW11" s="223">
        <f t="shared" si="117"/>
        <v>0</v>
      </c>
      <c r="IYX11" s="223">
        <f t="shared" si="117"/>
        <v>0</v>
      </c>
      <c r="IYY11" s="223">
        <f t="shared" si="117"/>
        <v>0</v>
      </c>
      <c r="IYZ11" s="223">
        <f t="shared" si="117"/>
        <v>0</v>
      </c>
      <c r="IZA11" s="223">
        <f t="shared" si="117"/>
        <v>0</v>
      </c>
      <c r="IZB11" s="223">
        <f t="shared" si="117"/>
        <v>0</v>
      </c>
      <c r="IZC11" s="223">
        <f t="shared" si="117"/>
        <v>0</v>
      </c>
      <c r="IZD11" s="223">
        <f t="shared" si="117"/>
        <v>0</v>
      </c>
      <c r="IZE11" s="223">
        <f t="shared" si="117"/>
        <v>0</v>
      </c>
      <c r="IZF11" s="223">
        <f t="shared" si="117"/>
        <v>0</v>
      </c>
      <c r="IZG11" s="223">
        <f t="shared" si="117"/>
        <v>0</v>
      </c>
      <c r="IZH11" s="223">
        <f t="shared" si="117"/>
        <v>0</v>
      </c>
      <c r="IZI11" s="223">
        <f t="shared" si="117"/>
        <v>0</v>
      </c>
      <c r="IZJ11" s="223">
        <f t="shared" si="117"/>
        <v>0</v>
      </c>
      <c r="IZK11" s="223">
        <f t="shared" si="117"/>
        <v>0</v>
      </c>
      <c r="IZL11" s="223">
        <f t="shared" si="117"/>
        <v>0</v>
      </c>
      <c r="IZM11" s="223">
        <f t="shared" si="117"/>
        <v>0</v>
      </c>
      <c r="IZN11" s="223">
        <f t="shared" si="117"/>
        <v>0</v>
      </c>
      <c r="IZO11" s="223">
        <f t="shared" si="117"/>
        <v>0</v>
      </c>
      <c r="IZP11" s="223">
        <f t="shared" si="117"/>
        <v>0</v>
      </c>
      <c r="IZQ11" s="223">
        <f t="shared" si="117"/>
        <v>0</v>
      </c>
      <c r="IZR11" s="223">
        <f t="shared" si="117"/>
        <v>0</v>
      </c>
      <c r="IZS11" s="223">
        <f t="shared" si="117"/>
        <v>0</v>
      </c>
      <c r="IZT11" s="223">
        <f t="shared" si="117"/>
        <v>0</v>
      </c>
      <c r="IZU11" s="223">
        <f t="shared" si="117"/>
        <v>0</v>
      </c>
      <c r="IZV11" s="223">
        <f t="shared" si="117"/>
        <v>0</v>
      </c>
      <c r="IZW11" s="223">
        <f t="shared" si="117"/>
        <v>0</v>
      </c>
      <c r="IZX11" s="223">
        <f t="shared" si="117"/>
        <v>0</v>
      </c>
      <c r="IZY11" s="223">
        <f t="shared" si="117"/>
        <v>0</v>
      </c>
      <c r="IZZ11" s="223">
        <f t="shared" si="117"/>
        <v>0</v>
      </c>
      <c r="JAA11" s="223">
        <f t="shared" si="117"/>
        <v>0</v>
      </c>
      <c r="JAB11" s="223">
        <f t="shared" si="117"/>
        <v>0</v>
      </c>
      <c r="JAC11" s="223">
        <f t="shared" si="117"/>
        <v>0</v>
      </c>
      <c r="JAD11" s="223">
        <f t="shared" si="117"/>
        <v>0</v>
      </c>
      <c r="JAE11" s="223">
        <f t="shared" si="117"/>
        <v>0</v>
      </c>
      <c r="JAF11" s="223">
        <f t="shared" si="117"/>
        <v>0</v>
      </c>
      <c r="JAG11" s="223">
        <f t="shared" si="117"/>
        <v>0</v>
      </c>
      <c r="JAH11" s="223">
        <f t="shared" si="117"/>
        <v>0</v>
      </c>
      <c r="JAI11" s="223">
        <f t="shared" si="117"/>
        <v>0</v>
      </c>
      <c r="JAJ11" s="223">
        <f t="shared" si="117"/>
        <v>0</v>
      </c>
      <c r="JAK11" s="223">
        <f t="shared" si="117"/>
        <v>0</v>
      </c>
      <c r="JAL11" s="223">
        <f t="shared" si="117"/>
        <v>0</v>
      </c>
      <c r="JAM11" s="223">
        <f t="shared" si="117"/>
        <v>0</v>
      </c>
      <c r="JAN11" s="223">
        <f t="shared" si="117"/>
        <v>0</v>
      </c>
      <c r="JAO11" s="223">
        <f t="shared" si="117"/>
        <v>0</v>
      </c>
      <c r="JAP11" s="223">
        <f t="shared" si="117"/>
        <v>0</v>
      </c>
      <c r="JAQ11" s="223">
        <f t="shared" si="117"/>
        <v>0</v>
      </c>
      <c r="JAR11" s="223">
        <f t="shared" si="117"/>
        <v>0</v>
      </c>
      <c r="JAS11" s="223">
        <f t="shared" si="117"/>
        <v>0</v>
      </c>
      <c r="JAT11" s="223">
        <f t="shared" si="117"/>
        <v>0</v>
      </c>
      <c r="JAU11" s="223">
        <f t="shared" si="117"/>
        <v>0</v>
      </c>
      <c r="JAV11" s="223">
        <f t="shared" si="117"/>
        <v>0</v>
      </c>
      <c r="JAW11" s="223">
        <f t="shared" si="117"/>
        <v>0</v>
      </c>
      <c r="JAX11" s="223">
        <f t="shared" si="117"/>
        <v>0</v>
      </c>
      <c r="JAY11" s="223">
        <f t="shared" si="117"/>
        <v>0</v>
      </c>
      <c r="JAZ11" s="223">
        <f t="shared" si="117"/>
        <v>0</v>
      </c>
      <c r="JBA11" s="223">
        <f t="shared" si="117"/>
        <v>0</v>
      </c>
      <c r="JBB11" s="223">
        <f t="shared" si="117"/>
        <v>0</v>
      </c>
      <c r="JBC11" s="223">
        <f t="shared" si="117"/>
        <v>0</v>
      </c>
      <c r="JBD11" s="223">
        <f t="shared" si="117"/>
        <v>0</v>
      </c>
      <c r="JBE11" s="223">
        <f t="shared" si="117"/>
        <v>0</v>
      </c>
      <c r="JBF11" s="223">
        <f t="shared" ref="JBF11:JDQ11" si="118">SUM(JBF4:JBF10)</f>
        <v>0</v>
      </c>
      <c r="JBG11" s="223">
        <f t="shared" si="118"/>
        <v>0</v>
      </c>
      <c r="JBH11" s="223">
        <f t="shared" si="118"/>
        <v>0</v>
      </c>
      <c r="JBI11" s="223">
        <f t="shared" si="118"/>
        <v>0</v>
      </c>
      <c r="JBJ11" s="223">
        <f t="shared" si="118"/>
        <v>0</v>
      </c>
      <c r="JBK11" s="223">
        <f t="shared" si="118"/>
        <v>0</v>
      </c>
      <c r="JBL11" s="223">
        <f t="shared" si="118"/>
        <v>0</v>
      </c>
      <c r="JBM11" s="223">
        <f t="shared" si="118"/>
        <v>0</v>
      </c>
      <c r="JBN11" s="223">
        <f t="shared" si="118"/>
        <v>0</v>
      </c>
      <c r="JBO11" s="223">
        <f t="shared" si="118"/>
        <v>0</v>
      </c>
      <c r="JBP11" s="223">
        <f t="shared" si="118"/>
        <v>0</v>
      </c>
      <c r="JBQ11" s="223">
        <f t="shared" si="118"/>
        <v>0</v>
      </c>
      <c r="JBR11" s="223">
        <f t="shared" si="118"/>
        <v>0</v>
      </c>
      <c r="JBS11" s="223">
        <f t="shared" si="118"/>
        <v>0</v>
      </c>
      <c r="JBT11" s="223">
        <f t="shared" si="118"/>
        <v>0</v>
      </c>
      <c r="JBU11" s="223">
        <f t="shared" si="118"/>
        <v>0</v>
      </c>
      <c r="JBV11" s="223">
        <f t="shared" si="118"/>
        <v>0</v>
      </c>
      <c r="JBW11" s="223">
        <f t="shared" si="118"/>
        <v>0</v>
      </c>
      <c r="JBX11" s="223">
        <f t="shared" si="118"/>
        <v>0</v>
      </c>
      <c r="JBY11" s="223">
        <f t="shared" si="118"/>
        <v>0</v>
      </c>
      <c r="JBZ11" s="223">
        <f t="shared" si="118"/>
        <v>0</v>
      </c>
      <c r="JCA11" s="223">
        <f t="shared" si="118"/>
        <v>0</v>
      </c>
      <c r="JCB11" s="223">
        <f t="shared" si="118"/>
        <v>0</v>
      </c>
      <c r="JCC11" s="223">
        <f t="shared" si="118"/>
        <v>0</v>
      </c>
      <c r="JCD11" s="223">
        <f t="shared" si="118"/>
        <v>0</v>
      </c>
      <c r="JCE11" s="223">
        <f t="shared" si="118"/>
        <v>0</v>
      </c>
      <c r="JCF11" s="223">
        <f t="shared" si="118"/>
        <v>0</v>
      </c>
      <c r="JCG11" s="223">
        <f t="shared" si="118"/>
        <v>0</v>
      </c>
      <c r="JCH11" s="223">
        <f t="shared" si="118"/>
        <v>0</v>
      </c>
      <c r="JCI11" s="223">
        <f t="shared" si="118"/>
        <v>0</v>
      </c>
      <c r="JCJ11" s="223">
        <f t="shared" si="118"/>
        <v>0</v>
      </c>
      <c r="JCK11" s="223">
        <f t="shared" si="118"/>
        <v>0</v>
      </c>
      <c r="JCL11" s="223">
        <f t="shared" si="118"/>
        <v>0</v>
      </c>
      <c r="JCM11" s="223">
        <f t="shared" si="118"/>
        <v>0</v>
      </c>
      <c r="JCN11" s="223">
        <f t="shared" si="118"/>
        <v>0</v>
      </c>
      <c r="JCO11" s="223">
        <f t="shared" si="118"/>
        <v>0</v>
      </c>
      <c r="JCP11" s="223">
        <f t="shared" si="118"/>
        <v>0</v>
      </c>
      <c r="JCQ11" s="223">
        <f t="shared" si="118"/>
        <v>0</v>
      </c>
      <c r="JCR11" s="223">
        <f t="shared" si="118"/>
        <v>0</v>
      </c>
      <c r="JCS11" s="223">
        <f t="shared" si="118"/>
        <v>0</v>
      </c>
      <c r="JCT11" s="223">
        <f t="shared" si="118"/>
        <v>0</v>
      </c>
      <c r="JCU11" s="223">
        <f t="shared" si="118"/>
        <v>0</v>
      </c>
      <c r="JCV11" s="223">
        <f t="shared" si="118"/>
        <v>0</v>
      </c>
      <c r="JCW11" s="223">
        <f t="shared" si="118"/>
        <v>0</v>
      </c>
      <c r="JCX11" s="223">
        <f t="shared" si="118"/>
        <v>0</v>
      </c>
      <c r="JCY11" s="223">
        <f t="shared" si="118"/>
        <v>0</v>
      </c>
      <c r="JCZ11" s="223">
        <f t="shared" si="118"/>
        <v>0</v>
      </c>
      <c r="JDA11" s="223">
        <f t="shared" si="118"/>
        <v>0</v>
      </c>
      <c r="JDB11" s="223">
        <f t="shared" si="118"/>
        <v>0</v>
      </c>
      <c r="JDC11" s="223">
        <f t="shared" si="118"/>
        <v>0</v>
      </c>
      <c r="JDD11" s="223">
        <f t="shared" si="118"/>
        <v>0</v>
      </c>
      <c r="JDE11" s="223">
        <f t="shared" si="118"/>
        <v>0</v>
      </c>
      <c r="JDF11" s="223">
        <f t="shared" si="118"/>
        <v>0</v>
      </c>
      <c r="JDG11" s="223">
        <f t="shared" si="118"/>
        <v>0</v>
      </c>
      <c r="JDH11" s="223">
        <f t="shared" si="118"/>
        <v>0</v>
      </c>
      <c r="JDI11" s="223">
        <f t="shared" si="118"/>
        <v>0</v>
      </c>
      <c r="JDJ11" s="223">
        <f t="shared" si="118"/>
        <v>0</v>
      </c>
      <c r="JDK11" s="223">
        <f t="shared" si="118"/>
        <v>0</v>
      </c>
      <c r="JDL11" s="223">
        <f t="shared" si="118"/>
        <v>0</v>
      </c>
      <c r="JDM11" s="223">
        <f t="shared" si="118"/>
        <v>0</v>
      </c>
      <c r="JDN11" s="223">
        <f t="shared" si="118"/>
        <v>0</v>
      </c>
      <c r="JDO11" s="223">
        <f t="shared" si="118"/>
        <v>0</v>
      </c>
      <c r="JDP11" s="223">
        <f t="shared" si="118"/>
        <v>0</v>
      </c>
      <c r="JDQ11" s="223">
        <f t="shared" si="118"/>
        <v>0</v>
      </c>
      <c r="JDR11" s="223">
        <f t="shared" ref="JDR11:JGC11" si="119">SUM(JDR4:JDR10)</f>
        <v>0</v>
      </c>
      <c r="JDS11" s="223">
        <f t="shared" si="119"/>
        <v>0</v>
      </c>
      <c r="JDT11" s="223">
        <f t="shared" si="119"/>
        <v>0</v>
      </c>
      <c r="JDU11" s="223">
        <f t="shared" si="119"/>
        <v>0</v>
      </c>
      <c r="JDV11" s="223">
        <f t="shared" si="119"/>
        <v>0</v>
      </c>
      <c r="JDW11" s="223">
        <f t="shared" si="119"/>
        <v>0</v>
      </c>
      <c r="JDX11" s="223">
        <f t="shared" si="119"/>
        <v>0</v>
      </c>
      <c r="JDY11" s="223">
        <f t="shared" si="119"/>
        <v>0</v>
      </c>
      <c r="JDZ11" s="223">
        <f t="shared" si="119"/>
        <v>0</v>
      </c>
      <c r="JEA11" s="223">
        <f t="shared" si="119"/>
        <v>0</v>
      </c>
      <c r="JEB11" s="223">
        <f t="shared" si="119"/>
        <v>0</v>
      </c>
      <c r="JEC11" s="223">
        <f t="shared" si="119"/>
        <v>0</v>
      </c>
      <c r="JED11" s="223">
        <f t="shared" si="119"/>
        <v>0</v>
      </c>
      <c r="JEE11" s="223">
        <f t="shared" si="119"/>
        <v>0</v>
      </c>
      <c r="JEF11" s="223">
        <f t="shared" si="119"/>
        <v>0</v>
      </c>
      <c r="JEG11" s="223">
        <f t="shared" si="119"/>
        <v>0</v>
      </c>
      <c r="JEH11" s="223">
        <f t="shared" si="119"/>
        <v>0</v>
      </c>
      <c r="JEI11" s="223">
        <f t="shared" si="119"/>
        <v>0</v>
      </c>
      <c r="JEJ11" s="223">
        <f t="shared" si="119"/>
        <v>0</v>
      </c>
      <c r="JEK11" s="223">
        <f t="shared" si="119"/>
        <v>0</v>
      </c>
      <c r="JEL11" s="223">
        <f t="shared" si="119"/>
        <v>0</v>
      </c>
      <c r="JEM11" s="223">
        <f t="shared" si="119"/>
        <v>0</v>
      </c>
      <c r="JEN11" s="223">
        <f t="shared" si="119"/>
        <v>0</v>
      </c>
      <c r="JEO11" s="223">
        <f t="shared" si="119"/>
        <v>0</v>
      </c>
      <c r="JEP11" s="223">
        <f t="shared" si="119"/>
        <v>0</v>
      </c>
      <c r="JEQ11" s="223">
        <f t="shared" si="119"/>
        <v>0</v>
      </c>
      <c r="JER11" s="223">
        <f t="shared" si="119"/>
        <v>0</v>
      </c>
      <c r="JES11" s="223">
        <f t="shared" si="119"/>
        <v>0</v>
      </c>
      <c r="JET11" s="223">
        <f t="shared" si="119"/>
        <v>0</v>
      </c>
      <c r="JEU11" s="223">
        <f t="shared" si="119"/>
        <v>0</v>
      </c>
      <c r="JEV11" s="223">
        <f t="shared" si="119"/>
        <v>0</v>
      </c>
      <c r="JEW11" s="223">
        <f t="shared" si="119"/>
        <v>0</v>
      </c>
      <c r="JEX11" s="223">
        <f t="shared" si="119"/>
        <v>0</v>
      </c>
      <c r="JEY11" s="223">
        <f t="shared" si="119"/>
        <v>0</v>
      </c>
      <c r="JEZ11" s="223">
        <f t="shared" si="119"/>
        <v>0</v>
      </c>
      <c r="JFA11" s="223">
        <f t="shared" si="119"/>
        <v>0</v>
      </c>
      <c r="JFB11" s="223">
        <f t="shared" si="119"/>
        <v>0</v>
      </c>
      <c r="JFC11" s="223">
        <f t="shared" si="119"/>
        <v>0</v>
      </c>
      <c r="JFD11" s="223">
        <f t="shared" si="119"/>
        <v>0</v>
      </c>
      <c r="JFE11" s="223">
        <f t="shared" si="119"/>
        <v>0</v>
      </c>
      <c r="JFF11" s="223">
        <f t="shared" si="119"/>
        <v>0</v>
      </c>
      <c r="JFG11" s="223">
        <f t="shared" si="119"/>
        <v>0</v>
      </c>
      <c r="JFH11" s="223">
        <f t="shared" si="119"/>
        <v>0</v>
      </c>
      <c r="JFI11" s="223">
        <f t="shared" si="119"/>
        <v>0</v>
      </c>
      <c r="JFJ11" s="223">
        <f t="shared" si="119"/>
        <v>0</v>
      </c>
      <c r="JFK11" s="223">
        <f t="shared" si="119"/>
        <v>0</v>
      </c>
      <c r="JFL11" s="223">
        <f t="shared" si="119"/>
        <v>0</v>
      </c>
      <c r="JFM11" s="223">
        <f t="shared" si="119"/>
        <v>0</v>
      </c>
      <c r="JFN11" s="223">
        <f t="shared" si="119"/>
        <v>0</v>
      </c>
      <c r="JFO11" s="223">
        <f t="shared" si="119"/>
        <v>0</v>
      </c>
      <c r="JFP11" s="223">
        <f t="shared" si="119"/>
        <v>0</v>
      </c>
      <c r="JFQ11" s="223">
        <f t="shared" si="119"/>
        <v>0</v>
      </c>
      <c r="JFR11" s="223">
        <f t="shared" si="119"/>
        <v>0</v>
      </c>
      <c r="JFS11" s="223">
        <f t="shared" si="119"/>
        <v>0</v>
      </c>
      <c r="JFT11" s="223">
        <f t="shared" si="119"/>
        <v>0</v>
      </c>
      <c r="JFU11" s="223">
        <f t="shared" si="119"/>
        <v>0</v>
      </c>
      <c r="JFV11" s="223">
        <f t="shared" si="119"/>
        <v>0</v>
      </c>
      <c r="JFW11" s="223">
        <f t="shared" si="119"/>
        <v>0</v>
      </c>
      <c r="JFX11" s="223">
        <f t="shared" si="119"/>
        <v>0</v>
      </c>
      <c r="JFY11" s="223">
        <f t="shared" si="119"/>
        <v>0</v>
      </c>
      <c r="JFZ11" s="223">
        <f t="shared" si="119"/>
        <v>0</v>
      </c>
      <c r="JGA11" s="223">
        <f t="shared" si="119"/>
        <v>0</v>
      </c>
      <c r="JGB11" s="223">
        <f t="shared" si="119"/>
        <v>0</v>
      </c>
      <c r="JGC11" s="223">
        <f t="shared" si="119"/>
        <v>0</v>
      </c>
      <c r="JGD11" s="223">
        <f t="shared" ref="JGD11:JIO11" si="120">SUM(JGD4:JGD10)</f>
        <v>0</v>
      </c>
      <c r="JGE11" s="223">
        <f t="shared" si="120"/>
        <v>0</v>
      </c>
      <c r="JGF11" s="223">
        <f t="shared" si="120"/>
        <v>0</v>
      </c>
      <c r="JGG11" s="223">
        <f t="shared" si="120"/>
        <v>0</v>
      </c>
      <c r="JGH11" s="223">
        <f t="shared" si="120"/>
        <v>0</v>
      </c>
      <c r="JGI11" s="223">
        <f t="shared" si="120"/>
        <v>0</v>
      </c>
      <c r="JGJ11" s="223">
        <f t="shared" si="120"/>
        <v>0</v>
      </c>
      <c r="JGK11" s="223">
        <f t="shared" si="120"/>
        <v>0</v>
      </c>
      <c r="JGL11" s="223">
        <f t="shared" si="120"/>
        <v>0</v>
      </c>
      <c r="JGM11" s="223">
        <f t="shared" si="120"/>
        <v>0</v>
      </c>
      <c r="JGN11" s="223">
        <f t="shared" si="120"/>
        <v>0</v>
      </c>
      <c r="JGO11" s="223">
        <f t="shared" si="120"/>
        <v>0</v>
      </c>
      <c r="JGP11" s="223">
        <f t="shared" si="120"/>
        <v>0</v>
      </c>
      <c r="JGQ11" s="223">
        <f t="shared" si="120"/>
        <v>0</v>
      </c>
      <c r="JGR11" s="223">
        <f t="shared" si="120"/>
        <v>0</v>
      </c>
      <c r="JGS11" s="223">
        <f t="shared" si="120"/>
        <v>0</v>
      </c>
      <c r="JGT11" s="223">
        <f t="shared" si="120"/>
        <v>0</v>
      </c>
      <c r="JGU11" s="223">
        <f t="shared" si="120"/>
        <v>0</v>
      </c>
      <c r="JGV11" s="223">
        <f t="shared" si="120"/>
        <v>0</v>
      </c>
      <c r="JGW11" s="223">
        <f t="shared" si="120"/>
        <v>0</v>
      </c>
      <c r="JGX11" s="223">
        <f t="shared" si="120"/>
        <v>0</v>
      </c>
      <c r="JGY11" s="223">
        <f t="shared" si="120"/>
        <v>0</v>
      </c>
      <c r="JGZ11" s="223">
        <f t="shared" si="120"/>
        <v>0</v>
      </c>
      <c r="JHA11" s="223">
        <f t="shared" si="120"/>
        <v>0</v>
      </c>
      <c r="JHB11" s="223">
        <f t="shared" si="120"/>
        <v>0</v>
      </c>
      <c r="JHC11" s="223">
        <f t="shared" si="120"/>
        <v>0</v>
      </c>
      <c r="JHD11" s="223">
        <f t="shared" si="120"/>
        <v>0</v>
      </c>
      <c r="JHE11" s="223">
        <f t="shared" si="120"/>
        <v>0</v>
      </c>
      <c r="JHF11" s="223">
        <f t="shared" si="120"/>
        <v>0</v>
      </c>
      <c r="JHG11" s="223">
        <f t="shared" si="120"/>
        <v>0</v>
      </c>
      <c r="JHH11" s="223">
        <f t="shared" si="120"/>
        <v>0</v>
      </c>
      <c r="JHI11" s="223">
        <f t="shared" si="120"/>
        <v>0</v>
      </c>
      <c r="JHJ11" s="223">
        <f t="shared" si="120"/>
        <v>0</v>
      </c>
      <c r="JHK11" s="223">
        <f t="shared" si="120"/>
        <v>0</v>
      </c>
      <c r="JHL11" s="223">
        <f t="shared" si="120"/>
        <v>0</v>
      </c>
      <c r="JHM11" s="223">
        <f t="shared" si="120"/>
        <v>0</v>
      </c>
      <c r="JHN11" s="223">
        <f t="shared" si="120"/>
        <v>0</v>
      </c>
      <c r="JHO11" s="223">
        <f t="shared" si="120"/>
        <v>0</v>
      </c>
      <c r="JHP11" s="223">
        <f t="shared" si="120"/>
        <v>0</v>
      </c>
      <c r="JHQ11" s="223">
        <f t="shared" si="120"/>
        <v>0</v>
      </c>
      <c r="JHR11" s="223">
        <f t="shared" si="120"/>
        <v>0</v>
      </c>
      <c r="JHS11" s="223">
        <f t="shared" si="120"/>
        <v>0</v>
      </c>
      <c r="JHT11" s="223">
        <f t="shared" si="120"/>
        <v>0</v>
      </c>
      <c r="JHU11" s="223">
        <f t="shared" si="120"/>
        <v>0</v>
      </c>
      <c r="JHV11" s="223">
        <f t="shared" si="120"/>
        <v>0</v>
      </c>
      <c r="JHW11" s="223">
        <f t="shared" si="120"/>
        <v>0</v>
      </c>
      <c r="JHX11" s="223">
        <f t="shared" si="120"/>
        <v>0</v>
      </c>
      <c r="JHY11" s="223">
        <f t="shared" si="120"/>
        <v>0</v>
      </c>
      <c r="JHZ11" s="223">
        <f t="shared" si="120"/>
        <v>0</v>
      </c>
      <c r="JIA11" s="223">
        <f t="shared" si="120"/>
        <v>0</v>
      </c>
      <c r="JIB11" s="223">
        <f t="shared" si="120"/>
        <v>0</v>
      </c>
      <c r="JIC11" s="223">
        <f t="shared" si="120"/>
        <v>0</v>
      </c>
      <c r="JID11" s="223">
        <f t="shared" si="120"/>
        <v>0</v>
      </c>
      <c r="JIE11" s="223">
        <f t="shared" si="120"/>
        <v>0</v>
      </c>
      <c r="JIF11" s="223">
        <f t="shared" si="120"/>
        <v>0</v>
      </c>
      <c r="JIG11" s="223">
        <f t="shared" si="120"/>
        <v>0</v>
      </c>
      <c r="JIH11" s="223">
        <f t="shared" si="120"/>
        <v>0</v>
      </c>
      <c r="JII11" s="223">
        <f t="shared" si="120"/>
        <v>0</v>
      </c>
      <c r="JIJ11" s="223">
        <f t="shared" si="120"/>
        <v>0</v>
      </c>
      <c r="JIK11" s="223">
        <f t="shared" si="120"/>
        <v>0</v>
      </c>
      <c r="JIL11" s="223">
        <f t="shared" si="120"/>
        <v>0</v>
      </c>
      <c r="JIM11" s="223">
        <f t="shared" si="120"/>
        <v>0</v>
      </c>
      <c r="JIN11" s="223">
        <f t="shared" si="120"/>
        <v>0</v>
      </c>
      <c r="JIO11" s="223">
        <f t="shared" si="120"/>
        <v>0</v>
      </c>
      <c r="JIP11" s="223">
        <f t="shared" ref="JIP11:JLA11" si="121">SUM(JIP4:JIP10)</f>
        <v>0</v>
      </c>
      <c r="JIQ11" s="223">
        <f t="shared" si="121"/>
        <v>0</v>
      </c>
      <c r="JIR11" s="223">
        <f t="shared" si="121"/>
        <v>0</v>
      </c>
      <c r="JIS11" s="223">
        <f t="shared" si="121"/>
        <v>0</v>
      </c>
      <c r="JIT11" s="223">
        <f t="shared" si="121"/>
        <v>0</v>
      </c>
      <c r="JIU11" s="223">
        <f t="shared" si="121"/>
        <v>0</v>
      </c>
      <c r="JIV11" s="223">
        <f t="shared" si="121"/>
        <v>0</v>
      </c>
      <c r="JIW11" s="223">
        <f t="shared" si="121"/>
        <v>0</v>
      </c>
      <c r="JIX11" s="223">
        <f t="shared" si="121"/>
        <v>0</v>
      </c>
      <c r="JIY11" s="223">
        <f t="shared" si="121"/>
        <v>0</v>
      </c>
      <c r="JIZ11" s="223">
        <f t="shared" si="121"/>
        <v>0</v>
      </c>
      <c r="JJA11" s="223">
        <f t="shared" si="121"/>
        <v>0</v>
      </c>
      <c r="JJB11" s="223">
        <f t="shared" si="121"/>
        <v>0</v>
      </c>
      <c r="JJC11" s="223">
        <f t="shared" si="121"/>
        <v>0</v>
      </c>
      <c r="JJD11" s="223">
        <f t="shared" si="121"/>
        <v>0</v>
      </c>
      <c r="JJE11" s="223">
        <f t="shared" si="121"/>
        <v>0</v>
      </c>
      <c r="JJF11" s="223">
        <f t="shared" si="121"/>
        <v>0</v>
      </c>
      <c r="JJG11" s="223">
        <f t="shared" si="121"/>
        <v>0</v>
      </c>
      <c r="JJH11" s="223">
        <f t="shared" si="121"/>
        <v>0</v>
      </c>
      <c r="JJI11" s="223">
        <f t="shared" si="121"/>
        <v>0</v>
      </c>
      <c r="JJJ11" s="223">
        <f t="shared" si="121"/>
        <v>0</v>
      </c>
      <c r="JJK11" s="223">
        <f t="shared" si="121"/>
        <v>0</v>
      </c>
      <c r="JJL11" s="223">
        <f t="shared" si="121"/>
        <v>0</v>
      </c>
      <c r="JJM11" s="223">
        <f t="shared" si="121"/>
        <v>0</v>
      </c>
      <c r="JJN11" s="223">
        <f t="shared" si="121"/>
        <v>0</v>
      </c>
      <c r="JJO11" s="223">
        <f t="shared" si="121"/>
        <v>0</v>
      </c>
      <c r="JJP11" s="223">
        <f t="shared" si="121"/>
        <v>0</v>
      </c>
      <c r="JJQ11" s="223">
        <f t="shared" si="121"/>
        <v>0</v>
      </c>
      <c r="JJR11" s="223">
        <f t="shared" si="121"/>
        <v>0</v>
      </c>
      <c r="JJS11" s="223">
        <f t="shared" si="121"/>
        <v>0</v>
      </c>
      <c r="JJT11" s="223">
        <f t="shared" si="121"/>
        <v>0</v>
      </c>
      <c r="JJU11" s="223">
        <f t="shared" si="121"/>
        <v>0</v>
      </c>
      <c r="JJV11" s="223">
        <f t="shared" si="121"/>
        <v>0</v>
      </c>
      <c r="JJW11" s="223">
        <f t="shared" si="121"/>
        <v>0</v>
      </c>
      <c r="JJX11" s="223">
        <f t="shared" si="121"/>
        <v>0</v>
      </c>
      <c r="JJY11" s="223">
        <f t="shared" si="121"/>
        <v>0</v>
      </c>
      <c r="JJZ11" s="223">
        <f t="shared" si="121"/>
        <v>0</v>
      </c>
      <c r="JKA11" s="223">
        <f t="shared" si="121"/>
        <v>0</v>
      </c>
      <c r="JKB11" s="223">
        <f t="shared" si="121"/>
        <v>0</v>
      </c>
      <c r="JKC11" s="223">
        <f t="shared" si="121"/>
        <v>0</v>
      </c>
      <c r="JKD11" s="223">
        <f t="shared" si="121"/>
        <v>0</v>
      </c>
      <c r="JKE11" s="223">
        <f t="shared" si="121"/>
        <v>0</v>
      </c>
      <c r="JKF11" s="223">
        <f t="shared" si="121"/>
        <v>0</v>
      </c>
      <c r="JKG11" s="223">
        <f t="shared" si="121"/>
        <v>0</v>
      </c>
      <c r="JKH11" s="223">
        <f t="shared" si="121"/>
        <v>0</v>
      </c>
      <c r="JKI11" s="223">
        <f t="shared" si="121"/>
        <v>0</v>
      </c>
      <c r="JKJ11" s="223">
        <f t="shared" si="121"/>
        <v>0</v>
      </c>
      <c r="JKK11" s="223">
        <f t="shared" si="121"/>
        <v>0</v>
      </c>
      <c r="JKL11" s="223">
        <f t="shared" si="121"/>
        <v>0</v>
      </c>
      <c r="JKM11" s="223">
        <f t="shared" si="121"/>
        <v>0</v>
      </c>
      <c r="JKN11" s="223">
        <f t="shared" si="121"/>
        <v>0</v>
      </c>
      <c r="JKO11" s="223">
        <f t="shared" si="121"/>
        <v>0</v>
      </c>
      <c r="JKP11" s="223">
        <f t="shared" si="121"/>
        <v>0</v>
      </c>
      <c r="JKQ11" s="223">
        <f t="shared" si="121"/>
        <v>0</v>
      </c>
      <c r="JKR11" s="223">
        <f t="shared" si="121"/>
        <v>0</v>
      </c>
      <c r="JKS11" s="223">
        <f t="shared" si="121"/>
        <v>0</v>
      </c>
      <c r="JKT11" s="223">
        <f t="shared" si="121"/>
        <v>0</v>
      </c>
      <c r="JKU11" s="223">
        <f t="shared" si="121"/>
        <v>0</v>
      </c>
      <c r="JKV11" s="223">
        <f t="shared" si="121"/>
        <v>0</v>
      </c>
      <c r="JKW11" s="223">
        <f t="shared" si="121"/>
        <v>0</v>
      </c>
      <c r="JKX11" s="223">
        <f t="shared" si="121"/>
        <v>0</v>
      </c>
      <c r="JKY11" s="223">
        <f t="shared" si="121"/>
        <v>0</v>
      </c>
      <c r="JKZ11" s="223">
        <f t="shared" si="121"/>
        <v>0</v>
      </c>
      <c r="JLA11" s="223">
        <f t="shared" si="121"/>
        <v>0</v>
      </c>
      <c r="JLB11" s="223">
        <f t="shared" ref="JLB11:JNM11" si="122">SUM(JLB4:JLB10)</f>
        <v>0</v>
      </c>
      <c r="JLC11" s="223">
        <f t="shared" si="122"/>
        <v>0</v>
      </c>
      <c r="JLD11" s="223">
        <f t="shared" si="122"/>
        <v>0</v>
      </c>
      <c r="JLE11" s="223">
        <f t="shared" si="122"/>
        <v>0</v>
      </c>
      <c r="JLF11" s="223">
        <f t="shared" si="122"/>
        <v>0</v>
      </c>
      <c r="JLG11" s="223">
        <f t="shared" si="122"/>
        <v>0</v>
      </c>
      <c r="JLH11" s="223">
        <f t="shared" si="122"/>
        <v>0</v>
      </c>
      <c r="JLI11" s="223">
        <f t="shared" si="122"/>
        <v>0</v>
      </c>
      <c r="JLJ11" s="223">
        <f t="shared" si="122"/>
        <v>0</v>
      </c>
      <c r="JLK11" s="223">
        <f t="shared" si="122"/>
        <v>0</v>
      </c>
      <c r="JLL11" s="223">
        <f t="shared" si="122"/>
        <v>0</v>
      </c>
      <c r="JLM11" s="223">
        <f t="shared" si="122"/>
        <v>0</v>
      </c>
      <c r="JLN11" s="223">
        <f t="shared" si="122"/>
        <v>0</v>
      </c>
      <c r="JLO11" s="223">
        <f t="shared" si="122"/>
        <v>0</v>
      </c>
      <c r="JLP11" s="223">
        <f t="shared" si="122"/>
        <v>0</v>
      </c>
      <c r="JLQ11" s="223">
        <f t="shared" si="122"/>
        <v>0</v>
      </c>
      <c r="JLR11" s="223">
        <f t="shared" si="122"/>
        <v>0</v>
      </c>
      <c r="JLS11" s="223">
        <f t="shared" si="122"/>
        <v>0</v>
      </c>
      <c r="JLT11" s="223">
        <f t="shared" si="122"/>
        <v>0</v>
      </c>
      <c r="JLU11" s="223">
        <f t="shared" si="122"/>
        <v>0</v>
      </c>
      <c r="JLV11" s="223">
        <f t="shared" si="122"/>
        <v>0</v>
      </c>
      <c r="JLW11" s="223">
        <f t="shared" si="122"/>
        <v>0</v>
      </c>
      <c r="JLX11" s="223">
        <f t="shared" si="122"/>
        <v>0</v>
      </c>
      <c r="JLY11" s="223">
        <f t="shared" si="122"/>
        <v>0</v>
      </c>
      <c r="JLZ11" s="223">
        <f t="shared" si="122"/>
        <v>0</v>
      </c>
      <c r="JMA11" s="223">
        <f t="shared" si="122"/>
        <v>0</v>
      </c>
      <c r="JMB11" s="223">
        <f t="shared" si="122"/>
        <v>0</v>
      </c>
      <c r="JMC11" s="223">
        <f t="shared" si="122"/>
        <v>0</v>
      </c>
      <c r="JMD11" s="223">
        <f t="shared" si="122"/>
        <v>0</v>
      </c>
      <c r="JME11" s="223">
        <f t="shared" si="122"/>
        <v>0</v>
      </c>
      <c r="JMF11" s="223">
        <f t="shared" si="122"/>
        <v>0</v>
      </c>
      <c r="JMG11" s="223">
        <f t="shared" si="122"/>
        <v>0</v>
      </c>
      <c r="JMH11" s="223">
        <f t="shared" si="122"/>
        <v>0</v>
      </c>
      <c r="JMI11" s="223">
        <f t="shared" si="122"/>
        <v>0</v>
      </c>
      <c r="JMJ11" s="223">
        <f t="shared" si="122"/>
        <v>0</v>
      </c>
      <c r="JMK11" s="223">
        <f t="shared" si="122"/>
        <v>0</v>
      </c>
      <c r="JML11" s="223">
        <f t="shared" si="122"/>
        <v>0</v>
      </c>
      <c r="JMM11" s="223">
        <f t="shared" si="122"/>
        <v>0</v>
      </c>
      <c r="JMN11" s="223">
        <f t="shared" si="122"/>
        <v>0</v>
      </c>
      <c r="JMO11" s="223">
        <f t="shared" si="122"/>
        <v>0</v>
      </c>
      <c r="JMP11" s="223">
        <f t="shared" si="122"/>
        <v>0</v>
      </c>
      <c r="JMQ11" s="223">
        <f t="shared" si="122"/>
        <v>0</v>
      </c>
      <c r="JMR11" s="223">
        <f t="shared" si="122"/>
        <v>0</v>
      </c>
      <c r="JMS11" s="223">
        <f t="shared" si="122"/>
        <v>0</v>
      </c>
      <c r="JMT11" s="223">
        <f t="shared" si="122"/>
        <v>0</v>
      </c>
      <c r="JMU11" s="223">
        <f t="shared" si="122"/>
        <v>0</v>
      </c>
      <c r="JMV11" s="223">
        <f t="shared" si="122"/>
        <v>0</v>
      </c>
      <c r="JMW11" s="223">
        <f t="shared" si="122"/>
        <v>0</v>
      </c>
      <c r="JMX11" s="223">
        <f t="shared" si="122"/>
        <v>0</v>
      </c>
      <c r="JMY11" s="223">
        <f t="shared" si="122"/>
        <v>0</v>
      </c>
      <c r="JMZ11" s="223">
        <f t="shared" si="122"/>
        <v>0</v>
      </c>
      <c r="JNA11" s="223">
        <f t="shared" si="122"/>
        <v>0</v>
      </c>
      <c r="JNB11" s="223">
        <f t="shared" si="122"/>
        <v>0</v>
      </c>
      <c r="JNC11" s="223">
        <f t="shared" si="122"/>
        <v>0</v>
      </c>
      <c r="JND11" s="223">
        <f t="shared" si="122"/>
        <v>0</v>
      </c>
      <c r="JNE11" s="223">
        <f t="shared" si="122"/>
        <v>0</v>
      </c>
      <c r="JNF11" s="223">
        <f t="shared" si="122"/>
        <v>0</v>
      </c>
      <c r="JNG11" s="223">
        <f t="shared" si="122"/>
        <v>0</v>
      </c>
      <c r="JNH11" s="223">
        <f t="shared" si="122"/>
        <v>0</v>
      </c>
      <c r="JNI11" s="223">
        <f t="shared" si="122"/>
        <v>0</v>
      </c>
      <c r="JNJ11" s="223">
        <f t="shared" si="122"/>
        <v>0</v>
      </c>
      <c r="JNK11" s="223">
        <f t="shared" si="122"/>
        <v>0</v>
      </c>
      <c r="JNL11" s="223">
        <f t="shared" si="122"/>
        <v>0</v>
      </c>
      <c r="JNM11" s="223">
        <f t="shared" si="122"/>
        <v>0</v>
      </c>
      <c r="JNN11" s="223">
        <f t="shared" ref="JNN11:JPY11" si="123">SUM(JNN4:JNN10)</f>
        <v>0</v>
      </c>
      <c r="JNO11" s="223">
        <f t="shared" si="123"/>
        <v>0</v>
      </c>
      <c r="JNP11" s="223">
        <f t="shared" si="123"/>
        <v>0</v>
      </c>
      <c r="JNQ11" s="223">
        <f t="shared" si="123"/>
        <v>0</v>
      </c>
      <c r="JNR11" s="223">
        <f t="shared" si="123"/>
        <v>0</v>
      </c>
      <c r="JNS11" s="223">
        <f t="shared" si="123"/>
        <v>0</v>
      </c>
      <c r="JNT11" s="223">
        <f t="shared" si="123"/>
        <v>0</v>
      </c>
      <c r="JNU11" s="223">
        <f t="shared" si="123"/>
        <v>0</v>
      </c>
      <c r="JNV11" s="223">
        <f t="shared" si="123"/>
        <v>0</v>
      </c>
      <c r="JNW11" s="223">
        <f t="shared" si="123"/>
        <v>0</v>
      </c>
      <c r="JNX11" s="223">
        <f t="shared" si="123"/>
        <v>0</v>
      </c>
      <c r="JNY11" s="223">
        <f t="shared" si="123"/>
        <v>0</v>
      </c>
      <c r="JNZ11" s="223">
        <f t="shared" si="123"/>
        <v>0</v>
      </c>
      <c r="JOA11" s="223">
        <f t="shared" si="123"/>
        <v>0</v>
      </c>
      <c r="JOB11" s="223">
        <f t="shared" si="123"/>
        <v>0</v>
      </c>
      <c r="JOC11" s="223">
        <f t="shared" si="123"/>
        <v>0</v>
      </c>
      <c r="JOD11" s="223">
        <f t="shared" si="123"/>
        <v>0</v>
      </c>
      <c r="JOE11" s="223">
        <f t="shared" si="123"/>
        <v>0</v>
      </c>
      <c r="JOF11" s="223">
        <f t="shared" si="123"/>
        <v>0</v>
      </c>
      <c r="JOG11" s="223">
        <f t="shared" si="123"/>
        <v>0</v>
      </c>
      <c r="JOH11" s="223">
        <f t="shared" si="123"/>
        <v>0</v>
      </c>
      <c r="JOI11" s="223">
        <f t="shared" si="123"/>
        <v>0</v>
      </c>
      <c r="JOJ11" s="223">
        <f t="shared" si="123"/>
        <v>0</v>
      </c>
      <c r="JOK11" s="223">
        <f t="shared" si="123"/>
        <v>0</v>
      </c>
      <c r="JOL11" s="223">
        <f t="shared" si="123"/>
        <v>0</v>
      </c>
      <c r="JOM11" s="223">
        <f t="shared" si="123"/>
        <v>0</v>
      </c>
      <c r="JON11" s="223">
        <f t="shared" si="123"/>
        <v>0</v>
      </c>
      <c r="JOO11" s="223">
        <f t="shared" si="123"/>
        <v>0</v>
      </c>
      <c r="JOP11" s="223">
        <f t="shared" si="123"/>
        <v>0</v>
      </c>
      <c r="JOQ11" s="223">
        <f t="shared" si="123"/>
        <v>0</v>
      </c>
      <c r="JOR11" s="223">
        <f t="shared" si="123"/>
        <v>0</v>
      </c>
      <c r="JOS11" s="223">
        <f t="shared" si="123"/>
        <v>0</v>
      </c>
      <c r="JOT11" s="223">
        <f t="shared" si="123"/>
        <v>0</v>
      </c>
      <c r="JOU11" s="223">
        <f t="shared" si="123"/>
        <v>0</v>
      </c>
      <c r="JOV11" s="223">
        <f t="shared" si="123"/>
        <v>0</v>
      </c>
      <c r="JOW11" s="223">
        <f t="shared" si="123"/>
        <v>0</v>
      </c>
      <c r="JOX11" s="223">
        <f t="shared" si="123"/>
        <v>0</v>
      </c>
      <c r="JOY11" s="223">
        <f t="shared" si="123"/>
        <v>0</v>
      </c>
      <c r="JOZ11" s="223">
        <f t="shared" si="123"/>
        <v>0</v>
      </c>
      <c r="JPA11" s="223">
        <f t="shared" si="123"/>
        <v>0</v>
      </c>
      <c r="JPB11" s="223">
        <f t="shared" si="123"/>
        <v>0</v>
      </c>
      <c r="JPC11" s="223">
        <f t="shared" si="123"/>
        <v>0</v>
      </c>
      <c r="JPD11" s="223">
        <f t="shared" si="123"/>
        <v>0</v>
      </c>
      <c r="JPE11" s="223">
        <f t="shared" si="123"/>
        <v>0</v>
      </c>
      <c r="JPF11" s="223">
        <f t="shared" si="123"/>
        <v>0</v>
      </c>
      <c r="JPG11" s="223">
        <f t="shared" si="123"/>
        <v>0</v>
      </c>
      <c r="JPH11" s="223">
        <f t="shared" si="123"/>
        <v>0</v>
      </c>
      <c r="JPI11" s="223">
        <f t="shared" si="123"/>
        <v>0</v>
      </c>
      <c r="JPJ11" s="223">
        <f t="shared" si="123"/>
        <v>0</v>
      </c>
      <c r="JPK11" s="223">
        <f t="shared" si="123"/>
        <v>0</v>
      </c>
      <c r="JPL11" s="223">
        <f t="shared" si="123"/>
        <v>0</v>
      </c>
      <c r="JPM11" s="223">
        <f t="shared" si="123"/>
        <v>0</v>
      </c>
      <c r="JPN11" s="223">
        <f t="shared" si="123"/>
        <v>0</v>
      </c>
      <c r="JPO11" s="223">
        <f t="shared" si="123"/>
        <v>0</v>
      </c>
      <c r="JPP11" s="223">
        <f t="shared" si="123"/>
        <v>0</v>
      </c>
      <c r="JPQ11" s="223">
        <f t="shared" si="123"/>
        <v>0</v>
      </c>
      <c r="JPR11" s="223">
        <f t="shared" si="123"/>
        <v>0</v>
      </c>
      <c r="JPS11" s="223">
        <f t="shared" si="123"/>
        <v>0</v>
      </c>
      <c r="JPT11" s="223">
        <f t="shared" si="123"/>
        <v>0</v>
      </c>
      <c r="JPU11" s="223">
        <f t="shared" si="123"/>
        <v>0</v>
      </c>
      <c r="JPV11" s="223">
        <f t="shared" si="123"/>
        <v>0</v>
      </c>
      <c r="JPW11" s="223">
        <f t="shared" si="123"/>
        <v>0</v>
      </c>
      <c r="JPX11" s="223">
        <f t="shared" si="123"/>
        <v>0</v>
      </c>
      <c r="JPY11" s="223">
        <f t="shared" si="123"/>
        <v>0</v>
      </c>
      <c r="JPZ11" s="223">
        <f t="shared" ref="JPZ11:JSK11" si="124">SUM(JPZ4:JPZ10)</f>
        <v>0</v>
      </c>
      <c r="JQA11" s="223">
        <f t="shared" si="124"/>
        <v>0</v>
      </c>
      <c r="JQB11" s="223">
        <f t="shared" si="124"/>
        <v>0</v>
      </c>
      <c r="JQC11" s="223">
        <f t="shared" si="124"/>
        <v>0</v>
      </c>
      <c r="JQD11" s="223">
        <f t="shared" si="124"/>
        <v>0</v>
      </c>
      <c r="JQE11" s="223">
        <f t="shared" si="124"/>
        <v>0</v>
      </c>
      <c r="JQF11" s="223">
        <f t="shared" si="124"/>
        <v>0</v>
      </c>
      <c r="JQG11" s="223">
        <f t="shared" si="124"/>
        <v>0</v>
      </c>
      <c r="JQH11" s="223">
        <f t="shared" si="124"/>
        <v>0</v>
      </c>
      <c r="JQI11" s="223">
        <f t="shared" si="124"/>
        <v>0</v>
      </c>
      <c r="JQJ11" s="223">
        <f t="shared" si="124"/>
        <v>0</v>
      </c>
      <c r="JQK11" s="223">
        <f t="shared" si="124"/>
        <v>0</v>
      </c>
      <c r="JQL11" s="223">
        <f t="shared" si="124"/>
        <v>0</v>
      </c>
      <c r="JQM11" s="223">
        <f t="shared" si="124"/>
        <v>0</v>
      </c>
      <c r="JQN11" s="223">
        <f t="shared" si="124"/>
        <v>0</v>
      </c>
      <c r="JQO11" s="223">
        <f t="shared" si="124"/>
        <v>0</v>
      </c>
      <c r="JQP11" s="223">
        <f t="shared" si="124"/>
        <v>0</v>
      </c>
      <c r="JQQ11" s="223">
        <f t="shared" si="124"/>
        <v>0</v>
      </c>
      <c r="JQR11" s="223">
        <f t="shared" si="124"/>
        <v>0</v>
      </c>
      <c r="JQS11" s="223">
        <f t="shared" si="124"/>
        <v>0</v>
      </c>
      <c r="JQT11" s="223">
        <f t="shared" si="124"/>
        <v>0</v>
      </c>
      <c r="JQU11" s="223">
        <f t="shared" si="124"/>
        <v>0</v>
      </c>
      <c r="JQV11" s="223">
        <f t="shared" si="124"/>
        <v>0</v>
      </c>
      <c r="JQW11" s="223">
        <f t="shared" si="124"/>
        <v>0</v>
      </c>
      <c r="JQX11" s="223">
        <f t="shared" si="124"/>
        <v>0</v>
      </c>
      <c r="JQY11" s="223">
        <f t="shared" si="124"/>
        <v>0</v>
      </c>
      <c r="JQZ11" s="223">
        <f t="shared" si="124"/>
        <v>0</v>
      </c>
      <c r="JRA11" s="223">
        <f t="shared" si="124"/>
        <v>0</v>
      </c>
      <c r="JRB11" s="223">
        <f t="shared" si="124"/>
        <v>0</v>
      </c>
      <c r="JRC11" s="223">
        <f t="shared" si="124"/>
        <v>0</v>
      </c>
      <c r="JRD11" s="223">
        <f t="shared" si="124"/>
        <v>0</v>
      </c>
      <c r="JRE11" s="223">
        <f t="shared" si="124"/>
        <v>0</v>
      </c>
      <c r="JRF11" s="223">
        <f t="shared" si="124"/>
        <v>0</v>
      </c>
      <c r="JRG11" s="223">
        <f t="shared" si="124"/>
        <v>0</v>
      </c>
      <c r="JRH11" s="223">
        <f t="shared" si="124"/>
        <v>0</v>
      </c>
      <c r="JRI11" s="223">
        <f t="shared" si="124"/>
        <v>0</v>
      </c>
      <c r="JRJ11" s="223">
        <f t="shared" si="124"/>
        <v>0</v>
      </c>
      <c r="JRK11" s="223">
        <f t="shared" si="124"/>
        <v>0</v>
      </c>
      <c r="JRL11" s="223">
        <f t="shared" si="124"/>
        <v>0</v>
      </c>
      <c r="JRM11" s="223">
        <f t="shared" si="124"/>
        <v>0</v>
      </c>
      <c r="JRN11" s="223">
        <f t="shared" si="124"/>
        <v>0</v>
      </c>
      <c r="JRO11" s="223">
        <f t="shared" si="124"/>
        <v>0</v>
      </c>
      <c r="JRP11" s="223">
        <f t="shared" si="124"/>
        <v>0</v>
      </c>
      <c r="JRQ11" s="223">
        <f t="shared" si="124"/>
        <v>0</v>
      </c>
      <c r="JRR11" s="223">
        <f t="shared" si="124"/>
        <v>0</v>
      </c>
      <c r="JRS11" s="223">
        <f t="shared" si="124"/>
        <v>0</v>
      </c>
      <c r="JRT11" s="223">
        <f t="shared" si="124"/>
        <v>0</v>
      </c>
      <c r="JRU11" s="223">
        <f t="shared" si="124"/>
        <v>0</v>
      </c>
      <c r="JRV11" s="223">
        <f t="shared" si="124"/>
        <v>0</v>
      </c>
      <c r="JRW11" s="223">
        <f t="shared" si="124"/>
        <v>0</v>
      </c>
      <c r="JRX11" s="223">
        <f t="shared" si="124"/>
        <v>0</v>
      </c>
      <c r="JRY11" s="223">
        <f t="shared" si="124"/>
        <v>0</v>
      </c>
      <c r="JRZ11" s="223">
        <f t="shared" si="124"/>
        <v>0</v>
      </c>
      <c r="JSA11" s="223">
        <f t="shared" si="124"/>
        <v>0</v>
      </c>
      <c r="JSB11" s="223">
        <f t="shared" si="124"/>
        <v>0</v>
      </c>
      <c r="JSC11" s="223">
        <f t="shared" si="124"/>
        <v>0</v>
      </c>
      <c r="JSD11" s="223">
        <f t="shared" si="124"/>
        <v>0</v>
      </c>
      <c r="JSE11" s="223">
        <f t="shared" si="124"/>
        <v>0</v>
      </c>
      <c r="JSF11" s="223">
        <f t="shared" si="124"/>
        <v>0</v>
      </c>
      <c r="JSG11" s="223">
        <f t="shared" si="124"/>
        <v>0</v>
      </c>
      <c r="JSH11" s="223">
        <f t="shared" si="124"/>
        <v>0</v>
      </c>
      <c r="JSI11" s="223">
        <f t="shared" si="124"/>
        <v>0</v>
      </c>
      <c r="JSJ11" s="223">
        <f t="shared" si="124"/>
        <v>0</v>
      </c>
      <c r="JSK11" s="223">
        <f t="shared" si="124"/>
        <v>0</v>
      </c>
      <c r="JSL11" s="223">
        <f t="shared" ref="JSL11:JUW11" si="125">SUM(JSL4:JSL10)</f>
        <v>0</v>
      </c>
      <c r="JSM11" s="223">
        <f t="shared" si="125"/>
        <v>0</v>
      </c>
      <c r="JSN11" s="223">
        <f t="shared" si="125"/>
        <v>0</v>
      </c>
      <c r="JSO11" s="223">
        <f t="shared" si="125"/>
        <v>0</v>
      </c>
      <c r="JSP11" s="223">
        <f t="shared" si="125"/>
        <v>0</v>
      </c>
      <c r="JSQ11" s="223">
        <f t="shared" si="125"/>
        <v>0</v>
      </c>
      <c r="JSR11" s="223">
        <f t="shared" si="125"/>
        <v>0</v>
      </c>
      <c r="JSS11" s="223">
        <f t="shared" si="125"/>
        <v>0</v>
      </c>
      <c r="JST11" s="223">
        <f t="shared" si="125"/>
        <v>0</v>
      </c>
      <c r="JSU11" s="223">
        <f t="shared" si="125"/>
        <v>0</v>
      </c>
      <c r="JSV11" s="223">
        <f t="shared" si="125"/>
        <v>0</v>
      </c>
      <c r="JSW11" s="223">
        <f t="shared" si="125"/>
        <v>0</v>
      </c>
      <c r="JSX11" s="223">
        <f t="shared" si="125"/>
        <v>0</v>
      </c>
      <c r="JSY11" s="223">
        <f t="shared" si="125"/>
        <v>0</v>
      </c>
      <c r="JSZ11" s="223">
        <f t="shared" si="125"/>
        <v>0</v>
      </c>
      <c r="JTA11" s="223">
        <f t="shared" si="125"/>
        <v>0</v>
      </c>
      <c r="JTB11" s="223">
        <f t="shared" si="125"/>
        <v>0</v>
      </c>
      <c r="JTC11" s="223">
        <f t="shared" si="125"/>
        <v>0</v>
      </c>
      <c r="JTD11" s="223">
        <f t="shared" si="125"/>
        <v>0</v>
      </c>
      <c r="JTE11" s="223">
        <f t="shared" si="125"/>
        <v>0</v>
      </c>
      <c r="JTF11" s="223">
        <f t="shared" si="125"/>
        <v>0</v>
      </c>
      <c r="JTG11" s="223">
        <f t="shared" si="125"/>
        <v>0</v>
      </c>
      <c r="JTH11" s="223">
        <f t="shared" si="125"/>
        <v>0</v>
      </c>
      <c r="JTI11" s="223">
        <f t="shared" si="125"/>
        <v>0</v>
      </c>
      <c r="JTJ11" s="223">
        <f t="shared" si="125"/>
        <v>0</v>
      </c>
      <c r="JTK11" s="223">
        <f t="shared" si="125"/>
        <v>0</v>
      </c>
      <c r="JTL11" s="223">
        <f t="shared" si="125"/>
        <v>0</v>
      </c>
      <c r="JTM11" s="223">
        <f t="shared" si="125"/>
        <v>0</v>
      </c>
      <c r="JTN11" s="223">
        <f t="shared" si="125"/>
        <v>0</v>
      </c>
      <c r="JTO11" s="223">
        <f t="shared" si="125"/>
        <v>0</v>
      </c>
      <c r="JTP11" s="223">
        <f t="shared" si="125"/>
        <v>0</v>
      </c>
      <c r="JTQ11" s="223">
        <f t="shared" si="125"/>
        <v>0</v>
      </c>
      <c r="JTR11" s="223">
        <f t="shared" si="125"/>
        <v>0</v>
      </c>
      <c r="JTS11" s="223">
        <f t="shared" si="125"/>
        <v>0</v>
      </c>
      <c r="JTT11" s="223">
        <f t="shared" si="125"/>
        <v>0</v>
      </c>
      <c r="JTU11" s="223">
        <f t="shared" si="125"/>
        <v>0</v>
      </c>
      <c r="JTV11" s="223">
        <f t="shared" si="125"/>
        <v>0</v>
      </c>
      <c r="JTW11" s="223">
        <f t="shared" si="125"/>
        <v>0</v>
      </c>
      <c r="JTX11" s="223">
        <f t="shared" si="125"/>
        <v>0</v>
      </c>
      <c r="JTY11" s="223">
        <f t="shared" si="125"/>
        <v>0</v>
      </c>
      <c r="JTZ11" s="223">
        <f t="shared" si="125"/>
        <v>0</v>
      </c>
      <c r="JUA11" s="223">
        <f t="shared" si="125"/>
        <v>0</v>
      </c>
      <c r="JUB11" s="223">
        <f t="shared" si="125"/>
        <v>0</v>
      </c>
      <c r="JUC11" s="223">
        <f t="shared" si="125"/>
        <v>0</v>
      </c>
      <c r="JUD11" s="223">
        <f t="shared" si="125"/>
        <v>0</v>
      </c>
      <c r="JUE11" s="223">
        <f t="shared" si="125"/>
        <v>0</v>
      </c>
      <c r="JUF11" s="223">
        <f t="shared" si="125"/>
        <v>0</v>
      </c>
      <c r="JUG11" s="223">
        <f t="shared" si="125"/>
        <v>0</v>
      </c>
      <c r="JUH11" s="223">
        <f t="shared" si="125"/>
        <v>0</v>
      </c>
      <c r="JUI11" s="223">
        <f t="shared" si="125"/>
        <v>0</v>
      </c>
      <c r="JUJ11" s="223">
        <f t="shared" si="125"/>
        <v>0</v>
      </c>
      <c r="JUK11" s="223">
        <f t="shared" si="125"/>
        <v>0</v>
      </c>
      <c r="JUL11" s="223">
        <f t="shared" si="125"/>
        <v>0</v>
      </c>
      <c r="JUM11" s="223">
        <f t="shared" si="125"/>
        <v>0</v>
      </c>
      <c r="JUN11" s="223">
        <f t="shared" si="125"/>
        <v>0</v>
      </c>
      <c r="JUO11" s="223">
        <f t="shared" si="125"/>
        <v>0</v>
      </c>
      <c r="JUP11" s="223">
        <f t="shared" si="125"/>
        <v>0</v>
      </c>
      <c r="JUQ11" s="223">
        <f t="shared" si="125"/>
        <v>0</v>
      </c>
      <c r="JUR11" s="223">
        <f t="shared" si="125"/>
        <v>0</v>
      </c>
      <c r="JUS11" s="223">
        <f t="shared" si="125"/>
        <v>0</v>
      </c>
      <c r="JUT11" s="223">
        <f t="shared" si="125"/>
        <v>0</v>
      </c>
      <c r="JUU11" s="223">
        <f t="shared" si="125"/>
        <v>0</v>
      </c>
      <c r="JUV11" s="223">
        <f t="shared" si="125"/>
        <v>0</v>
      </c>
      <c r="JUW11" s="223">
        <f t="shared" si="125"/>
        <v>0</v>
      </c>
      <c r="JUX11" s="223">
        <f t="shared" ref="JUX11:JXI11" si="126">SUM(JUX4:JUX10)</f>
        <v>0</v>
      </c>
      <c r="JUY11" s="223">
        <f t="shared" si="126"/>
        <v>0</v>
      </c>
      <c r="JUZ11" s="223">
        <f t="shared" si="126"/>
        <v>0</v>
      </c>
      <c r="JVA11" s="223">
        <f t="shared" si="126"/>
        <v>0</v>
      </c>
      <c r="JVB11" s="223">
        <f t="shared" si="126"/>
        <v>0</v>
      </c>
      <c r="JVC11" s="223">
        <f t="shared" si="126"/>
        <v>0</v>
      </c>
      <c r="JVD11" s="223">
        <f t="shared" si="126"/>
        <v>0</v>
      </c>
      <c r="JVE11" s="223">
        <f t="shared" si="126"/>
        <v>0</v>
      </c>
      <c r="JVF11" s="223">
        <f t="shared" si="126"/>
        <v>0</v>
      </c>
      <c r="JVG11" s="223">
        <f t="shared" si="126"/>
        <v>0</v>
      </c>
      <c r="JVH11" s="223">
        <f t="shared" si="126"/>
        <v>0</v>
      </c>
      <c r="JVI11" s="223">
        <f t="shared" si="126"/>
        <v>0</v>
      </c>
      <c r="JVJ11" s="223">
        <f t="shared" si="126"/>
        <v>0</v>
      </c>
      <c r="JVK11" s="223">
        <f t="shared" si="126"/>
        <v>0</v>
      </c>
      <c r="JVL11" s="223">
        <f t="shared" si="126"/>
        <v>0</v>
      </c>
      <c r="JVM11" s="223">
        <f t="shared" si="126"/>
        <v>0</v>
      </c>
      <c r="JVN11" s="223">
        <f t="shared" si="126"/>
        <v>0</v>
      </c>
      <c r="JVO11" s="223">
        <f t="shared" si="126"/>
        <v>0</v>
      </c>
      <c r="JVP11" s="223">
        <f t="shared" si="126"/>
        <v>0</v>
      </c>
      <c r="JVQ11" s="223">
        <f t="shared" si="126"/>
        <v>0</v>
      </c>
      <c r="JVR11" s="223">
        <f t="shared" si="126"/>
        <v>0</v>
      </c>
      <c r="JVS11" s="223">
        <f t="shared" si="126"/>
        <v>0</v>
      </c>
      <c r="JVT11" s="223">
        <f t="shared" si="126"/>
        <v>0</v>
      </c>
      <c r="JVU11" s="223">
        <f t="shared" si="126"/>
        <v>0</v>
      </c>
      <c r="JVV11" s="223">
        <f t="shared" si="126"/>
        <v>0</v>
      </c>
      <c r="JVW11" s="223">
        <f t="shared" si="126"/>
        <v>0</v>
      </c>
      <c r="JVX11" s="223">
        <f t="shared" si="126"/>
        <v>0</v>
      </c>
      <c r="JVY11" s="223">
        <f t="shared" si="126"/>
        <v>0</v>
      </c>
      <c r="JVZ11" s="223">
        <f t="shared" si="126"/>
        <v>0</v>
      </c>
      <c r="JWA11" s="223">
        <f t="shared" si="126"/>
        <v>0</v>
      </c>
      <c r="JWB11" s="223">
        <f t="shared" si="126"/>
        <v>0</v>
      </c>
      <c r="JWC11" s="223">
        <f t="shared" si="126"/>
        <v>0</v>
      </c>
      <c r="JWD11" s="223">
        <f t="shared" si="126"/>
        <v>0</v>
      </c>
      <c r="JWE11" s="223">
        <f t="shared" si="126"/>
        <v>0</v>
      </c>
      <c r="JWF11" s="223">
        <f t="shared" si="126"/>
        <v>0</v>
      </c>
      <c r="JWG11" s="223">
        <f t="shared" si="126"/>
        <v>0</v>
      </c>
      <c r="JWH11" s="223">
        <f t="shared" si="126"/>
        <v>0</v>
      </c>
      <c r="JWI11" s="223">
        <f t="shared" si="126"/>
        <v>0</v>
      </c>
      <c r="JWJ11" s="223">
        <f t="shared" si="126"/>
        <v>0</v>
      </c>
      <c r="JWK11" s="223">
        <f t="shared" si="126"/>
        <v>0</v>
      </c>
      <c r="JWL11" s="223">
        <f t="shared" si="126"/>
        <v>0</v>
      </c>
      <c r="JWM11" s="223">
        <f t="shared" si="126"/>
        <v>0</v>
      </c>
      <c r="JWN11" s="223">
        <f t="shared" si="126"/>
        <v>0</v>
      </c>
      <c r="JWO11" s="223">
        <f t="shared" si="126"/>
        <v>0</v>
      </c>
      <c r="JWP11" s="223">
        <f t="shared" si="126"/>
        <v>0</v>
      </c>
      <c r="JWQ11" s="223">
        <f t="shared" si="126"/>
        <v>0</v>
      </c>
      <c r="JWR11" s="223">
        <f t="shared" si="126"/>
        <v>0</v>
      </c>
      <c r="JWS11" s="223">
        <f t="shared" si="126"/>
        <v>0</v>
      </c>
      <c r="JWT11" s="223">
        <f t="shared" si="126"/>
        <v>0</v>
      </c>
      <c r="JWU11" s="223">
        <f t="shared" si="126"/>
        <v>0</v>
      </c>
      <c r="JWV11" s="223">
        <f t="shared" si="126"/>
        <v>0</v>
      </c>
      <c r="JWW11" s="223">
        <f t="shared" si="126"/>
        <v>0</v>
      </c>
      <c r="JWX11" s="223">
        <f t="shared" si="126"/>
        <v>0</v>
      </c>
      <c r="JWY11" s="223">
        <f t="shared" si="126"/>
        <v>0</v>
      </c>
      <c r="JWZ11" s="223">
        <f t="shared" si="126"/>
        <v>0</v>
      </c>
      <c r="JXA11" s="223">
        <f t="shared" si="126"/>
        <v>0</v>
      </c>
      <c r="JXB11" s="223">
        <f t="shared" si="126"/>
        <v>0</v>
      </c>
      <c r="JXC11" s="223">
        <f t="shared" si="126"/>
        <v>0</v>
      </c>
      <c r="JXD11" s="223">
        <f t="shared" si="126"/>
        <v>0</v>
      </c>
      <c r="JXE11" s="223">
        <f t="shared" si="126"/>
        <v>0</v>
      </c>
      <c r="JXF11" s="223">
        <f t="shared" si="126"/>
        <v>0</v>
      </c>
      <c r="JXG11" s="223">
        <f t="shared" si="126"/>
        <v>0</v>
      </c>
      <c r="JXH11" s="223">
        <f t="shared" si="126"/>
        <v>0</v>
      </c>
      <c r="JXI11" s="223">
        <f t="shared" si="126"/>
        <v>0</v>
      </c>
      <c r="JXJ11" s="223">
        <f t="shared" ref="JXJ11:JZU11" si="127">SUM(JXJ4:JXJ10)</f>
        <v>0</v>
      </c>
      <c r="JXK11" s="223">
        <f t="shared" si="127"/>
        <v>0</v>
      </c>
      <c r="JXL11" s="223">
        <f t="shared" si="127"/>
        <v>0</v>
      </c>
      <c r="JXM11" s="223">
        <f t="shared" si="127"/>
        <v>0</v>
      </c>
      <c r="JXN11" s="223">
        <f t="shared" si="127"/>
        <v>0</v>
      </c>
      <c r="JXO11" s="223">
        <f t="shared" si="127"/>
        <v>0</v>
      </c>
      <c r="JXP11" s="223">
        <f t="shared" si="127"/>
        <v>0</v>
      </c>
      <c r="JXQ11" s="223">
        <f t="shared" si="127"/>
        <v>0</v>
      </c>
      <c r="JXR11" s="223">
        <f t="shared" si="127"/>
        <v>0</v>
      </c>
      <c r="JXS11" s="223">
        <f t="shared" si="127"/>
        <v>0</v>
      </c>
      <c r="JXT11" s="223">
        <f t="shared" si="127"/>
        <v>0</v>
      </c>
      <c r="JXU11" s="223">
        <f t="shared" si="127"/>
        <v>0</v>
      </c>
      <c r="JXV11" s="223">
        <f t="shared" si="127"/>
        <v>0</v>
      </c>
      <c r="JXW11" s="223">
        <f t="shared" si="127"/>
        <v>0</v>
      </c>
      <c r="JXX11" s="223">
        <f t="shared" si="127"/>
        <v>0</v>
      </c>
      <c r="JXY11" s="223">
        <f t="shared" si="127"/>
        <v>0</v>
      </c>
      <c r="JXZ11" s="223">
        <f t="shared" si="127"/>
        <v>0</v>
      </c>
      <c r="JYA11" s="223">
        <f t="shared" si="127"/>
        <v>0</v>
      </c>
      <c r="JYB11" s="223">
        <f t="shared" si="127"/>
        <v>0</v>
      </c>
      <c r="JYC11" s="223">
        <f t="shared" si="127"/>
        <v>0</v>
      </c>
      <c r="JYD11" s="223">
        <f t="shared" si="127"/>
        <v>0</v>
      </c>
      <c r="JYE11" s="223">
        <f t="shared" si="127"/>
        <v>0</v>
      </c>
      <c r="JYF11" s="223">
        <f t="shared" si="127"/>
        <v>0</v>
      </c>
      <c r="JYG11" s="223">
        <f t="shared" si="127"/>
        <v>0</v>
      </c>
      <c r="JYH11" s="223">
        <f t="shared" si="127"/>
        <v>0</v>
      </c>
      <c r="JYI11" s="223">
        <f t="shared" si="127"/>
        <v>0</v>
      </c>
      <c r="JYJ11" s="223">
        <f t="shared" si="127"/>
        <v>0</v>
      </c>
      <c r="JYK11" s="223">
        <f t="shared" si="127"/>
        <v>0</v>
      </c>
      <c r="JYL11" s="223">
        <f t="shared" si="127"/>
        <v>0</v>
      </c>
      <c r="JYM11" s="223">
        <f t="shared" si="127"/>
        <v>0</v>
      </c>
      <c r="JYN11" s="223">
        <f t="shared" si="127"/>
        <v>0</v>
      </c>
      <c r="JYO11" s="223">
        <f t="shared" si="127"/>
        <v>0</v>
      </c>
      <c r="JYP11" s="223">
        <f t="shared" si="127"/>
        <v>0</v>
      </c>
      <c r="JYQ11" s="223">
        <f t="shared" si="127"/>
        <v>0</v>
      </c>
      <c r="JYR11" s="223">
        <f t="shared" si="127"/>
        <v>0</v>
      </c>
      <c r="JYS11" s="223">
        <f t="shared" si="127"/>
        <v>0</v>
      </c>
      <c r="JYT11" s="223">
        <f t="shared" si="127"/>
        <v>0</v>
      </c>
      <c r="JYU11" s="223">
        <f t="shared" si="127"/>
        <v>0</v>
      </c>
      <c r="JYV11" s="223">
        <f t="shared" si="127"/>
        <v>0</v>
      </c>
      <c r="JYW11" s="223">
        <f t="shared" si="127"/>
        <v>0</v>
      </c>
      <c r="JYX11" s="223">
        <f t="shared" si="127"/>
        <v>0</v>
      </c>
      <c r="JYY11" s="223">
        <f t="shared" si="127"/>
        <v>0</v>
      </c>
      <c r="JYZ11" s="223">
        <f t="shared" si="127"/>
        <v>0</v>
      </c>
      <c r="JZA11" s="223">
        <f t="shared" si="127"/>
        <v>0</v>
      </c>
      <c r="JZB11" s="223">
        <f t="shared" si="127"/>
        <v>0</v>
      </c>
      <c r="JZC11" s="223">
        <f t="shared" si="127"/>
        <v>0</v>
      </c>
      <c r="JZD11" s="223">
        <f t="shared" si="127"/>
        <v>0</v>
      </c>
      <c r="JZE11" s="223">
        <f t="shared" si="127"/>
        <v>0</v>
      </c>
      <c r="JZF11" s="223">
        <f t="shared" si="127"/>
        <v>0</v>
      </c>
      <c r="JZG11" s="223">
        <f t="shared" si="127"/>
        <v>0</v>
      </c>
      <c r="JZH11" s="223">
        <f t="shared" si="127"/>
        <v>0</v>
      </c>
      <c r="JZI11" s="223">
        <f t="shared" si="127"/>
        <v>0</v>
      </c>
      <c r="JZJ11" s="223">
        <f t="shared" si="127"/>
        <v>0</v>
      </c>
      <c r="JZK11" s="223">
        <f t="shared" si="127"/>
        <v>0</v>
      </c>
      <c r="JZL11" s="223">
        <f t="shared" si="127"/>
        <v>0</v>
      </c>
      <c r="JZM11" s="223">
        <f t="shared" si="127"/>
        <v>0</v>
      </c>
      <c r="JZN11" s="223">
        <f t="shared" si="127"/>
        <v>0</v>
      </c>
      <c r="JZO11" s="223">
        <f t="shared" si="127"/>
        <v>0</v>
      </c>
      <c r="JZP11" s="223">
        <f t="shared" si="127"/>
        <v>0</v>
      </c>
      <c r="JZQ11" s="223">
        <f t="shared" si="127"/>
        <v>0</v>
      </c>
      <c r="JZR11" s="223">
        <f t="shared" si="127"/>
        <v>0</v>
      </c>
      <c r="JZS11" s="223">
        <f t="shared" si="127"/>
        <v>0</v>
      </c>
      <c r="JZT11" s="223">
        <f t="shared" si="127"/>
        <v>0</v>
      </c>
      <c r="JZU11" s="223">
        <f t="shared" si="127"/>
        <v>0</v>
      </c>
      <c r="JZV11" s="223">
        <f t="shared" ref="JZV11:KCG11" si="128">SUM(JZV4:JZV10)</f>
        <v>0</v>
      </c>
      <c r="JZW11" s="223">
        <f t="shared" si="128"/>
        <v>0</v>
      </c>
      <c r="JZX11" s="223">
        <f t="shared" si="128"/>
        <v>0</v>
      </c>
      <c r="JZY11" s="223">
        <f t="shared" si="128"/>
        <v>0</v>
      </c>
      <c r="JZZ11" s="223">
        <f t="shared" si="128"/>
        <v>0</v>
      </c>
      <c r="KAA11" s="223">
        <f t="shared" si="128"/>
        <v>0</v>
      </c>
      <c r="KAB11" s="223">
        <f t="shared" si="128"/>
        <v>0</v>
      </c>
      <c r="KAC11" s="223">
        <f t="shared" si="128"/>
        <v>0</v>
      </c>
      <c r="KAD11" s="223">
        <f t="shared" si="128"/>
        <v>0</v>
      </c>
      <c r="KAE11" s="223">
        <f t="shared" si="128"/>
        <v>0</v>
      </c>
      <c r="KAF11" s="223">
        <f t="shared" si="128"/>
        <v>0</v>
      </c>
      <c r="KAG11" s="223">
        <f t="shared" si="128"/>
        <v>0</v>
      </c>
      <c r="KAH11" s="223">
        <f t="shared" si="128"/>
        <v>0</v>
      </c>
      <c r="KAI11" s="223">
        <f t="shared" si="128"/>
        <v>0</v>
      </c>
      <c r="KAJ11" s="223">
        <f t="shared" si="128"/>
        <v>0</v>
      </c>
      <c r="KAK11" s="223">
        <f t="shared" si="128"/>
        <v>0</v>
      </c>
      <c r="KAL11" s="223">
        <f t="shared" si="128"/>
        <v>0</v>
      </c>
      <c r="KAM11" s="223">
        <f t="shared" si="128"/>
        <v>0</v>
      </c>
      <c r="KAN11" s="223">
        <f t="shared" si="128"/>
        <v>0</v>
      </c>
      <c r="KAO11" s="223">
        <f t="shared" si="128"/>
        <v>0</v>
      </c>
      <c r="KAP11" s="223">
        <f t="shared" si="128"/>
        <v>0</v>
      </c>
      <c r="KAQ11" s="223">
        <f t="shared" si="128"/>
        <v>0</v>
      </c>
      <c r="KAR11" s="223">
        <f t="shared" si="128"/>
        <v>0</v>
      </c>
      <c r="KAS11" s="223">
        <f t="shared" si="128"/>
        <v>0</v>
      </c>
      <c r="KAT11" s="223">
        <f t="shared" si="128"/>
        <v>0</v>
      </c>
      <c r="KAU11" s="223">
        <f t="shared" si="128"/>
        <v>0</v>
      </c>
      <c r="KAV11" s="223">
        <f t="shared" si="128"/>
        <v>0</v>
      </c>
      <c r="KAW11" s="223">
        <f t="shared" si="128"/>
        <v>0</v>
      </c>
      <c r="KAX11" s="223">
        <f t="shared" si="128"/>
        <v>0</v>
      </c>
      <c r="KAY11" s="223">
        <f t="shared" si="128"/>
        <v>0</v>
      </c>
      <c r="KAZ11" s="223">
        <f t="shared" si="128"/>
        <v>0</v>
      </c>
      <c r="KBA11" s="223">
        <f t="shared" si="128"/>
        <v>0</v>
      </c>
      <c r="KBB11" s="223">
        <f t="shared" si="128"/>
        <v>0</v>
      </c>
      <c r="KBC11" s="223">
        <f t="shared" si="128"/>
        <v>0</v>
      </c>
      <c r="KBD11" s="223">
        <f t="shared" si="128"/>
        <v>0</v>
      </c>
      <c r="KBE11" s="223">
        <f t="shared" si="128"/>
        <v>0</v>
      </c>
      <c r="KBF11" s="223">
        <f t="shared" si="128"/>
        <v>0</v>
      </c>
      <c r="KBG11" s="223">
        <f t="shared" si="128"/>
        <v>0</v>
      </c>
      <c r="KBH11" s="223">
        <f t="shared" si="128"/>
        <v>0</v>
      </c>
      <c r="KBI11" s="223">
        <f t="shared" si="128"/>
        <v>0</v>
      </c>
      <c r="KBJ11" s="223">
        <f t="shared" si="128"/>
        <v>0</v>
      </c>
      <c r="KBK11" s="223">
        <f t="shared" si="128"/>
        <v>0</v>
      </c>
      <c r="KBL11" s="223">
        <f t="shared" si="128"/>
        <v>0</v>
      </c>
      <c r="KBM11" s="223">
        <f t="shared" si="128"/>
        <v>0</v>
      </c>
      <c r="KBN11" s="223">
        <f t="shared" si="128"/>
        <v>0</v>
      </c>
      <c r="KBO11" s="223">
        <f t="shared" si="128"/>
        <v>0</v>
      </c>
      <c r="KBP11" s="223">
        <f t="shared" si="128"/>
        <v>0</v>
      </c>
      <c r="KBQ11" s="223">
        <f t="shared" si="128"/>
        <v>0</v>
      </c>
      <c r="KBR11" s="223">
        <f t="shared" si="128"/>
        <v>0</v>
      </c>
      <c r="KBS11" s="223">
        <f t="shared" si="128"/>
        <v>0</v>
      </c>
      <c r="KBT11" s="223">
        <f t="shared" si="128"/>
        <v>0</v>
      </c>
      <c r="KBU11" s="223">
        <f t="shared" si="128"/>
        <v>0</v>
      </c>
      <c r="KBV11" s="223">
        <f t="shared" si="128"/>
        <v>0</v>
      </c>
      <c r="KBW11" s="223">
        <f t="shared" si="128"/>
        <v>0</v>
      </c>
      <c r="KBX11" s="223">
        <f t="shared" si="128"/>
        <v>0</v>
      </c>
      <c r="KBY11" s="223">
        <f t="shared" si="128"/>
        <v>0</v>
      </c>
      <c r="KBZ11" s="223">
        <f t="shared" si="128"/>
        <v>0</v>
      </c>
      <c r="KCA11" s="223">
        <f t="shared" si="128"/>
        <v>0</v>
      </c>
      <c r="KCB11" s="223">
        <f t="shared" si="128"/>
        <v>0</v>
      </c>
      <c r="KCC11" s="223">
        <f t="shared" si="128"/>
        <v>0</v>
      </c>
      <c r="KCD11" s="223">
        <f t="shared" si="128"/>
        <v>0</v>
      </c>
      <c r="KCE11" s="223">
        <f t="shared" si="128"/>
        <v>0</v>
      </c>
      <c r="KCF11" s="223">
        <f t="shared" si="128"/>
        <v>0</v>
      </c>
      <c r="KCG11" s="223">
        <f t="shared" si="128"/>
        <v>0</v>
      </c>
      <c r="KCH11" s="223">
        <f t="shared" ref="KCH11:KES11" si="129">SUM(KCH4:KCH10)</f>
        <v>0</v>
      </c>
      <c r="KCI11" s="223">
        <f t="shared" si="129"/>
        <v>0</v>
      </c>
      <c r="KCJ11" s="223">
        <f t="shared" si="129"/>
        <v>0</v>
      </c>
      <c r="KCK11" s="223">
        <f t="shared" si="129"/>
        <v>0</v>
      </c>
      <c r="KCL11" s="223">
        <f t="shared" si="129"/>
        <v>0</v>
      </c>
      <c r="KCM11" s="223">
        <f t="shared" si="129"/>
        <v>0</v>
      </c>
      <c r="KCN11" s="223">
        <f t="shared" si="129"/>
        <v>0</v>
      </c>
      <c r="KCO11" s="223">
        <f t="shared" si="129"/>
        <v>0</v>
      </c>
      <c r="KCP11" s="223">
        <f t="shared" si="129"/>
        <v>0</v>
      </c>
      <c r="KCQ11" s="223">
        <f t="shared" si="129"/>
        <v>0</v>
      </c>
      <c r="KCR11" s="223">
        <f t="shared" si="129"/>
        <v>0</v>
      </c>
      <c r="KCS11" s="223">
        <f t="shared" si="129"/>
        <v>0</v>
      </c>
      <c r="KCT11" s="223">
        <f t="shared" si="129"/>
        <v>0</v>
      </c>
      <c r="KCU11" s="223">
        <f t="shared" si="129"/>
        <v>0</v>
      </c>
      <c r="KCV11" s="223">
        <f t="shared" si="129"/>
        <v>0</v>
      </c>
      <c r="KCW11" s="223">
        <f t="shared" si="129"/>
        <v>0</v>
      </c>
      <c r="KCX11" s="223">
        <f t="shared" si="129"/>
        <v>0</v>
      </c>
      <c r="KCY11" s="223">
        <f t="shared" si="129"/>
        <v>0</v>
      </c>
      <c r="KCZ11" s="223">
        <f t="shared" si="129"/>
        <v>0</v>
      </c>
      <c r="KDA11" s="223">
        <f t="shared" si="129"/>
        <v>0</v>
      </c>
      <c r="KDB11" s="223">
        <f t="shared" si="129"/>
        <v>0</v>
      </c>
      <c r="KDC11" s="223">
        <f t="shared" si="129"/>
        <v>0</v>
      </c>
      <c r="KDD11" s="223">
        <f t="shared" si="129"/>
        <v>0</v>
      </c>
      <c r="KDE11" s="223">
        <f t="shared" si="129"/>
        <v>0</v>
      </c>
      <c r="KDF11" s="223">
        <f t="shared" si="129"/>
        <v>0</v>
      </c>
      <c r="KDG11" s="223">
        <f t="shared" si="129"/>
        <v>0</v>
      </c>
      <c r="KDH11" s="223">
        <f t="shared" si="129"/>
        <v>0</v>
      </c>
      <c r="KDI11" s="223">
        <f t="shared" si="129"/>
        <v>0</v>
      </c>
      <c r="KDJ11" s="223">
        <f t="shared" si="129"/>
        <v>0</v>
      </c>
      <c r="KDK11" s="223">
        <f t="shared" si="129"/>
        <v>0</v>
      </c>
      <c r="KDL11" s="223">
        <f t="shared" si="129"/>
        <v>0</v>
      </c>
      <c r="KDM11" s="223">
        <f t="shared" si="129"/>
        <v>0</v>
      </c>
      <c r="KDN11" s="223">
        <f t="shared" si="129"/>
        <v>0</v>
      </c>
      <c r="KDO11" s="223">
        <f t="shared" si="129"/>
        <v>0</v>
      </c>
      <c r="KDP11" s="223">
        <f t="shared" si="129"/>
        <v>0</v>
      </c>
      <c r="KDQ11" s="223">
        <f t="shared" si="129"/>
        <v>0</v>
      </c>
      <c r="KDR11" s="223">
        <f t="shared" si="129"/>
        <v>0</v>
      </c>
      <c r="KDS11" s="223">
        <f t="shared" si="129"/>
        <v>0</v>
      </c>
      <c r="KDT11" s="223">
        <f t="shared" si="129"/>
        <v>0</v>
      </c>
      <c r="KDU11" s="223">
        <f t="shared" si="129"/>
        <v>0</v>
      </c>
      <c r="KDV11" s="223">
        <f t="shared" si="129"/>
        <v>0</v>
      </c>
      <c r="KDW11" s="223">
        <f t="shared" si="129"/>
        <v>0</v>
      </c>
      <c r="KDX11" s="223">
        <f t="shared" si="129"/>
        <v>0</v>
      </c>
      <c r="KDY11" s="223">
        <f t="shared" si="129"/>
        <v>0</v>
      </c>
      <c r="KDZ11" s="223">
        <f t="shared" si="129"/>
        <v>0</v>
      </c>
      <c r="KEA11" s="223">
        <f t="shared" si="129"/>
        <v>0</v>
      </c>
      <c r="KEB11" s="223">
        <f t="shared" si="129"/>
        <v>0</v>
      </c>
      <c r="KEC11" s="223">
        <f t="shared" si="129"/>
        <v>0</v>
      </c>
      <c r="KED11" s="223">
        <f t="shared" si="129"/>
        <v>0</v>
      </c>
      <c r="KEE11" s="223">
        <f t="shared" si="129"/>
        <v>0</v>
      </c>
      <c r="KEF11" s="223">
        <f t="shared" si="129"/>
        <v>0</v>
      </c>
      <c r="KEG11" s="223">
        <f t="shared" si="129"/>
        <v>0</v>
      </c>
      <c r="KEH11" s="223">
        <f t="shared" si="129"/>
        <v>0</v>
      </c>
      <c r="KEI11" s="223">
        <f t="shared" si="129"/>
        <v>0</v>
      </c>
      <c r="KEJ11" s="223">
        <f t="shared" si="129"/>
        <v>0</v>
      </c>
      <c r="KEK11" s="223">
        <f t="shared" si="129"/>
        <v>0</v>
      </c>
      <c r="KEL11" s="223">
        <f t="shared" si="129"/>
        <v>0</v>
      </c>
      <c r="KEM11" s="223">
        <f t="shared" si="129"/>
        <v>0</v>
      </c>
      <c r="KEN11" s="223">
        <f t="shared" si="129"/>
        <v>0</v>
      </c>
      <c r="KEO11" s="223">
        <f t="shared" si="129"/>
        <v>0</v>
      </c>
      <c r="KEP11" s="223">
        <f t="shared" si="129"/>
        <v>0</v>
      </c>
      <c r="KEQ11" s="223">
        <f t="shared" si="129"/>
        <v>0</v>
      </c>
      <c r="KER11" s="223">
        <f t="shared" si="129"/>
        <v>0</v>
      </c>
      <c r="KES11" s="223">
        <f t="shared" si="129"/>
        <v>0</v>
      </c>
      <c r="KET11" s="223">
        <f t="shared" ref="KET11:KHE11" si="130">SUM(KET4:KET10)</f>
        <v>0</v>
      </c>
      <c r="KEU11" s="223">
        <f t="shared" si="130"/>
        <v>0</v>
      </c>
      <c r="KEV11" s="223">
        <f t="shared" si="130"/>
        <v>0</v>
      </c>
      <c r="KEW11" s="223">
        <f t="shared" si="130"/>
        <v>0</v>
      </c>
      <c r="KEX11" s="223">
        <f t="shared" si="130"/>
        <v>0</v>
      </c>
      <c r="KEY11" s="223">
        <f t="shared" si="130"/>
        <v>0</v>
      </c>
      <c r="KEZ11" s="223">
        <f t="shared" si="130"/>
        <v>0</v>
      </c>
      <c r="KFA11" s="223">
        <f t="shared" si="130"/>
        <v>0</v>
      </c>
      <c r="KFB11" s="223">
        <f t="shared" si="130"/>
        <v>0</v>
      </c>
      <c r="KFC11" s="223">
        <f t="shared" si="130"/>
        <v>0</v>
      </c>
      <c r="KFD11" s="223">
        <f t="shared" si="130"/>
        <v>0</v>
      </c>
      <c r="KFE11" s="223">
        <f t="shared" si="130"/>
        <v>0</v>
      </c>
      <c r="KFF11" s="223">
        <f t="shared" si="130"/>
        <v>0</v>
      </c>
      <c r="KFG11" s="223">
        <f t="shared" si="130"/>
        <v>0</v>
      </c>
      <c r="KFH11" s="223">
        <f t="shared" si="130"/>
        <v>0</v>
      </c>
      <c r="KFI11" s="223">
        <f t="shared" si="130"/>
        <v>0</v>
      </c>
      <c r="KFJ11" s="223">
        <f t="shared" si="130"/>
        <v>0</v>
      </c>
      <c r="KFK11" s="223">
        <f t="shared" si="130"/>
        <v>0</v>
      </c>
      <c r="KFL11" s="223">
        <f t="shared" si="130"/>
        <v>0</v>
      </c>
      <c r="KFM11" s="223">
        <f t="shared" si="130"/>
        <v>0</v>
      </c>
      <c r="KFN11" s="223">
        <f t="shared" si="130"/>
        <v>0</v>
      </c>
      <c r="KFO11" s="223">
        <f t="shared" si="130"/>
        <v>0</v>
      </c>
      <c r="KFP11" s="223">
        <f t="shared" si="130"/>
        <v>0</v>
      </c>
      <c r="KFQ11" s="223">
        <f t="shared" si="130"/>
        <v>0</v>
      </c>
      <c r="KFR11" s="223">
        <f t="shared" si="130"/>
        <v>0</v>
      </c>
      <c r="KFS11" s="223">
        <f t="shared" si="130"/>
        <v>0</v>
      </c>
      <c r="KFT11" s="223">
        <f t="shared" si="130"/>
        <v>0</v>
      </c>
      <c r="KFU11" s="223">
        <f t="shared" si="130"/>
        <v>0</v>
      </c>
      <c r="KFV11" s="223">
        <f t="shared" si="130"/>
        <v>0</v>
      </c>
      <c r="KFW11" s="223">
        <f t="shared" si="130"/>
        <v>0</v>
      </c>
      <c r="KFX11" s="223">
        <f t="shared" si="130"/>
        <v>0</v>
      </c>
      <c r="KFY11" s="223">
        <f t="shared" si="130"/>
        <v>0</v>
      </c>
      <c r="KFZ11" s="223">
        <f t="shared" si="130"/>
        <v>0</v>
      </c>
      <c r="KGA11" s="223">
        <f t="shared" si="130"/>
        <v>0</v>
      </c>
      <c r="KGB11" s="223">
        <f t="shared" si="130"/>
        <v>0</v>
      </c>
      <c r="KGC11" s="223">
        <f t="shared" si="130"/>
        <v>0</v>
      </c>
      <c r="KGD11" s="223">
        <f t="shared" si="130"/>
        <v>0</v>
      </c>
      <c r="KGE11" s="223">
        <f t="shared" si="130"/>
        <v>0</v>
      </c>
      <c r="KGF11" s="223">
        <f t="shared" si="130"/>
        <v>0</v>
      </c>
      <c r="KGG11" s="223">
        <f t="shared" si="130"/>
        <v>0</v>
      </c>
      <c r="KGH11" s="223">
        <f t="shared" si="130"/>
        <v>0</v>
      </c>
      <c r="KGI11" s="223">
        <f t="shared" si="130"/>
        <v>0</v>
      </c>
      <c r="KGJ11" s="223">
        <f t="shared" si="130"/>
        <v>0</v>
      </c>
      <c r="KGK11" s="223">
        <f t="shared" si="130"/>
        <v>0</v>
      </c>
      <c r="KGL11" s="223">
        <f t="shared" si="130"/>
        <v>0</v>
      </c>
      <c r="KGM11" s="223">
        <f t="shared" si="130"/>
        <v>0</v>
      </c>
      <c r="KGN11" s="223">
        <f t="shared" si="130"/>
        <v>0</v>
      </c>
      <c r="KGO11" s="223">
        <f t="shared" si="130"/>
        <v>0</v>
      </c>
      <c r="KGP11" s="223">
        <f t="shared" si="130"/>
        <v>0</v>
      </c>
      <c r="KGQ11" s="223">
        <f t="shared" si="130"/>
        <v>0</v>
      </c>
      <c r="KGR11" s="223">
        <f t="shared" si="130"/>
        <v>0</v>
      </c>
      <c r="KGS11" s="223">
        <f t="shared" si="130"/>
        <v>0</v>
      </c>
      <c r="KGT11" s="223">
        <f t="shared" si="130"/>
        <v>0</v>
      </c>
      <c r="KGU11" s="223">
        <f t="shared" si="130"/>
        <v>0</v>
      </c>
      <c r="KGV11" s="223">
        <f t="shared" si="130"/>
        <v>0</v>
      </c>
      <c r="KGW11" s="223">
        <f t="shared" si="130"/>
        <v>0</v>
      </c>
      <c r="KGX11" s="223">
        <f t="shared" si="130"/>
        <v>0</v>
      </c>
      <c r="KGY11" s="223">
        <f t="shared" si="130"/>
        <v>0</v>
      </c>
      <c r="KGZ11" s="223">
        <f t="shared" si="130"/>
        <v>0</v>
      </c>
      <c r="KHA11" s="223">
        <f t="shared" si="130"/>
        <v>0</v>
      </c>
      <c r="KHB11" s="223">
        <f t="shared" si="130"/>
        <v>0</v>
      </c>
      <c r="KHC11" s="223">
        <f t="shared" si="130"/>
        <v>0</v>
      </c>
      <c r="KHD11" s="223">
        <f t="shared" si="130"/>
        <v>0</v>
      </c>
      <c r="KHE11" s="223">
        <f t="shared" si="130"/>
        <v>0</v>
      </c>
      <c r="KHF11" s="223">
        <f t="shared" ref="KHF11:KJQ11" si="131">SUM(KHF4:KHF10)</f>
        <v>0</v>
      </c>
      <c r="KHG11" s="223">
        <f t="shared" si="131"/>
        <v>0</v>
      </c>
      <c r="KHH11" s="223">
        <f t="shared" si="131"/>
        <v>0</v>
      </c>
      <c r="KHI11" s="223">
        <f t="shared" si="131"/>
        <v>0</v>
      </c>
      <c r="KHJ11" s="223">
        <f t="shared" si="131"/>
        <v>0</v>
      </c>
      <c r="KHK11" s="223">
        <f t="shared" si="131"/>
        <v>0</v>
      </c>
      <c r="KHL11" s="223">
        <f t="shared" si="131"/>
        <v>0</v>
      </c>
      <c r="KHM11" s="223">
        <f t="shared" si="131"/>
        <v>0</v>
      </c>
      <c r="KHN11" s="223">
        <f t="shared" si="131"/>
        <v>0</v>
      </c>
      <c r="KHO11" s="223">
        <f t="shared" si="131"/>
        <v>0</v>
      </c>
      <c r="KHP11" s="223">
        <f t="shared" si="131"/>
        <v>0</v>
      </c>
      <c r="KHQ11" s="223">
        <f t="shared" si="131"/>
        <v>0</v>
      </c>
      <c r="KHR11" s="223">
        <f t="shared" si="131"/>
        <v>0</v>
      </c>
      <c r="KHS11" s="223">
        <f t="shared" si="131"/>
        <v>0</v>
      </c>
      <c r="KHT11" s="223">
        <f t="shared" si="131"/>
        <v>0</v>
      </c>
      <c r="KHU11" s="223">
        <f t="shared" si="131"/>
        <v>0</v>
      </c>
      <c r="KHV11" s="223">
        <f t="shared" si="131"/>
        <v>0</v>
      </c>
      <c r="KHW11" s="223">
        <f t="shared" si="131"/>
        <v>0</v>
      </c>
      <c r="KHX11" s="223">
        <f t="shared" si="131"/>
        <v>0</v>
      </c>
      <c r="KHY11" s="223">
        <f t="shared" si="131"/>
        <v>0</v>
      </c>
      <c r="KHZ11" s="223">
        <f t="shared" si="131"/>
        <v>0</v>
      </c>
      <c r="KIA11" s="223">
        <f t="shared" si="131"/>
        <v>0</v>
      </c>
      <c r="KIB11" s="223">
        <f t="shared" si="131"/>
        <v>0</v>
      </c>
      <c r="KIC11" s="223">
        <f t="shared" si="131"/>
        <v>0</v>
      </c>
      <c r="KID11" s="223">
        <f t="shared" si="131"/>
        <v>0</v>
      </c>
      <c r="KIE11" s="223">
        <f t="shared" si="131"/>
        <v>0</v>
      </c>
      <c r="KIF11" s="223">
        <f t="shared" si="131"/>
        <v>0</v>
      </c>
      <c r="KIG11" s="223">
        <f t="shared" si="131"/>
        <v>0</v>
      </c>
      <c r="KIH11" s="223">
        <f t="shared" si="131"/>
        <v>0</v>
      </c>
      <c r="KII11" s="223">
        <f t="shared" si="131"/>
        <v>0</v>
      </c>
      <c r="KIJ11" s="223">
        <f t="shared" si="131"/>
        <v>0</v>
      </c>
      <c r="KIK11" s="223">
        <f t="shared" si="131"/>
        <v>0</v>
      </c>
      <c r="KIL11" s="223">
        <f t="shared" si="131"/>
        <v>0</v>
      </c>
      <c r="KIM11" s="223">
        <f t="shared" si="131"/>
        <v>0</v>
      </c>
      <c r="KIN11" s="223">
        <f t="shared" si="131"/>
        <v>0</v>
      </c>
      <c r="KIO11" s="223">
        <f t="shared" si="131"/>
        <v>0</v>
      </c>
      <c r="KIP11" s="223">
        <f t="shared" si="131"/>
        <v>0</v>
      </c>
      <c r="KIQ11" s="223">
        <f t="shared" si="131"/>
        <v>0</v>
      </c>
      <c r="KIR11" s="223">
        <f t="shared" si="131"/>
        <v>0</v>
      </c>
      <c r="KIS11" s="223">
        <f t="shared" si="131"/>
        <v>0</v>
      </c>
      <c r="KIT11" s="223">
        <f t="shared" si="131"/>
        <v>0</v>
      </c>
      <c r="KIU11" s="223">
        <f t="shared" si="131"/>
        <v>0</v>
      </c>
      <c r="KIV11" s="223">
        <f t="shared" si="131"/>
        <v>0</v>
      </c>
      <c r="KIW11" s="223">
        <f t="shared" si="131"/>
        <v>0</v>
      </c>
      <c r="KIX11" s="223">
        <f t="shared" si="131"/>
        <v>0</v>
      </c>
      <c r="KIY11" s="223">
        <f t="shared" si="131"/>
        <v>0</v>
      </c>
      <c r="KIZ11" s="223">
        <f t="shared" si="131"/>
        <v>0</v>
      </c>
      <c r="KJA11" s="223">
        <f t="shared" si="131"/>
        <v>0</v>
      </c>
      <c r="KJB11" s="223">
        <f t="shared" si="131"/>
        <v>0</v>
      </c>
      <c r="KJC11" s="223">
        <f t="shared" si="131"/>
        <v>0</v>
      </c>
      <c r="KJD11" s="223">
        <f t="shared" si="131"/>
        <v>0</v>
      </c>
      <c r="KJE11" s="223">
        <f t="shared" si="131"/>
        <v>0</v>
      </c>
      <c r="KJF11" s="223">
        <f t="shared" si="131"/>
        <v>0</v>
      </c>
      <c r="KJG11" s="223">
        <f t="shared" si="131"/>
        <v>0</v>
      </c>
      <c r="KJH11" s="223">
        <f t="shared" si="131"/>
        <v>0</v>
      </c>
      <c r="KJI11" s="223">
        <f t="shared" si="131"/>
        <v>0</v>
      </c>
      <c r="KJJ11" s="223">
        <f t="shared" si="131"/>
        <v>0</v>
      </c>
      <c r="KJK11" s="223">
        <f t="shared" si="131"/>
        <v>0</v>
      </c>
      <c r="KJL11" s="223">
        <f t="shared" si="131"/>
        <v>0</v>
      </c>
      <c r="KJM11" s="223">
        <f t="shared" si="131"/>
        <v>0</v>
      </c>
      <c r="KJN11" s="223">
        <f t="shared" si="131"/>
        <v>0</v>
      </c>
      <c r="KJO11" s="223">
        <f t="shared" si="131"/>
        <v>0</v>
      </c>
      <c r="KJP11" s="223">
        <f t="shared" si="131"/>
        <v>0</v>
      </c>
      <c r="KJQ11" s="223">
        <f t="shared" si="131"/>
        <v>0</v>
      </c>
      <c r="KJR11" s="223">
        <f t="shared" ref="KJR11:KMC11" si="132">SUM(KJR4:KJR10)</f>
        <v>0</v>
      </c>
      <c r="KJS11" s="223">
        <f t="shared" si="132"/>
        <v>0</v>
      </c>
      <c r="KJT11" s="223">
        <f t="shared" si="132"/>
        <v>0</v>
      </c>
      <c r="KJU11" s="223">
        <f t="shared" si="132"/>
        <v>0</v>
      </c>
      <c r="KJV11" s="223">
        <f t="shared" si="132"/>
        <v>0</v>
      </c>
      <c r="KJW11" s="223">
        <f t="shared" si="132"/>
        <v>0</v>
      </c>
      <c r="KJX11" s="223">
        <f t="shared" si="132"/>
        <v>0</v>
      </c>
      <c r="KJY11" s="223">
        <f t="shared" si="132"/>
        <v>0</v>
      </c>
      <c r="KJZ11" s="223">
        <f t="shared" si="132"/>
        <v>0</v>
      </c>
      <c r="KKA11" s="223">
        <f t="shared" si="132"/>
        <v>0</v>
      </c>
      <c r="KKB11" s="223">
        <f t="shared" si="132"/>
        <v>0</v>
      </c>
      <c r="KKC11" s="223">
        <f t="shared" si="132"/>
        <v>0</v>
      </c>
      <c r="KKD11" s="223">
        <f t="shared" si="132"/>
        <v>0</v>
      </c>
      <c r="KKE11" s="223">
        <f t="shared" si="132"/>
        <v>0</v>
      </c>
      <c r="KKF11" s="223">
        <f t="shared" si="132"/>
        <v>0</v>
      </c>
      <c r="KKG11" s="223">
        <f t="shared" si="132"/>
        <v>0</v>
      </c>
      <c r="KKH11" s="223">
        <f t="shared" si="132"/>
        <v>0</v>
      </c>
      <c r="KKI11" s="223">
        <f t="shared" si="132"/>
        <v>0</v>
      </c>
      <c r="KKJ11" s="223">
        <f t="shared" si="132"/>
        <v>0</v>
      </c>
      <c r="KKK11" s="223">
        <f t="shared" si="132"/>
        <v>0</v>
      </c>
      <c r="KKL11" s="223">
        <f t="shared" si="132"/>
        <v>0</v>
      </c>
      <c r="KKM11" s="223">
        <f t="shared" si="132"/>
        <v>0</v>
      </c>
      <c r="KKN11" s="223">
        <f t="shared" si="132"/>
        <v>0</v>
      </c>
      <c r="KKO11" s="223">
        <f t="shared" si="132"/>
        <v>0</v>
      </c>
      <c r="KKP11" s="223">
        <f t="shared" si="132"/>
        <v>0</v>
      </c>
      <c r="KKQ11" s="223">
        <f t="shared" si="132"/>
        <v>0</v>
      </c>
      <c r="KKR11" s="223">
        <f t="shared" si="132"/>
        <v>0</v>
      </c>
      <c r="KKS11" s="223">
        <f t="shared" si="132"/>
        <v>0</v>
      </c>
      <c r="KKT11" s="223">
        <f t="shared" si="132"/>
        <v>0</v>
      </c>
      <c r="KKU11" s="223">
        <f t="shared" si="132"/>
        <v>0</v>
      </c>
      <c r="KKV11" s="223">
        <f t="shared" si="132"/>
        <v>0</v>
      </c>
      <c r="KKW11" s="223">
        <f t="shared" si="132"/>
        <v>0</v>
      </c>
      <c r="KKX11" s="223">
        <f t="shared" si="132"/>
        <v>0</v>
      </c>
      <c r="KKY11" s="223">
        <f t="shared" si="132"/>
        <v>0</v>
      </c>
      <c r="KKZ11" s="223">
        <f t="shared" si="132"/>
        <v>0</v>
      </c>
      <c r="KLA11" s="223">
        <f t="shared" si="132"/>
        <v>0</v>
      </c>
      <c r="KLB11" s="223">
        <f t="shared" si="132"/>
        <v>0</v>
      </c>
      <c r="KLC11" s="223">
        <f t="shared" si="132"/>
        <v>0</v>
      </c>
      <c r="KLD11" s="223">
        <f t="shared" si="132"/>
        <v>0</v>
      </c>
      <c r="KLE11" s="223">
        <f t="shared" si="132"/>
        <v>0</v>
      </c>
      <c r="KLF11" s="223">
        <f t="shared" si="132"/>
        <v>0</v>
      </c>
      <c r="KLG11" s="223">
        <f t="shared" si="132"/>
        <v>0</v>
      </c>
      <c r="KLH11" s="223">
        <f t="shared" si="132"/>
        <v>0</v>
      </c>
      <c r="KLI11" s="223">
        <f t="shared" si="132"/>
        <v>0</v>
      </c>
      <c r="KLJ11" s="223">
        <f t="shared" si="132"/>
        <v>0</v>
      </c>
      <c r="KLK11" s="223">
        <f t="shared" si="132"/>
        <v>0</v>
      </c>
      <c r="KLL11" s="223">
        <f t="shared" si="132"/>
        <v>0</v>
      </c>
      <c r="KLM11" s="223">
        <f t="shared" si="132"/>
        <v>0</v>
      </c>
      <c r="KLN11" s="223">
        <f t="shared" si="132"/>
        <v>0</v>
      </c>
      <c r="KLO11" s="223">
        <f t="shared" si="132"/>
        <v>0</v>
      </c>
      <c r="KLP11" s="223">
        <f t="shared" si="132"/>
        <v>0</v>
      </c>
      <c r="KLQ11" s="223">
        <f t="shared" si="132"/>
        <v>0</v>
      </c>
      <c r="KLR11" s="223">
        <f t="shared" si="132"/>
        <v>0</v>
      </c>
      <c r="KLS11" s="223">
        <f t="shared" si="132"/>
        <v>0</v>
      </c>
      <c r="KLT11" s="223">
        <f t="shared" si="132"/>
        <v>0</v>
      </c>
      <c r="KLU11" s="223">
        <f t="shared" si="132"/>
        <v>0</v>
      </c>
      <c r="KLV11" s="223">
        <f t="shared" si="132"/>
        <v>0</v>
      </c>
      <c r="KLW11" s="223">
        <f t="shared" si="132"/>
        <v>0</v>
      </c>
      <c r="KLX11" s="223">
        <f t="shared" si="132"/>
        <v>0</v>
      </c>
      <c r="KLY11" s="223">
        <f t="shared" si="132"/>
        <v>0</v>
      </c>
      <c r="KLZ11" s="223">
        <f t="shared" si="132"/>
        <v>0</v>
      </c>
      <c r="KMA11" s="223">
        <f t="shared" si="132"/>
        <v>0</v>
      </c>
      <c r="KMB11" s="223">
        <f t="shared" si="132"/>
        <v>0</v>
      </c>
      <c r="KMC11" s="223">
        <f t="shared" si="132"/>
        <v>0</v>
      </c>
      <c r="KMD11" s="223">
        <f t="shared" ref="KMD11:KOO11" si="133">SUM(KMD4:KMD10)</f>
        <v>0</v>
      </c>
      <c r="KME11" s="223">
        <f t="shared" si="133"/>
        <v>0</v>
      </c>
      <c r="KMF11" s="223">
        <f t="shared" si="133"/>
        <v>0</v>
      </c>
      <c r="KMG11" s="223">
        <f t="shared" si="133"/>
        <v>0</v>
      </c>
      <c r="KMH11" s="223">
        <f t="shared" si="133"/>
        <v>0</v>
      </c>
      <c r="KMI11" s="223">
        <f t="shared" si="133"/>
        <v>0</v>
      </c>
      <c r="KMJ11" s="223">
        <f t="shared" si="133"/>
        <v>0</v>
      </c>
      <c r="KMK11" s="223">
        <f t="shared" si="133"/>
        <v>0</v>
      </c>
      <c r="KML11" s="223">
        <f t="shared" si="133"/>
        <v>0</v>
      </c>
      <c r="KMM11" s="223">
        <f t="shared" si="133"/>
        <v>0</v>
      </c>
      <c r="KMN11" s="223">
        <f t="shared" si="133"/>
        <v>0</v>
      </c>
      <c r="KMO11" s="223">
        <f t="shared" si="133"/>
        <v>0</v>
      </c>
      <c r="KMP11" s="223">
        <f t="shared" si="133"/>
        <v>0</v>
      </c>
      <c r="KMQ11" s="223">
        <f t="shared" si="133"/>
        <v>0</v>
      </c>
      <c r="KMR11" s="223">
        <f t="shared" si="133"/>
        <v>0</v>
      </c>
      <c r="KMS11" s="223">
        <f t="shared" si="133"/>
        <v>0</v>
      </c>
      <c r="KMT11" s="223">
        <f t="shared" si="133"/>
        <v>0</v>
      </c>
      <c r="KMU11" s="223">
        <f t="shared" si="133"/>
        <v>0</v>
      </c>
      <c r="KMV11" s="223">
        <f t="shared" si="133"/>
        <v>0</v>
      </c>
      <c r="KMW11" s="223">
        <f t="shared" si="133"/>
        <v>0</v>
      </c>
      <c r="KMX11" s="223">
        <f t="shared" si="133"/>
        <v>0</v>
      </c>
      <c r="KMY11" s="223">
        <f t="shared" si="133"/>
        <v>0</v>
      </c>
      <c r="KMZ11" s="223">
        <f t="shared" si="133"/>
        <v>0</v>
      </c>
      <c r="KNA11" s="223">
        <f t="shared" si="133"/>
        <v>0</v>
      </c>
      <c r="KNB11" s="223">
        <f t="shared" si="133"/>
        <v>0</v>
      </c>
      <c r="KNC11" s="223">
        <f t="shared" si="133"/>
        <v>0</v>
      </c>
      <c r="KND11" s="223">
        <f t="shared" si="133"/>
        <v>0</v>
      </c>
      <c r="KNE11" s="223">
        <f t="shared" si="133"/>
        <v>0</v>
      </c>
      <c r="KNF11" s="223">
        <f t="shared" si="133"/>
        <v>0</v>
      </c>
      <c r="KNG11" s="223">
        <f t="shared" si="133"/>
        <v>0</v>
      </c>
      <c r="KNH11" s="223">
        <f t="shared" si="133"/>
        <v>0</v>
      </c>
      <c r="KNI11" s="223">
        <f t="shared" si="133"/>
        <v>0</v>
      </c>
      <c r="KNJ11" s="223">
        <f t="shared" si="133"/>
        <v>0</v>
      </c>
      <c r="KNK11" s="223">
        <f t="shared" si="133"/>
        <v>0</v>
      </c>
      <c r="KNL11" s="223">
        <f t="shared" si="133"/>
        <v>0</v>
      </c>
      <c r="KNM11" s="223">
        <f t="shared" si="133"/>
        <v>0</v>
      </c>
      <c r="KNN11" s="223">
        <f t="shared" si="133"/>
        <v>0</v>
      </c>
      <c r="KNO11" s="223">
        <f t="shared" si="133"/>
        <v>0</v>
      </c>
      <c r="KNP11" s="223">
        <f t="shared" si="133"/>
        <v>0</v>
      </c>
      <c r="KNQ11" s="223">
        <f t="shared" si="133"/>
        <v>0</v>
      </c>
      <c r="KNR11" s="223">
        <f t="shared" si="133"/>
        <v>0</v>
      </c>
      <c r="KNS11" s="223">
        <f t="shared" si="133"/>
        <v>0</v>
      </c>
      <c r="KNT11" s="223">
        <f t="shared" si="133"/>
        <v>0</v>
      </c>
      <c r="KNU11" s="223">
        <f t="shared" si="133"/>
        <v>0</v>
      </c>
      <c r="KNV11" s="223">
        <f t="shared" si="133"/>
        <v>0</v>
      </c>
      <c r="KNW11" s="223">
        <f t="shared" si="133"/>
        <v>0</v>
      </c>
      <c r="KNX11" s="223">
        <f t="shared" si="133"/>
        <v>0</v>
      </c>
      <c r="KNY11" s="223">
        <f t="shared" si="133"/>
        <v>0</v>
      </c>
      <c r="KNZ11" s="223">
        <f t="shared" si="133"/>
        <v>0</v>
      </c>
      <c r="KOA11" s="223">
        <f t="shared" si="133"/>
        <v>0</v>
      </c>
      <c r="KOB11" s="223">
        <f t="shared" si="133"/>
        <v>0</v>
      </c>
      <c r="KOC11" s="223">
        <f t="shared" si="133"/>
        <v>0</v>
      </c>
      <c r="KOD11" s="223">
        <f t="shared" si="133"/>
        <v>0</v>
      </c>
      <c r="KOE11" s="223">
        <f t="shared" si="133"/>
        <v>0</v>
      </c>
      <c r="KOF11" s="223">
        <f t="shared" si="133"/>
        <v>0</v>
      </c>
      <c r="KOG11" s="223">
        <f t="shared" si="133"/>
        <v>0</v>
      </c>
      <c r="KOH11" s="223">
        <f t="shared" si="133"/>
        <v>0</v>
      </c>
      <c r="KOI11" s="223">
        <f t="shared" si="133"/>
        <v>0</v>
      </c>
      <c r="KOJ11" s="223">
        <f t="shared" si="133"/>
        <v>0</v>
      </c>
      <c r="KOK11" s="223">
        <f t="shared" si="133"/>
        <v>0</v>
      </c>
      <c r="KOL11" s="223">
        <f t="shared" si="133"/>
        <v>0</v>
      </c>
      <c r="KOM11" s="223">
        <f t="shared" si="133"/>
        <v>0</v>
      </c>
      <c r="KON11" s="223">
        <f t="shared" si="133"/>
        <v>0</v>
      </c>
      <c r="KOO11" s="223">
        <f t="shared" si="133"/>
        <v>0</v>
      </c>
      <c r="KOP11" s="223">
        <f t="shared" ref="KOP11:KRA11" si="134">SUM(KOP4:KOP10)</f>
        <v>0</v>
      </c>
      <c r="KOQ11" s="223">
        <f t="shared" si="134"/>
        <v>0</v>
      </c>
      <c r="KOR11" s="223">
        <f t="shared" si="134"/>
        <v>0</v>
      </c>
      <c r="KOS11" s="223">
        <f t="shared" si="134"/>
        <v>0</v>
      </c>
      <c r="KOT11" s="223">
        <f t="shared" si="134"/>
        <v>0</v>
      </c>
      <c r="KOU11" s="223">
        <f t="shared" si="134"/>
        <v>0</v>
      </c>
      <c r="KOV11" s="223">
        <f t="shared" si="134"/>
        <v>0</v>
      </c>
      <c r="KOW11" s="223">
        <f t="shared" si="134"/>
        <v>0</v>
      </c>
      <c r="KOX11" s="223">
        <f t="shared" si="134"/>
        <v>0</v>
      </c>
      <c r="KOY11" s="223">
        <f t="shared" si="134"/>
        <v>0</v>
      </c>
      <c r="KOZ11" s="223">
        <f t="shared" si="134"/>
        <v>0</v>
      </c>
      <c r="KPA11" s="223">
        <f t="shared" si="134"/>
        <v>0</v>
      </c>
      <c r="KPB11" s="223">
        <f t="shared" si="134"/>
        <v>0</v>
      </c>
      <c r="KPC11" s="223">
        <f t="shared" si="134"/>
        <v>0</v>
      </c>
      <c r="KPD11" s="223">
        <f t="shared" si="134"/>
        <v>0</v>
      </c>
      <c r="KPE11" s="223">
        <f t="shared" si="134"/>
        <v>0</v>
      </c>
      <c r="KPF11" s="223">
        <f t="shared" si="134"/>
        <v>0</v>
      </c>
      <c r="KPG11" s="223">
        <f t="shared" si="134"/>
        <v>0</v>
      </c>
      <c r="KPH11" s="223">
        <f t="shared" si="134"/>
        <v>0</v>
      </c>
      <c r="KPI11" s="223">
        <f t="shared" si="134"/>
        <v>0</v>
      </c>
      <c r="KPJ11" s="223">
        <f t="shared" si="134"/>
        <v>0</v>
      </c>
      <c r="KPK11" s="223">
        <f t="shared" si="134"/>
        <v>0</v>
      </c>
      <c r="KPL11" s="223">
        <f t="shared" si="134"/>
        <v>0</v>
      </c>
      <c r="KPM11" s="223">
        <f t="shared" si="134"/>
        <v>0</v>
      </c>
      <c r="KPN11" s="223">
        <f t="shared" si="134"/>
        <v>0</v>
      </c>
      <c r="KPO11" s="223">
        <f t="shared" si="134"/>
        <v>0</v>
      </c>
      <c r="KPP11" s="223">
        <f t="shared" si="134"/>
        <v>0</v>
      </c>
      <c r="KPQ11" s="223">
        <f t="shared" si="134"/>
        <v>0</v>
      </c>
      <c r="KPR11" s="223">
        <f t="shared" si="134"/>
        <v>0</v>
      </c>
      <c r="KPS11" s="223">
        <f t="shared" si="134"/>
        <v>0</v>
      </c>
      <c r="KPT11" s="223">
        <f t="shared" si="134"/>
        <v>0</v>
      </c>
      <c r="KPU11" s="223">
        <f t="shared" si="134"/>
        <v>0</v>
      </c>
      <c r="KPV11" s="223">
        <f t="shared" si="134"/>
        <v>0</v>
      </c>
      <c r="KPW11" s="223">
        <f t="shared" si="134"/>
        <v>0</v>
      </c>
      <c r="KPX11" s="223">
        <f t="shared" si="134"/>
        <v>0</v>
      </c>
      <c r="KPY11" s="223">
        <f t="shared" si="134"/>
        <v>0</v>
      </c>
      <c r="KPZ11" s="223">
        <f t="shared" si="134"/>
        <v>0</v>
      </c>
      <c r="KQA11" s="223">
        <f t="shared" si="134"/>
        <v>0</v>
      </c>
      <c r="KQB11" s="223">
        <f t="shared" si="134"/>
        <v>0</v>
      </c>
      <c r="KQC11" s="223">
        <f t="shared" si="134"/>
        <v>0</v>
      </c>
      <c r="KQD11" s="223">
        <f t="shared" si="134"/>
        <v>0</v>
      </c>
      <c r="KQE11" s="223">
        <f t="shared" si="134"/>
        <v>0</v>
      </c>
      <c r="KQF11" s="223">
        <f t="shared" si="134"/>
        <v>0</v>
      </c>
      <c r="KQG11" s="223">
        <f t="shared" si="134"/>
        <v>0</v>
      </c>
      <c r="KQH11" s="223">
        <f t="shared" si="134"/>
        <v>0</v>
      </c>
      <c r="KQI11" s="223">
        <f t="shared" si="134"/>
        <v>0</v>
      </c>
      <c r="KQJ11" s="223">
        <f t="shared" si="134"/>
        <v>0</v>
      </c>
      <c r="KQK11" s="223">
        <f t="shared" si="134"/>
        <v>0</v>
      </c>
      <c r="KQL11" s="223">
        <f t="shared" si="134"/>
        <v>0</v>
      </c>
      <c r="KQM11" s="223">
        <f t="shared" si="134"/>
        <v>0</v>
      </c>
      <c r="KQN11" s="223">
        <f t="shared" si="134"/>
        <v>0</v>
      </c>
      <c r="KQO11" s="223">
        <f t="shared" si="134"/>
        <v>0</v>
      </c>
      <c r="KQP11" s="223">
        <f t="shared" si="134"/>
        <v>0</v>
      </c>
      <c r="KQQ11" s="223">
        <f t="shared" si="134"/>
        <v>0</v>
      </c>
      <c r="KQR11" s="223">
        <f t="shared" si="134"/>
        <v>0</v>
      </c>
      <c r="KQS11" s="223">
        <f t="shared" si="134"/>
        <v>0</v>
      </c>
      <c r="KQT11" s="223">
        <f t="shared" si="134"/>
        <v>0</v>
      </c>
      <c r="KQU11" s="223">
        <f t="shared" si="134"/>
        <v>0</v>
      </c>
      <c r="KQV11" s="223">
        <f t="shared" si="134"/>
        <v>0</v>
      </c>
      <c r="KQW11" s="223">
        <f t="shared" si="134"/>
        <v>0</v>
      </c>
      <c r="KQX11" s="223">
        <f t="shared" si="134"/>
        <v>0</v>
      </c>
      <c r="KQY11" s="223">
        <f t="shared" si="134"/>
        <v>0</v>
      </c>
      <c r="KQZ11" s="223">
        <f t="shared" si="134"/>
        <v>0</v>
      </c>
      <c r="KRA11" s="223">
        <f t="shared" si="134"/>
        <v>0</v>
      </c>
      <c r="KRB11" s="223">
        <f t="shared" ref="KRB11:KTM11" si="135">SUM(KRB4:KRB10)</f>
        <v>0</v>
      </c>
      <c r="KRC11" s="223">
        <f t="shared" si="135"/>
        <v>0</v>
      </c>
      <c r="KRD11" s="223">
        <f t="shared" si="135"/>
        <v>0</v>
      </c>
      <c r="KRE11" s="223">
        <f t="shared" si="135"/>
        <v>0</v>
      </c>
      <c r="KRF11" s="223">
        <f t="shared" si="135"/>
        <v>0</v>
      </c>
      <c r="KRG11" s="223">
        <f t="shared" si="135"/>
        <v>0</v>
      </c>
      <c r="KRH11" s="223">
        <f t="shared" si="135"/>
        <v>0</v>
      </c>
      <c r="KRI11" s="223">
        <f t="shared" si="135"/>
        <v>0</v>
      </c>
      <c r="KRJ11" s="223">
        <f t="shared" si="135"/>
        <v>0</v>
      </c>
      <c r="KRK11" s="223">
        <f t="shared" si="135"/>
        <v>0</v>
      </c>
      <c r="KRL11" s="223">
        <f t="shared" si="135"/>
        <v>0</v>
      </c>
      <c r="KRM11" s="223">
        <f t="shared" si="135"/>
        <v>0</v>
      </c>
      <c r="KRN11" s="223">
        <f t="shared" si="135"/>
        <v>0</v>
      </c>
      <c r="KRO11" s="223">
        <f t="shared" si="135"/>
        <v>0</v>
      </c>
      <c r="KRP11" s="223">
        <f t="shared" si="135"/>
        <v>0</v>
      </c>
      <c r="KRQ11" s="223">
        <f t="shared" si="135"/>
        <v>0</v>
      </c>
      <c r="KRR11" s="223">
        <f t="shared" si="135"/>
        <v>0</v>
      </c>
      <c r="KRS11" s="223">
        <f t="shared" si="135"/>
        <v>0</v>
      </c>
      <c r="KRT11" s="223">
        <f t="shared" si="135"/>
        <v>0</v>
      </c>
      <c r="KRU11" s="223">
        <f t="shared" si="135"/>
        <v>0</v>
      </c>
      <c r="KRV11" s="223">
        <f t="shared" si="135"/>
        <v>0</v>
      </c>
      <c r="KRW11" s="223">
        <f t="shared" si="135"/>
        <v>0</v>
      </c>
      <c r="KRX11" s="223">
        <f t="shared" si="135"/>
        <v>0</v>
      </c>
      <c r="KRY11" s="223">
        <f t="shared" si="135"/>
        <v>0</v>
      </c>
      <c r="KRZ11" s="223">
        <f t="shared" si="135"/>
        <v>0</v>
      </c>
      <c r="KSA11" s="223">
        <f t="shared" si="135"/>
        <v>0</v>
      </c>
      <c r="KSB11" s="223">
        <f t="shared" si="135"/>
        <v>0</v>
      </c>
      <c r="KSC11" s="223">
        <f t="shared" si="135"/>
        <v>0</v>
      </c>
      <c r="KSD11" s="223">
        <f t="shared" si="135"/>
        <v>0</v>
      </c>
      <c r="KSE11" s="223">
        <f t="shared" si="135"/>
        <v>0</v>
      </c>
      <c r="KSF11" s="223">
        <f t="shared" si="135"/>
        <v>0</v>
      </c>
      <c r="KSG11" s="223">
        <f t="shared" si="135"/>
        <v>0</v>
      </c>
      <c r="KSH11" s="223">
        <f t="shared" si="135"/>
        <v>0</v>
      </c>
      <c r="KSI11" s="223">
        <f t="shared" si="135"/>
        <v>0</v>
      </c>
      <c r="KSJ11" s="223">
        <f t="shared" si="135"/>
        <v>0</v>
      </c>
      <c r="KSK11" s="223">
        <f t="shared" si="135"/>
        <v>0</v>
      </c>
      <c r="KSL11" s="223">
        <f t="shared" si="135"/>
        <v>0</v>
      </c>
      <c r="KSM11" s="223">
        <f t="shared" si="135"/>
        <v>0</v>
      </c>
      <c r="KSN11" s="223">
        <f t="shared" si="135"/>
        <v>0</v>
      </c>
      <c r="KSO11" s="223">
        <f t="shared" si="135"/>
        <v>0</v>
      </c>
      <c r="KSP11" s="223">
        <f t="shared" si="135"/>
        <v>0</v>
      </c>
      <c r="KSQ11" s="223">
        <f t="shared" si="135"/>
        <v>0</v>
      </c>
      <c r="KSR11" s="223">
        <f t="shared" si="135"/>
        <v>0</v>
      </c>
      <c r="KSS11" s="223">
        <f t="shared" si="135"/>
        <v>0</v>
      </c>
      <c r="KST11" s="223">
        <f t="shared" si="135"/>
        <v>0</v>
      </c>
      <c r="KSU11" s="223">
        <f t="shared" si="135"/>
        <v>0</v>
      </c>
      <c r="KSV11" s="223">
        <f t="shared" si="135"/>
        <v>0</v>
      </c>
      <c r="KSW11" s="223">
        <f t="shared" si="135"/>
        <v>0</v>
      </c>
      <c r="KSX11" s="223">
        <f t="shared" si="135"/>
        <v>0</v>
      </c>
      <c r="KSY11" s="223">
        <f t="shared" si="135"/>
        <v>0</v>
      </c>
      <c r="KSZ11" s="223">
        <f t="shared" si="135"/>
        <v>0</v>
      </c>
      <c r="KTA11" s="223">
        <f t="shared" si="135"/>
        <v>0</v>
      </c>
      <c r="KTB11" s="223">
        <f t="shared" si="135"/>
        <v>0</v>
      </c>
      <c r="KTC11" s="223">
        <f t="shared" si="135"/>
        <v>0</v>
      </c>
      <c r="KTD11" s="223">
        <f t="shared" si="135"/>
        <v>0</v>
      </c>
      <c r="KTE11" s="223">
        <f t="shared" si="135"/>
        <v>0</v>
      </c>
      <c r="KTF11" s="223">
        <f t="shared" si="135"/>
        <v>0</v>
      </c>
      <c r="KTG11" s="223">
        <f t="shared" si="135"/>
        <v>0</v>
      </c>
      <c r="KTH11" s="223">
        <f t="shared" si="135"/>
        <v>0</v>
      </c>
      <c r="KTI11" s="223">
        <f t="shared" si="135"/>
        <v>0</v>
      </c>
      <c r="KTJ11" s="223">
        <f t="shared" si="135"/>
        <v>0</v>
      </c>
      <c r="KTK11" s="223">
        <f t="shared" si="135"/>
        <v>0</v>
      </c>
      <c r="KTL11" s="223">
        <f t="shared" si="135"/>
        <v>0</v>
      </c>
      <c r="KTM11" s="223">
        <f t="shared" si="135"/>
        <v>0</v>
      </c>
      <c r="KTN11" s="223">
        <f t="shared" ref="KTN11:KVY11" si="136">SUM(KTN4:KTN10)</f>
        <v>0</v>
      </c>
      <c r="KTO11" s="223">
        <f t="shared" si="136"/>
        <v>0</v>
      </c>
      <c r="KTP11" s="223">
        <f t="shared" si="136"/>
        <v>0</v>
      </c>
      <c r="KTQ11" s="223">
        <f t="shared" si="136"/>
        <v>0</v>
      </c>
      <c r="KTR11" s="223">
        <f t="shared" si="136"/>
        <v>0</v>
      </c>
      <c r="KTS11" s="223">
        <f t="shared" si="136"/>
        <v>0</v>
      </c>
      <c r="KTT11" s="223">
        <f t="shared" si="136"/>
        <v>0</v>
      </c>
      <c r="KTU11" s="223">
        <f t="shared" si="136"/>
        <v>0</v>
      </c>
      <c r="KTV11" s="223">
        <f t="shared" si="136"/>
        <v>0</v>
      </c>
      <c r="KTW11" s="223">
        <f t="shared" si="136"/>
        <v>0</v>
      </c>
      <c r="KTX11" s="223">
        <f t="shared" si="136"/>
        <v>0</v>
      </c>
      <c r="KTY11" s="223">
        <f t="shared" si="136"/>
        <v>0</v>
      </c>
      <c r="KTZ11" s="223">
        <f t="shared" si="136"/>
        <v>0</v>
      </c>
      <c r="KUA11" s="223">
        <f t="shared" si="136"/>
        <v>0</v>
      </c>
      <c r="KUB11" s="223">
        <f t="shared" si="136"/>
        <v>0</v>
      </c>
      <c r="KUC11" s="223">
        <f t="shared" si="136"/>
        <v>0</v>
      </c>
      <c r="KUD11" s="223">
        <f t="shared" si="136"/>
        <v>0</v>
      </c>
      <c r="KUE11" s="223">
        <f t="shared" si="136"/>
        <v>0</v>
      </c>
      <c r="KUF11" s="223">
        <f t="shared" si="136"/>
        <v>0</v>
      </c>
      <c r="KUG11" s="223">
        <f t="shared" si="136"/>
        <v>0</v>
      </c>
      <c r="KUH11" s="223">
        <f t="shared" si="136"/>
        <v>0</v>
      </c>
      <c r="KUI11" s="223">
        <f t="shared" si="136"/>
        <v>0</v>
      </c>
      <c r="KUJ11" s="223">
        <f t="shared" si="136"/>
        <v>0</v>
      </c>
      <c r="KUK11" s="223">
        <f t="shared" si="136"/>
        <v>0</v>
      </c>
      <c r="KUL11" s="223">
        <f t="shared" si="136"/>
        <v>0</v>
      </c>
      <c r="KUM11" s="223">
        <f t="shared" si="136"/>
        <v>0</v>
      </c>
      <c r="KUN11" s="223">
        <f t="shared" si="136"/>
        <v>0</v>
      </c>
      <c r="KUO11" s="223">
        <f t="shared" si="136"/>
        <v>0</v>
      </c>
      <c r="KUP11" s="223">
        <f t="shared" si="136"/>
        <v>0</v>
      </c>
      <c r="KUQ11" s="223">
        <f t="shared" si="136"/>
        <v>0</v>
      </c>
      <c r="KUR11" s="223">
        <f t="shared" si="136"/>
        <v>0</v>
      </c>
      <c r="KUS11" s="223">
        <f t="shared" si="136"/>
        <v>0</v>
      </c>
      <c r="KUT11" s="223">
        <f t="shared" si="136"/>
        <v>0</v>
      </c>
      <c r="KUU11" s="223">
        <f t="shared" si="136"/>
        <v>0</v>
      </c>
      <c r="KUV11" s="223">
        <f t="shared" si="136"/>
        <v>0</v>
      </c>
      <c r="KUW11" s="223">
        <f t="shared" si="136"/>
        <v>0</v>
      </c>
      <c r="KUX11" s="223">
        <f t="shared" si="136"/>
        <v>0</v>
      </c>
      <c r="KUY11" s="223">
        <f t="shared" si="136"/>
        <v>0</v>
      </c>
      <c r="KUZ11" s="223">
        <f t="shared" si="136"/>
        <v>0</v>
      </c>
      <c r="KVA11" s="223">
        <f t="shared" si="136"/>
        <v>0</v>
      </c>
      <c r="KVB11" s="223">
        <f t="shared" si="136"/>
        <v>0</v>
      </c>
      <c r="KVC11" s="223">
        <f t="shared" si="136"/>
        <v>0</v>
      </c>
      <c r="KVD11" s="223">
        <f t="shared" si="136"/>
        <v>0</v>
      </c>
      <c r="KVE11" s="223">
        <f t="shared" si="136"/>
        <v>0</v>
      </c>
      <c r="KVF11" s="223">
        <f t="shared" si="136"/>
        <v>0</v>
      </c>
      <c r="KVG11" s="223">
        <f t="shared" si="136"/>
        <v>0</v>
      </c>
      <c r="KVH11" s="223">
        <f t="shared" si="136"/>
        <v>0</v>
      </c>
      <c r="KVI11" s="223">
        <f t="shared" si="136"/>
        <v>0</v>
      </c>
      <c r="KVJ11" s="223">
        <f t="shared" si="136"/>
        <v>0</v>
      </c>
      <c r="KVK11" s="223">
        <f t="shared" si="136"/>
        <v>0</v>
      </c>
      <c r="KVL11" s="223">
        <f t="shared" si="136"/>
        <v>0</v>
      </c>
      <c r="KVM11" s="223">
        <f t="shared" si="136"/>
        <v>0</v>
      </c>
      <c r="KVN11" s="223">
        <f t="shared" si="136"/>
        <v>0</v>
      </c>
      <c r="KVO11" s="223">
        <f t="shared" si="136"/>
        <v>0</v>
      </c>
      <c r="KVP11" s="223">
        <f t="shared" si="136"/>
        <v>0</v>
      </c>
      <c r="KVQ11" s="223">
        <f t="shared" si="136"/>
        <v>0</v>
      </c>
      <c r="KVR11" s="223">
        <f t="shared" si="136"/>
        <v>0</v>
      </c>
      <c r="KVS11" s="223">
        <f t="shared" si="136"/>
        <v>0</v>
      </c>
      <c r="KVT11" s="223">
        <f t="shared" si="136"/>
        <v>0</v>
      </c>
      <c r="KVU11" s="223">
        <f t="shared" si="136"/>
        <v>0</v>
      </c>
      <c r="KVV11" s="223">
        <f t="shared" si="136"/>
        <v>0</v>
      </c>
      <c r="KVW11" s="223">
        <f t="shared" si="136"/>
        <v>0</v>
      </c>
      <c r="KVX11" s="223">
        <f t="shared" si="136"/>
        <v>0</v>
      </c>
      <c r="KVY11" s="223">
        <f t="shared" si="136"/>
        <v>0</v>
      </c>
      <c r="KVZ11" s="223">
        <f t="shared" ref="KVZ11:KYK11" si="137">SUM(KVZ4:KVZ10)</f>
        <v>0</v>
      </c>
      <c r="KWA11" s="223">
        <f t="shared" si="137"/>
        <v>0</v>
      </c>
      <c r="KWB11" s="223">
        <f t="shared" si="137"/>
        <v>0</v>
      </c>
      <c r="KWC11" s="223">
        <f t="shared" si="137"/>
        <v>0</v>
      </c>
      <c r="KWD11" s="223">
        <f t="shared" si="137"/>
        <v>0</v>
      </c>
      <c r="KWE11" s="223">
        <f t="shared" si="137"/>
        <v>0</v>
      </c>
      <c r="KWF11" s="223">
        <f t="shared" si="137"/>
        <v>0</v>
      </c>
      <c r="KWG11" s="223">
        <f t="shared" si="137"/>
        <v>0</v>
      </c>
      <c r="KWH11" s="223">
        <f t="shared" si="137"/>
        <v>0</v>
      </c>
      <c r="KWI11" s="223">
        <f t="shared" si="137"/>
        <v>0</v>
      </c>
      <c r="KWJ11" s="223">
        <f t="shared" si="137"/>
        <v>0</v>
      </c>
      <c r="KWK11" s="223">
        <f t="shared" si="137"/>
        <v>0</v>
      </c>
      <c r="KWL11" s="223">
        <f t="shared" si="137"/>
        <v>0</v>
      </c>
      <c r="KWM11" s="223">
        <f t="shared" si="137"/>
        <v>0</v>
      </c>
      <c r="KWN11" s="223">
        <f t="shared" si="137"/>
        <v>0</v>
      </c>
      <c r="KWO11" s="223">
        <f t="shared" si="137"/>
        <v>0</v>
      </c>
      <c r="KWP11" s="223">
        <f t="shared" si="137"/>
        <v>0</v>
      </c>
      <c r="KWQ11" s="223">
        <f t="shared" si="137"/>
        <v>0</v>
      </c>
      <c r="KWR11" s="223">
        <f t="shared" si="137"/>
        <v>0</v>
      </c>
      <c r="KWS11" s="223">
        <f t="shared" si="137"/>
        <v>0</v>
      </c>
      <c r="KWT11" s="223">
        <f t="shared" si="137"/>
        <v>0</v>
      </c>
      <c r="KWU11" s="223">
        <f t="shared" si="137"/>
        <v>0</v>
      </c>
      <c r="KWV11" s="223">
        <f t="shared" si="137"/>
        <v>0</v>
      </c>
      <c r="KWW11" s="223">
        <f t="shared" si="137"/>
        <v>0</v>
      </c>
      <c r="KWX11" s="223">
        <f t="shared" si="137"/>
        <v>0</v>
      </c>
      <c r="KWY11" s="223">
        <f t="shared" si="137"/>
        <v>0</v>
      </c>
      <c r="KWZ11" s="223">
        <f t="shared" si="137"/>
        <v>0</v>
      </c>
      <c r="KXA11" s="223">
        <f t="shared" si="137"/>
        <v>0</v>
      </c>
      <c r="KXB11" s="223">
        <f t="shared" si="137"/>
        <v>0</v>
      </c>
      <c r="KXC11" s="223">
        <f t="shared" si="137"/>
        <v>0</v>
      </c>
      <c r="KXD11" s="223">
        <f t="shared" si="137"/>
        <v>0</v>
      </c>
      <c r="KXE11" s="223">
        <f t="shared" si="137"/>
        <v>0</v>
      </c>
      <c r="KXF11" s="223">
        <f t="shared" si="137"/>
        <v>0</v>
      </c>
      <c r="KXG11" s="223">
        <f t="shared" si="137"/>
        <v>0</v>
      </c>
      <c r="KXH11" s="223">
        <f t="shared" si="137"/>
        <v>0</v>
      </c>
      <c r="KXI11" s="223">
        <f t="shared" si="137"/>
        <v>0</v>
      </c>
      <c r="KXJ11" s="223">
        <f t="shared" si="137"/>
        <v>0</v>
      </c>
      <c r="KXK11" s="223">
        <f t="shared" si="137"/>
        <v>0</v>
      </c>
      <c r="KXL11" s="223">
        <f t="shared" si="137"/>
        <v>0</v>
      </c>
      <c r="KXM11" s="223">
        <f t="shared" si="137"/>
        <v>0</v>
      </c>
      <c r="KXN11" s="223">
        <f t="shared" si="137"/>
        <v>0</v>
      </c>
      <c r="KXO11" s="223">
        <f t="shared" si="137"/>
        <v>0</v>
      </c>
      <c r="KXP11" s="223">
        <f t="shared" si="137"/>
        <v>0</v>
      </c>
      <c r="KXQ11" s="223">
        <f t="shared" si="137"/>
        <v>0</v>
      </c>
      <c r="KXR11" s="223">
        <f t="shared" si="137"/>
        <v>0</v>
      </c>
      <c r="KXS11" s="223">
        <f t="shared" si="137"/>
        <v>0</v>
      </c>
      <c r="KXT11" s="223">
        <f t="shared" si="137"/>
        <v>0</v>
      </c>
      <c r="KXU11" s="223">
        <f t="shared" si="137"/>
        <v>0</v>
      </c>
      <c r="KXV11" s="223">
        <f t="shared" si="137"/>
        <v>0</v>
      </c>
      <c r="KXW11" s="223">
        <f t="shared" si="137"/>
        <v>0</v>
      </c>
      <c r="KXX11" s="223">
        <f t="shared" si="137"/>
        <v>0</v>
      </c>
      <c r="KXY11" s="223">
        <f t="shared" si="137"/>
        <v>0</v>
      </c>
      <c r="KXZ11" s="223">
        <f t="shared" si="137"/>
        <v>0</v>
      </c>
      <c r="KYA11" s="223">
        <f t="shared" si="137"/>
        <v>0</v>
      </c>
      <c r="KYB11" s="223">
        <f t="shared" si="137"/>
        <v>0</v>
      </c>
      <c r="KYC11" s="223">
        <f t="shared" si="137"/>
        <v>0</v>
      </c>
      <c r="KYD11" s="223">
        <f t="shared" si="137"/>
        <v>0</v>
      </c>
      <c r="KYE11" s="223">
        <f t="shared" si="137"/>
        <v>0</v>
      </c>
      <c r="KYF11" s="223">
        <f t="shared" si="137"/>
        <v>0</v>
      </c>
      <c r="KYG11" s="223">
        <f t="shared" si="137"/>
        <v>0</v>
      </c>
      <c r="KYH11" s="223">
        <f t="shared" si="137"/>
        <v>0</v>
      </c>
      <c r="KYI11" s="223">
        <f t="shared" si="137"/>
        <v>0</v>
      </c>
      <c r="KYJ11" s="223">
        <f t="shared" si="137"/>
        <v>0</v>
      </c>
      <c r="KYK11" s="223">
        <f t="shared" si="137"/>
        <v>0</v>
      </c>
      <c r="KYL11" s="223">
        <f t="shared" ref="KYL11:LAW11" si="138">SUM(KYL4:KYL10)</f>
        <v>0</v>
      </c>
      <c r="KYM11" s="223">
        <f t="shared" si="138"/>
        <v>0</v>
      </c>
      <c r="KYN11" s="223">
        <f t="shared" si="138"/>
        <v>0</v>
      </c>
      <c r="KYO11" s="223">
        <f t="shared" si="138"/>
        <v>0</v>
      </c>
      <c r="KYP11" s="223">
        <f t="shared" si="138"/>
        <v>0</v>
      </c>
      <c r="KYQ11" s="223">
        <f t="shared" si="138"/>
        <v>0</v>
      </c>
      <c r="KYR11" s="223">
        <f t="shared" si="138"/>
        <v>0</v>
      </c>
      <c r="KYS11" s="223">
        <f t="shared" si="138"/>
        <v>0</v>
      </c>
      <c r="KYT11" s="223">
        <f t="shared" si="138"/>
        <v>0</v>
      </c>
      <c r="KYU11" s="223">
        <f t="shared" si="138"/>
        <v>0</v>
      </c>
      <c r="KYV11" s="223">
        <f t="shared" si="138"/>
        <v>0</v>
      </c>
      <c r="KYW11" s="223">
        <f t="shared" si="138"/>
        <v>0</v>
      </c>
      <c r="KYX11" s="223">
        <f t="shared" si="138"/>
        <v>0</v>
      </c>
      <c r="KYY11" s="223">
        <f t="shared" si="138"/>
        <v>0</v>
      </c>
      <c r="KYZ11" s="223">
        <f t="shared" si="138"/>
        <v>0</v>
      </c>
      <c r="KZA11" s="223">
        <f t="shared" si="138"/>
        <v>0</v>
      </c>
      <c r="KZB11" s="223">
        <f t="shared" si="138"/>
        <v>0</v>
      </c>
      <c r="KZC11" s="223">
        <f t="shared" si="138"/>
        <v>0</v>
      </c>
      <c r="KZD11" s="223">
        <f t="shared" si="138"/>
        <v>0</v>
      </c>
      <c r="KZE11" s="223">
        <f t="shared" si="138"/>
        <v>0</v>
      </c>
      <c r="KZF11" s="223">
        <f t="shared" si="138"/>
        <v>0</v>
      </c>
      <c r="KZG11" s="223">
        <f t="shared" si="138"/>
        <v>0</v>
      </c>
      <c r="KZH11" s="223">
        <f t="shared" si="138"/>
        <v>0</v>
      </c>
      <c r="KZI11" s="223">
        <f t="shared" si="138"/>
        <v>0</v>
      </c>
      <c r="KZJ11" s="223">
        <f t="shared" si="138"/>
        <v>0</v>
      </c>
      <c r="KZK11" s="223">
        <f t="shared" si="138"/>
        <v>0</v>
      </c>
      <c r="KZL11" s="223">
        <f t="shared" si="138"/>
        <v>0</v>
      </c>
      <c r="KZM11" s="223">
        <f t="shared" si="138"/>
        <v>0</v>
      </c>
      <c r="KZN11" s="223">
        <f t="shared" si="138"/>
        <v>0</v>
      </c>
      <c r="KZO11" s="223">
        <f t="shared" si="138"/>
        <v>0</v>
      </c>
      <c r="KZP11" s="223">
        <f t="shared" si="138"/>
        <v>0</v>
      </c>
      <c r="KZQ11" s="223">
        <f t="shared" si="138"/>
        <v>0</v>
      </c>
      <c r="KZR11" s="223">
        <f t="shared" si="138"/>
        <v>0</v>
      </c>
      <c r="KZS11" s="223">
        <f t="shared" si="138"/>
        <v>0</v>
      </c>
      <c r="KZT11" s="223">
        <f t="shared" si="138"/>
        <v>0</v>
      </c>
      <c r="KZU11" s="223">
        <f t="shared" si="138"/>
        <v>0</v>
      </c>
      <c r="KZV11" s="223">
        <f t="shared" si="138"/>
        <v>0</v>
      </c>
      <c r="KZW11" s="223">
        <f t="shared" si="138"/>
        <v>0</v>
      </c>
      <c r="KZX11" s="223">
        <f t="shared" si="138"/>
        <v>0</v>
      </c>
      <c r="KZY11" s="223">
        <f t="shared" si="138"/>
        <v>0</v>
      </c>
      <c r="KZZ11" s="223">
        <f t="shared" si="138"/>
        <v>0</v>
      </c>
      <c r="LAA11" s="223">
        <f t="shared" si="138"/>
        <v>0</v>
      </c>
      <c r="LAB11" s="223">
        <f t="shared" si="138"/>
        <v>0</v>
      </c>
      <c r="LAC11" s="223">
        <f t="shared" si="138"/>
        <v>0</v>
      </c>
      <c r="LAD11" s="223">
        <f t="shared" si="138"/>
        <v>0</v>
      </c>
      <c r="LAE11" s="223">
        <f t="shared" si="138"/>
        <v>0</v>
      </c>
      <c r="LAF11" s="223">
        <f t="shared" si="138"/>
        <v>0</v>
      </c>
      <c r="LAG11" s="223">
        <f t="shared" si="138"/>
        <v>0</v>
      </c>
      <c r="LAH11" s="223">
        <f t="shared" si="138"/>
        <v>0</v>
      </c>
      <c r="LAI11" s="223">
        <f t="shared" si="138"/>
        <v>0</v>
      </c>
      <c r="LAJ11" s="223">
        <f t="shared" si="138"/>
        <v>0</v>
      </c>
      <c r="LAK11" s="223">
        <f t="shared" si="138"/>
        <v>0</v>
      </c>
      <c r="LAL11" s="223">
        <f t="shared" si="138"/>
        <v>0</v>
      </c>
      <c r="LAM11" s="223">
        <f t="shared" si="138"/>
        <v>0</v>
      </c>
      <c r="LAN11" s="223">
        <f t="shared" si="138"/>
        <v>0</v>
      </c>
      <c r="LAO11" s="223">
        <f t="shared" si="138"/>
        <v>0</v>
      </c>
      <c r="LAP11" s="223">
        <f t="shared" si="138"/>
        <v>0</v>
      </c>
      <c r="LAQ11" s="223">
        <f t="shared" si="138"/>
        <v>0</v>
      </c>
      <c r="LAR11" s="223">
        <f t="shared" si="138"/>
        <v>0</v>
      </c>
      <c r="LAS11" s="223">
        <f t="shared" si="138"/>
        <v>0</v>
      </c>
      <c r="LAT11" s="223">
        <f t="shared" si="138"/>
        <v>0</v>
      </c>
      <c r="LAU11" s="223">
        <f t="shared" si="138"/>
        <v>0</v>
      </c>
      <c r="LAV11" s="223">
        <f t="shared" si="138"/>
        <v>0</v>
      </c>
      <c r="LAW11" s="223">
        <f t="shared" si="138"/>
        <v>0</v>
      </c>
      <c r="LAX11" s="223">
        <f t="shared" ref="LAX11:LDI11" si="139">SUM(LAX4:LAX10)</f>
        <v>0</v>
      </c>
      <c r="LAY11" s="223">
        <f t="shared" si="139"/>
        <v>0</v>
      </c>
      <c r="LAZ11" s="223">
        <f t="shared" si="139"/>
        <v>0</v>
      </c>
      <c r="LBA11" s="223">
        <f t="shared" si="139"/>
        <v>0</v>
      </c>
      <c r="LBB11" s="223">
        <f t="shared" si="139"/>
        <v>0</v>
      </c>
      <c r="LBC11" s="223">
        <f t="shared" si="139"/>
        <v>0</v>
      </c>
      <c r="LBD11" s="223">
        <f t="shared" si="139"/>
        <v>0</v>
      </c>
      <c r="LBE11" s="223">
        <f t="shared" si="139"/>
        <v>0</v>
      </c>
      <c r="LBF11" s="223">
        <f t="shared" si="139"/>
        <v>0</v>
      </c>
      <c r="LBG11" s="223">
        <f t="shared" si="139"/>
        <v>0</v>
      </c>
      <c r="LBH11" s="223">
        <f t="shared" si="139"/>
        <v>0</v>
      </c>
      <c r="LBI11" s="223">
        <f t="shared" si="139"/>
        <v>0</v>
      </c>
      <c r="LBJ11" s="223">
        <f t="shared" si="139"/>
        <v>0</v>
      </c>
      <c r="LBK11" s="223">
        <f t="shared" si="139"/>
        <v>0</v>
      </c>
      <c r="LBL11" s="223">
        <f t="shared" si="139"/>
        <v>0</v>
      </c>
      <c r="LBM11" s="223">
        <f t="shared" si="139"/>
        <v>0</v>
      </c>
      <c r="LBN11" s="223">
        <f t="shared" si="139"/>
        <v>0</v>
      </c>
      <c r="LBO11" s="223">
        <f t="shared" si="139"/>
        <v>0</v>
      </c>
      <c r="LBP11" s="223">
        <f t="shared" si="139"/>
        <v>0</v>
      </c>
      <c r="LBQ11" s="223">
        <f t="shared" si="139"/>
        <v>0</v>
      </c>
      <c r="LBR11" s="223">
        <f t="shared" si="139"/>
        <v>0</v>
      </c>
      <c r="LBS11" s="223">
        <f t="shared" si="139"/>
        <v>0</v>
      </c>
      <c r="LBT11" s="223">
        <f t="shared" si="139"/>
        <v>0</v>
      </c>
      <c r="LBU11" s="223">
        <f t="shared" si="139"/>
        <v>0</v>
      </c>
      <c r="LBV11" s="223">
        <f t="shared" si="139"/>
        <v>0</v>
      </c>
      <c r="LBW11" s="223">
        <f t="shared" si="139"/>
        <v>0</v>
      </c>
      <c r="LBX11" s="223">
        <f t="shared" si="139"/>
        <v>0</v>
      </c>
      <c r="LBY11" s="223">
        <f t="shared" si="139"/>
        <v>0</v>
      </c>
      <c r="LBZ11" s="223">
        <f t="shared" si="139"/>
        <v>0</v>
      </c>
      <c r="LCA11" s="223">
        <f t="shared" si="139"/>
        <v>0</v>
      </c>
      <c r="LCB11" s="223">
        <f t="shared" si="139"/>
        <v>0</v>
      </c>
      <c r="LCC11" s="223">
        <f t="shared" si="139"/>
        <v>0</v>
      </c>
      <c r="LCD11" s="223">
        <f t="shared" si="139"/>
        <v>0</v>
      </c>
      <c r="LCE11" s="223">
        <f t="shared" si="139"/>
        <v>0</v>
      </c>
      <c r="LCF11" s="223">
        <f t="shared" si="139"/>
        <v>0</v>
      </c>
      <c r="LCG11" s="223">
        <f t="shared" si="139"/>
        <v>0</v>
      </c>
      <c r="LCH11" s="223">
        <f t="shared" si="139"/>
        <v>0</v>
      </c>
      <c r="LCI11" s="223">
        <f t="shared" si="139"/>
        <v>0</v>
      </c>
      <c r="LCJ11" s="223">
        <f t="shared" si="139"/>
        <v>0</v>
      </c>
      <c r="LCK11" s="223">
        <f t="shared" si="139"/>
        <v>0</v>
      </c>
      <c r="LCL11" s="223">
        <f t="shared" si="139"/>
        <v>0</v>
      </c>
      <c r="LCM11" s="223">
        <f t="shared" si="139"/>
        <v>0</v>
      </c>
      <c r="LCN11" s="223">
        <f t="shared" si="139"/>
        <v>0</v>
      </c>
      <c r="LCO11" s="223">
        <f t="shared" si="139"/>
        <v>0</v>
      </c>
      <c r="LCP11" s="223">
        <f t="shared" si="139"/>
        <v>0</v>
      </c>
      <c r="LCQ11" s="223">
        <f t="shared" si="139"/>
        <v>0</v>
      </c>
      <c r="LCR11" s="223">
        <f t="shared" si="139"/>
        <v>0</v>
      </c>
      <c r="LCS11" s="223">
        <f t="shared" si="139"/>
        <v>0</v>
      </c>
      <c r="LCT11" s="223">
        <f t="shared" si="139"/>
        <v>0</v>
      </c>
      <c r="LCU11" s="223">
        <f t="shared" si="139"/>
        <v>0</v>
      </c>
      <c r="LCV11" s="223">
        <f t="shared" si="139"/>
        <v>0</v>
      </c>
      <c r="LCW11" s="223">
        <f t="shared" si="139"/>
        <v>0</v>
      </c>
      <c r="LCX11" s="223">
        <f t="shared" si="139"/>
        <v>0</v>
      </c>
      <c r="LCY11" s="223">
        <f t="shared" si="139"/>
        <v>0</v>
      </c>
      <c r="LCZ11" s="223">
        <f t="shared" si="139"/>
        <v>0</v>
      </c>
      <c r="LDA11" s="223">
        <f t="shared" si="139"/>
        <v>0</v>
      </c>
      <c r="LDB11" s="223">
        <f t="shared" si="139"/>
        <v>0</v>
      </c>
      <c r="LDC11" s="223">
        <f t="shared" si="139"/>
        <v>0</v>
      </c>
      <c r="LDD11" s="223">
        <f t="shared" si="139"/>
        <v>0</v>
      </c>
      <c r="LDE11" s="223">
        <f t="shared" si="139"/>
        <v>0</v>
      </c>
      <c r="LDF11" s="223">
        <f t="shared" si="139"/>
        <v>0</v>
      </c>
      <c r="LDG11" s="223">
        <f t="shared" si="139"/>
        <v>0</v>
      </c>
      <c r="LDH11" s="223">
        <f t="shared" si="139"/>
        <v>0</v>
      </c>
      <c r="LDI11" s="223">
        <f t="shared" si="139"/>
        <v>0</v>
      </c>
      <c r="LDJ11" s="223">
        <f t="shared" ref="LDJ11:LFU11" si="140">SUM(LDJ4:LDJ10)</f>
        <v>0</v>
      </c>
      <c r="LDK11" s="223">
        <f t="shared" si="140"/>
        <v>0</v>
      </c>
      <c r="LDL11" s="223">
        <f t="shared" si="140"/>
        <v>0</v>
      </c>
      <c r="LDM11" s="223">
        <f t="shared" si="140"/>
        <v>0</v>
      </c>
      <c r="LDN11" s="223">
        <f t="shared" si="140"/>
        <v>0</v>
      </c>
      <c r="LDO11" s="223">
        <f t="shared" si="140"/>
        <v>0</v>
      </c>
      <c r="LDP11" s="223">
        <f t="shared" si="140"/>
        <v>0</v>
      </c>
      <c r="LDQ11" s="223">
        <f t="shared" si="140"/>
        <v>0</v>
      </c>
      <c r="LDR11" s="223">
        <f t="shared" si="140"/>
        <v>0</v>
      </c>
      <c r="LDS11" s="223">
        <f t="shared" si="140"/>
        <v>0</v>
      </c>
      <c r="LDT11" s="223">
        <f t="shared" si="140"/>
        <v>0</v>
      </c>
      <c r="LDU11" s="223">
        <f t="shared" si="140"/>
        <v>0</v>
      </c>
      <c r="LDV11" s="223">
        <f t="shared" si="140"/>
        <v>0</v>
      </c>
      <c r="LDW11" s="223">
        <f t="shared" si="140"/>
        <v>0</v>
      </c>
      <c r="LDX11" s="223">
        <f t="shared" si="140"/>
        <v>0</v>
      </c>
      <c r="LDY11" s="223">
        <f t="shared" si="140"/>
        <v>0</v>
      </c>
      <c r="LDZ11" s="223">
        <f t="shared" si="140"/>
        <v>0</v>
      </c>
      <c r="LEA11" s="223">
        <f t="shared" si="140"/>
        <v>0</v>
      </c>
      <c r="LEB11" s="223">
        <f t="shared" si="140"/>
        <v>0</v>
      </c>
      <c r="LEC11" s="223">
        <f t="shared" si="140"/>
        <v>0</v>
      </c>
      <c r="LED11" s="223">
        <f t="shared" si="140"/>
        <v>0</v>
      </c>
      <c r="LEE11" s="223">
        <f t="shared" si="140"/>
        <v>0</v>
      </c>
      <c r="LEF11" s="223">
        <f t="shared" si="140"/>
        <v>0</v>
      </c>
      <c r="LEG11" s="223">
        <f t="shared" si="140"/>
        <v>0</v>
      </c>
      <c r="LEH11" s="223">
        <f t="shared" si="140"/>
        <v>0</v>
      </c>
      <c r="LEI11" s="223">
        <f t="shared" si="140"/>
        <v>0</v>
      </c>
      <c r="LEJ11" s="223">
        <f t="shared" si="140"/>
        <v>0</v>
      </c>
      <c r="LEK11" s="223">
        <f t="shared" si="140"/>
        <v>0</v>
      </c>
      <c r="LEL11" s="223">
        <f t="shared" si="140"/>
        <v>0</v>
      </c>
      <c r="LEM11" s="223">
        <f t="shared" si="140"/>
        <v>0</v>
      </c>
      <c r="LEN11" s="223">
        <f t="shared" si="140"/>
        <v>0</v>
      </c>
      <c r="LEO11" s="223">
        <f t="shared" si="140"/>
        <v>0</v>
      </c>
      <c r="LEP11" s="223">
        <f t="shared" si="140"/>
        <v>0</v>
      </c>
      <c r="LEQ11" s="223">
        <f t="shared" si="140"/>
        <v>0</v>
      </c>
      <c r="LER11" s="223">
        <f t="shared" si="140"/>
        <v>0</v>
      </c>
      <c r="LES11" s="223">
        <f t="shared" si="140"/>
        <v>0</v>
      </c>
      <c r="LET11" s="223">
        <f t="shared" si="140"/>
        <v>0</v>
      </c>
      <c r="LEU11" s="223">
        <f t="shared" si="140"/>
        <v>0</v>
      </c>
      <c r="LEV11" s="223">
        <f t="shared" si="140"/>
        <v>0</v>
      </c>
      <c r="LEW11" s="223">
        <f t="shared" si="140"/>
        <v>0</v>
      </c>
      <c r="LEX11" s="223">
        <f t="shared" si="140"/>
        <v>0</v>
      </c>
      <c r="LEY11" s="223">
        <f t="shared" si="140"/>
        <v>0</v>
      </c>
      <c r="LEZ11" s="223">
        <f t="shared" si="140"/>
        <v>0</v>
      </c>
      <c r="LFA11" s="223">
        <f t="shared" si="140"/>
        <v>0</v>
      </c>
      <c r="LFB11" s="223">
        <f t="shared" si="140"/>
        <v>0</v>
      </c>
      <c r="LFC11" s="223">
        <f t="shared" si="140"/>
        <v>0</v>
      </c>
      <c r="LFD11" s="223">
        <f t="shared" si="140"/>
        <v>0</v>
      </c>
      <c r="LFE11" s="223">
        <f t="shared" si="140"/>
        <v>0</v>
      </c>
      <c r="LFF11" s="223">
        <f t="shared" si="140"/>
        <v>0</v>
      </c>
      <c r="LFG11" s="223">
        <f t="shared" si="140"/>
        <v>0</v>
      </c>
      <c r="LFH11" s="223">
        <f t="shared" si="140"/>
        <v>0</v>
      </c>
      <c r="LFI11" s="223">
        <f t="shared" si="140"/>
        <v>0</v>
      </c>
      <c r="LFJ11" s="223">
        <f t="shared" si="140"/>
        <v>0</v>
      </c>
      <c r="LFK11" s="223">
        <f t="shared" si="140"/>
        <v>0</v>
      </c>
      <c r="LFL11" s="223">
        <f t="shared" si="140"/>
        <v>0</v>
      </c>
      <c r="LFM11" s="223">
        <f t="shared" si="140"/>
        <v>0</v>
      </c>
      <c r="LFN11" s="223">
        <f t="shared" si="140"/>
        <v>0</v>
      </c>
      <c r="LFO11" s="223">
        <f t="shared" si="140"/>
        <v>0</v>
      </c>
      <c r="LFP11" s="223">
        <f t="shared" si="140"/>
        <v>0</v>
      </c>
      <c r="LFQ11" s="223">
        <f t="shared" si="140"/>
        <v>0</v>
      </c>
      <c r="LFR11" s="223">
        <f t="shared" si="140"/>
        <v>0</v>
      </c>
      <c r="LFS11" s="223">
        <f t="shared" si="140"/>
        <v>0</v>
      </c>
      <c r="LFT11" s="223">
        <f t="shared" si="140"/>
        <v>0</v>
      </c>
      <c r="LFU11" s="223">
        <f t="shared" si="140"/>
        <v>0</v>
      </c>
      <c r="LFV11" s="223">
        <f t="shared" ref="LFV11:LIG11" si="141">SUM(LFV4:LFV10)</f>
        <v>0</v>
      </c>
      <c r="LFW11" s="223">
        <f t="shared" si="141"/>
        <v>0</v>
      </c>
      <c r="LFX11" s="223">
        <f t="shared" si="141"/>
        <v>0</v>
      </c>
      <c r="LFY11" s="223">
        <f t="shared" si="141"/>
        <v>0</v>
      </c>
      <c r="LFZ11" s="223">
        <f t="shared" si="141"/>
        <v>0</v>
      </c>
      <c r="LGA11" s="223">
        <f t="shared" si="141"/>
        <v>0</v>
      </c>
      <c r="LGB11" s="223">
        <f t="shared" si="141"/>
        <v>0</v>
      </c>
      <c r="LGC11" s="223">
        <f t="shared" si="141"/>
        <v>0</v>
      </c>
      <c r="LGD11" s="223">
        <f t="shared" si="141"/>
        <v>0</v>
      </c>
      <c r="LGE11" s="223">
        <f t="shared" si="141"/>
        <v>0</v>
      </c>
      <c r="LGF11" s="223">
        <f t="shared" si="141"/>
        <v>0</v>
      </c>
      <c r="LGG11" s="223">
        <f t="shared" si="141"/>
        <v>0</v>
      </c>
      <c r="LGH11" s="223">
        <f t="shared" si="141"/>
        <v>0</v>
      </c>
      <c r="LGI11" s="223">
        <f t="shared" si="141"/>
        <v>0</v>
      </c>
      <c r="LGJ11" s="223">
        <f t="shared" si="141"/>
        <v>0</v>
      </c>
      <c r="LGK11" s="223">
        <f t="shared" si="141"/>
        <v>0</v>
      </c>
      <c r="LGL11" s="223">
        <f t="shared" si="141"/>
        <v>0</v>
      </c>
      <c r="LGM11" s="223">
        <f t="shared" si="141"/>
        <v>0</v>
      </c>
      <c r="LGN11" s="223">
        <f t="shared" si="141"/>
        <v>0</v>
      </c>
      <c r="LGO11" s="223">
        <f t="shared" si="141"/>
        <v>0</v>
      </c>
      <c r="LGP11" s="223">
        <f t="shared" si="141"/>
        <v>0</v>
      </c>
      <c r="LGQ11" s="223">
        <f t="shared" si="141"/>
        <v>0</v>
      </c>
      <c r="LGR11" s="223">
        <f t="shared" si="141"/>
        <v>0</v>
      </c>
      <c r="LGS11" s="223">
        <f t="shared" si="141"/>
        <v>0</v>
      </c>
      <c r="LGT11" s="223">
        <f t="shared" si="141"/>
        <v>0</v>
      </c>
      <c r="LGU11" s="223">
        <f t="shared" si="141"/>
        <v>0</v>
      </c>
      <c r="LGV11" s="223">
        <f t="shared" si="141"/>
        <v>0</v>
      </c>
      <c r="LGW11" s="223">
        <f t="shared" si="141"/>
        <v>0</v>
      </c>
      <c r="LGX11" s="223">
        <f t="shared" si="141"/>
        <v>0</v>
      </c>
      <c r="LGY11" s="223">
        <f t="shared" si="141"/>
        <v>0</v>
      </c>
      <c r="LGZ11" s="223">
        <f t="shared" si="141"/>
        <v>0</v>
      </c>
      <c r="LHA11" s="223">
        <f t="shared" si="141"/>
        <v>0</v>
      </c>
      <c r="LHB11" s="223">
        <f t="shared" si="141"/>
        <v>0</v>
      </c>
      <c r="LHC11" s="223">
        <f t="shared" si="141"/>
        <v>0</v>
      </c>
      <c r="LHD11" s="223">
        <f t="shared" si="141"/>
        <v>0</v>
      </c>
      <c r="LHE11" s="223">
        <f t="shared" si="141"/>
        <v>0</v>
      </c>
      <c r="LHF11" s="223">
        <f t="shared" si="141"/>
        <v>0</v>
      </c>
      <c r="LHG11" s="223">
        <f t="shared" si="141"/>
        <v>0</v>
      </c>
      <c r="LHH11" s="223">
        <f t="shared" si="141"/>
        <v>0</v>
      </c>
      <c r="LHI11" s="223">
        <f t="shared" si="141"/>
        <v>0</v>
      </c>
      <c r="LHJ11" s="223">
        <f t="shared" si="141"/>
        <v>0</v>
      </c>
      <c r="LHK11" s="223">
        <f t="shared" si="141"/>
        <v>0</v>
      </c>
      <c r="LHL11" s="223">
        <f t="shared" si="141"/>
        <v>0</v>
      </c>
      <c r="LHM11" s="223">
        <f t="shared" si="141"/>
        <v>0</v>
      </c>
      <c r="LHN11" s="223">
        <f t="shared" si="141"/>
        <v>0</v>
      </c>
      <c r="LHO11" s="223">
        <f t="shared" si="141"/>
        <v>0</v>
      </c>
      <c r="LHP11" s="223">
        <f t="shared" si="141"/>
        <v>0</v>
      </c>
      <c r="LHQ11" s="223">
        <f t="shared" si="141"/>
        <v>0</v>
      </c>
      <c r="LHR11" s="223">
        <f t="shared" si="141"/>
        <v>0</v>
      </c>
      <c r="LHS11" s="223">
        <f t="shared" si="141"/>
        <v>0</v>
      </c>
      <c r="LHT11" s="223">
        <f t="shared" si="141"/>
        <v>0</v>
      </c>
      <c r="LHU11" s="223">
        <f t="shared" si="141"/>
        <v>0</v>
      </c>
      <c r="LHV11" s="223">
        <f t="shared" si="141"/>
        <v>0</v>
      </c>
      <c r="LHW11" s="223">
        <f t="shared" si="141"/>
        <v>0</v>
      </c>
      <c r="LHX11" s="223">
        <f t="shared" si="141"/>
        <v>0</v>
      </c>
      <c r="LHY11" s="223">
        <f t="shared" si="141"/>
        <v>0</v>
      </c>
      <c r="LHZ11" s="223">
        <f t="shared" si="141"/>
        <v>0</v>
      </c>
      <c r="LIA11" s="223">
        <f t="shared" si="141"/>
        <v>0</v>
      </c>
      <c r="LIB11" s="223">
        <f t="shared" si="141"/>
        <v>0</v>
      </c>
      <c r="LIC11" s="223">
        <f t="shared" si="141"/>
        <v>0</v>
      </c>
      <c r="LID11" s="223">
        <f t="shared" si="141"/>
        <v>0</v>
      </c>
      <c r="LIE11" s="223">
        <f t="shared" si="141"/>
        <v>0</v>
      </c>
      <c r="LIF11" s="223">
        <f t="shared" si="141"/>
        <v>0</v>
      </c>
      <c r="LIG11" s="223">
        <f t="shared" si="141"/>
        <v>0</v>
      </c>
      <c r="LIH11" s="223">
        <f t="shared" ref="LIH11:LKS11" si="142">SUM(LIH4:LIH10)</f>
        <v>0</v>
      </c>
      <c r="LII11" s="223">
        <f t="shared" si="142"/>
        <v>0</v>
      </c>
      <c r="LIJ11" s="223">
        <f t="shared" si="142"/>
        <v>0</v>
      </c>
      <c r="LIK11" s="223">
        <f t="shared" si="142"/>
        <v>0</v>
      </c>
      <c r="LIL11" s="223">
        <f t="shared" si="142"/>
        <v>0</v>
      </c>
      <c r="LIM11" s="223">
        <f t="shared" si="142"/>
        <v>0</v>
      </c>
      <c r="LIN11" s="223">
        <f t="shared" si="142"/>
        <v>0</v>
      </c>
      <c r="LIO11" s="223">
        <f t="shared" si="142"/>
        <v>0</v>
      </c>
      <c r="LIP11" s="223">
        <f t="shared" si="142"/>
        <v>0</v>
      </c>
      <c r="LIQ11" s="223">
        <f t="shared" si="142"/>
        <v>0</v>
      </c>
      <c r="LIR11" s="223">
        <f t="shared" si="142"/>
        <v>0</v>
      </c>
      <c r="LIS11" s="223">
        <f t="shared" si="142"/>
        <v>0</v>
      </c>
      <c r="LIT11" s="223">
        <f t="shared" si="142"/>
        <v>0</v>
      </c>
      <c r="LIU11" s="223">
        <f t="shared" si="142"/>
        <v>0</v>
      </c>
      <c r="LIV11" s="223">
        <f t="shared" si="142"/>
        <v>0</v>
      </c>
      <c r="LIW11" s="223">
        <f t="shared" si="142"/>
        <v>0</v>
      </c>
      <c r="LIX11" s="223">
        <f t="shared" si="142"/>
        <v>0</v>
      </c>
      <c r="LIY11" s="223">
        <f t="shared" si="142"/>
        <v>0</v>
      </c>
      <c r="LIZ11" s="223">
        <f t="shared" si="142"/>
        <v>0</v>
      </c>
      <c r="LJA11" s="223">
        <f t="shared" si="142"/>
        <v>0</v>
      </c>
      <c r="LJB11" s="223">
        <f t="shared" si="142"/>
        <v>0</v>
      </c>
      <c r="LJC11" s="223">
        <f t="shared" si="142"/>
        <v>0</v>
      </c>
      <c r="LJD11" s="223">
        <f t="shared" si="142"/>
        <v>0</v>
      </c>
      <c r="LJE11" s="223">
        <f t="shared" si="142"/>
        <v>0</v>
      </c>
      <c r="LJF11" s="223">
        <f t="shared" si="142"/>
        <v>0</v>
      </c>
      <c r="LJG11" s="223">
        <f t="shared" si="142"/>
        <v>0</v>
      </c>
      <c r="LJH11" s="223">
        <f t="shared" si="142"/>
        <v>0</v>
      </c>
      <c r="LJI11" s="223">
        <f t="shared" si="142"/>
        <v>0</v>
      </c>
      <c r="LJJ11" s="223">
        <f t="shared" si="142"/>
        <v>0</v>
      </c>
      <c r="LJK11" s="223">
        <f t="shared" si="142"/>
        <v>0</v>
      </c>
      <c r="LJL11" s="223">
        <f t="shared" si="142"/>
        <v>0</v>
      </c>
      <c r="LJM11" s="223">
        <f t="shared" si="142"/>
        <v>0</v>
      </c>
      <c r="LJN11" s="223">
        <f t="shared" si="142"/>
        <v>0</v>
      </c>
      <c r="LJO11" s="223">
        <f t="shared" si="142"/>
        <v>0</v>
      </c>
      <c r="LJP11" s="223">
        <f t="shared" si="142"/>
        <v>0</v>
      </c>
      <c r="LJQ11" s="223">
        <f t="shared" si="142"/>
        <v>0</v>
      </c>
      <c r="LJR11" s="223">
        <f t="shared" si="142"/>
        <v>0</v>
      </c>
      <c r="LJS11" s="223">
        <f t="shared" si="142"/>
        <v>0</v>
      </c>
      <c r="LJT11" s="223">
        <f t="shared" si="142"/>
        <v>0</v>
      </c>
      <c r="LJU11" s="223">
        <f t="shared" si="142"/>
        <v>0</v>
      </c>
      <c r="LJV11" s="223">
        <f t="shared" si="142"/>
        <v>0</v>
      </c>
      <c r="LJW11" s="223">
        <f t="shared" si="142"/>
        <v>0</v>
      </c>
      <c r="LJX11" s="223">
        <f t="shared" si="142"/>
        <v>0</v>
      </c>
      <c r="LJY11" s="223">
        <f t="shared" si="142"/>
        <v>0</v>
      </c>
      <c r="LJZ11" s="223">
        <f t="shared" si="142"/>
        <v>0</v>
      </c>
      <c r="LKA11" s="223">
        <f t="shared" si="142"/>
        <v>0</v>
      </c>
      <c r="LKB11" s="223">
        <f t="shared" si="142"/>
        <v>0</v>
      </c>
      <c r="LKC11" s="223">
        <f t="shared" si="142"/>
        <v>0</v>
      </c>
      <c r="LKD11" s="223">
        <f t="shared" si="142"/>
        <v>0</v>
      </c>
      <c r="LKE11" s="223">
        <f t="shared" si="142"/>
        <v>0</v>
      </c>
      <c r="LKF11" s="223">
        <f t="shared" si="142"/>
        <v>0</v>
      </c>
      <c r="LKG11" s="223">
        <f t="shared" si="142"/>
        <v>0</v>
      </c>
      <c r="LKH11" s="223">
        <f t="shared" si="142"/>
        <v>0</v>
      </c>
      <c r="LKI11" s="223">
        <f t="shared" si="142"/>
        <v>0</v>
      </c>
      <c r="LKJ11" s="223">
        <f t="shared" si="142"/>
        <v>0</v>
      </c>
      <c r="LKK11" s="223">
        <f t="shared" si="142"/>
        <v>0</v>
      </c>
      <c r="LKL11" s="223">
        <f t="shared" si="142"/>
        <v>0</v>
      </c>
      <c r="LKM11" s="223">
        <f t="shared" si="142"/>
        <v>0</v>
      </c>
      <c r="LKN11" s="223">
        <f t="shared" si="142"/>
        <v>0</v>
      </c>
      <c r="LKO11" s="223">
        <f t="shared" si="142"/>
        <v>0</v>
      </c>
      <c r="LKP11" s="223">
        <f t="shared" si="142"/>
        <v>0</v>
      </c>
      <c r="LKQ11" s="223">
        <f t="shared" si="142"/>
        <v>0</v>
      </c>
      <c r="LKR11" s="223">
        <f t="shared" si="142"/>
        <v>0</v>
      </c>
      <c r="LKS11" s="223">
        <f t="shared" si="142"/>
        <v>0</v>
      </c>
      <c r="LKT11" s="223">
        <f t="shared" ref="LKT11:LNE11" si="143">SUM(LKT4:LKT10)</f>
        <v>0</v>
      </c>
      <c r="LKU11" s="223">
        <f t="shared" si="143"/>
        <v>0</v>
      </c>
      <c r="LKV11" s="223">
        <f t="shared" si="143"/>
        <v>0</v>
      </c>
      <c r="LKW11" s="223">
        <f t="shared" si="143"/>
        <v>0</v>
      </c>
      <c r="LKX11" s="223">
        <f t="shared" si="143"/>
        <v>0</v>
      </c>
      <c r="LKY11" s="223">
        <f t="shared" si="143"/>
        <v>0</v>
      </c>
      <c r="LKZ11" s="223">
        <f t="shared" si="143"/>
        <v>0</v>
      </c>
      <c r="LLA11" s="223">
        <f t="shared" si="143"/>
        <v>0</v>
      </c>
      <c r="LLB11" s="223">
        <f t="shared" si="143"/>
        <v>0</v>
      </c>
      <c r="LLC11" s="223">
        <f t="shared" si="143"/>
        <v>0</v>
      </c>
      <c r="LLD11" s="223">
        <f t="shared" si="143"/>
        <v>0</v>
      </c>
      <c r="LLE11" s="223">
        <f t="shared" si="143"/>
        <v>0</v>
      </c>
      <c r="LLF11" s="223">
        <f t="shared" si="143"/>
        <v>0</v>
      </c>
      <c r="LLG11" s="223">
        <f t="shared" si="143"/>
        <v>0</v>
      </c>
      <c r="LLH11" s="223">
        <f t="shared" si="143"/>
        <v>0</v>
      </c>
      <c r="LLI11" s="223">
        <f t="shared" si="143"/>
        <v>0</v>
      </c>
      <c r="LLJ11" s="223">
        <f t="shared" si="143"/>
        <v>0</v>
      </c>
      <c r="LLK11" s="223">
        <f t="shared" si="143"/>
        <v>0</v>
      </c>
      <c r="LLL11" s="223">
        <f t="shared" si="143"/>
        <v>0</v>
      </c>
      <c r="LLM11" s="223">
        <f t="shared" si="143"/>
        <v>0</v>
      </c>
      <c r="LLN11" s="223">
        <f t="shared" si="143"/>
        <v>0</v>
      </c>
      <c r="LLO11" s="223">
        <f t="shared" si="143"/>
        <v>0</v>
      </c>
      <c r="LLP11" s="223">
        <f t="shared" si="143"/>
        <v>0</v>
      </c>
      <c r="LLQ11" s="223">
        <f t="shared" si="143"/>
        <v>0</v>
      </c>
      <c r="LLR11" s="223">
        <f t="shared" si="143"/>
        <v>0</v>
      </c>
      <c r="LLS11" s="223">
        <f t="shared" si="143"/>
        <v>0</v>
      </c>
      <c r="LLT11" s="223">
        <f t="shared" si="143"/>
        <v>0</v>
      </c>
      <c r="LLU11" s="223">
        <f t="shared" si="143"/>
        <v>0</v>
      </c>
      <c r="LLV11" s="223">
        <f t="shared" si="143"/>
        <v>0</v>
      </c>
      <c r="LLW11" s="223">
        <f t="shared" si="143"/>
        <v>0</v>
      </c>
      <c r="LLX11" s="223">
        <f t="shared" si="143"/>
        <v>0</v>
      </c>
      <c r="LLY11" s="223">
        <f t="shared" si="143"/>
        <v>0</v>
      </c>
      <c r="LLZ11" s="223">
        <f t="shared" si="143"/>
        <v>0</v>
      </c>
      <c r="LMA11" s="223">
        <f t="shared" si="143"/>
        <v>0</v>
      </c>
      <c r="LMB11" s="223">
        <f t="shared" si="143"/>
        <v>0</v>
      </c>
      <c r="LMC11" s="223">
        <f t="shared" si="143"/>
        <v>0</v>
      </c>
      <c r="LMD11" s="223">
        <f t="shared" si="143"/>
        <v>0</v>
      </c>
      <c r="LME11" s="223">
        <f t="shared" si="143"/>
        <v>0</v>
      </c>
      <c r="LMF11" s="223">
        <f t="shared" si="143"/>
        <v>0</v>
      </c>
      <c r="LMG11" s="223">
        <f t="shared" si="143"/>
        <v>0</v>
      </c>
      <c r="LMH11" s="223">
        <f t="shared" si="143"/>
        <v>0</v>
      </c>
      <c r="LMI11" s="223">
        <f t="shared" si="143"/>
        <v>0</v>
      </c>
      <c r="LMJ11" s="223">
        <f t="shared" si="143"/>
        <v>0</v>
      </c>
      <c r="LMK11" s="223">
        <f t="shared" si="143"/>
        <v>0</v>
      </c>
      <c r="LML11" s="223">
        <f t="shared" si="143"/>
        <v>0</v>
      </c>
      <c r="LMM11" s="223">
        <f t="shared" si="143"/>
        <v>0</v>
      </c>
      <c r="LMN11" s="223">
        <f t="shared" si="143"/>
        <v>0</v>
      </c>
      <c r="LMO11" s="223">
        <f t="shared" si="143"/>
        <v>0</v>
      </c>
      <c r="LMP11" s="223">
        <f t="shared" si="143"/>
        <v>0</v>
      </c>
      <c r="LMQ11" s="223">
        <f t="shared" si="143"/>
        <v>0</v>
      </c>
      <c r="LMR11" s="223">
        <f t="shared" si="143"/>
        <v>0</v>
      </c>
      <c r="LMS11" s="223">
        <f t="shared" si="143"/>
        <v>0</v>
      </c>
      <c r="LMT11" s="223">
        <f t="shared" si="143"/>
        <v>0</v>
      </c>
      <c r="LMU11" s="223">
        <f t="shared" si="143"/>
        <v>0</v>
      </c>
      <c r="LMV11" s="223">
        <f t="shared" si="143"/>
        <v>0</v>
      </c>
      <c r="LMW11" s="223">
        <f t="shared" si="143"/>
        <v>0</v>
      </c>
      <c r="LMX11" s="223">
        <f t="shared" si="143"/>
        <v>0</v>
      </c>
      <c r="LMY11" s="223">
        <f t="shared" si="143"/>
        <v>0</v>
      </c>
      <c r="LMZ11" s="223">
        <f t="shared" si="143"/>
        <v>0</v>
      </c>
      <c r="LNA11" s="223">
        <f t="shared" si="143"/>
        <v>0</v>
      </c>
      <c r="LNB11" s="223">
        <f t="shared" si="143"/>
        <v>0</v>
      </c>
      <c r="LNC11" s="223">
        <f t="shared" si="143"/>
        <v>0</v>
      </c>
      <c r="LND11" s="223">
        <f t="shared" si="143"/>
        <v>0</v>
      </c>
      <c r="LNE11" s="223">
        <f t="shared" si="143"/>
        <v>0</v>
      </c>
      <c r="LNF11" s="223">
        <f t="shared" ref="LNF11:LPQ11" si="144">SUM(LNF4:LNF10)</f>
        <v>0</v>
      </c>
      <c r="LNG11" s="223">
        <f t="shared" si="144"/>
        <v>0</v>
      </c>
      <c r="LNH11" s="223">
        <f t="shared" si="144"/>
        <v>0</v>
      </c>
      <c r="LNI11" s="223">
        <f t="shared" si="144"/>
        <v>0</v>
      </c>
      <c r="LNJ11" s="223">
        <f t="shared" si="144"/>
        <v>0</v>
      </c>
      <c r="LNK11" s="223">
        <f t="shared" si="144"/>
        <v>0</v>
      </c>
      <c r="LNL11" s="223">
        <f t="shared" si="144"/>
        <v>0</v>
      </c>
      <c r="LNM11" s="223">
        <f t="shared" si="144"/>
        <v>0</v>
      </c>
      <c r="LNN11" s="223">
        <f t="shared" si="144"/>
        <v>0</v>
      </c>
      <c r="LNO11" s="223">
        <f t="shared" si="144"/>
        <v>0</v>
      </c>
      <c r="LNP11" s="223">
        <f t="shared" si="144"/>
        <v>0</v>
      </c>
      <c r="LNQ11" s="223">
        <f t="shared" si="144"/>
        <v>0</v>
      </c>
      <c r="LNR11" s="223">
        <f t="shared" si="144"/>
        <v>0</v>
      </c>
      <c r="LNS11" s="223">
        <f t="shared" si="144"/>
        <v>0</v>
      </c>
      <c r="LNT11" s="223">
        <f t="shared" si="144"/>
        <v>0</v>
      </c>
      <c r="LNU11" s="223">
        <f t="shared" si="144"/>
        <v>0</v>
      </c>
      <c r="LNV11" s="223">
        <f t="shared" si="144"/>
        <v>0</v>
      </c>
      <c r="LNW11" s="223">
        <f t="shared" si="144"/>
        <v>0</v>
      </c>
      <c r="LNX11" s="223">
        <f t="shared" si="144"/>
        <v>0</v>
      </c>
      <c r="LNY11" s="223">
        <f t="shared" si="144"/>
        <v>0</v>
      </c>
      <c r="LNZ11" s="223">
        <f t="shared" si="144"/>
        <v>0</v>
      </c>
      <c r="LOA11" s="223">
        <f t="shared" si="144"/>
        <v>0</v>
      </c>
      <c r="LOB11" s="223">
        <f t="shared" si="144"/>
        <v>0</v>
      </c>
      <c r="LOC11" s="223">
        <f t="shared" si="144"/>
        <v>0</v>
      </c>
      <c r="LOD11" s="223">
        <f t="shared" si="144"/>
        <v>0</v>
      </c>
      <c r="LOE11" s="223">
        <f t="shared" si="144"/>
        <v>0</v>
      </c>
      <c r="LOF11" s="223">
        <f t="shared" si="144"/>
        <v>0</v>
      </c>
      <c r="LOG11" s="223">
        <f t="shared" si="144"/>
        <v>0</v>
      </c>
      <c r="LOH11" s="223">
        <f t="shared" si="144"/>
        <v>0</v>
      </c>
      <c r="LOI11" s="223">
        <f t="shared" si="144"/>
        <v>0</v>
      </c>
      <c r="LOJ11" s="223">
        <f t="shared" si="144"/>
        <v>0</v>
      </c>
      <c r="LOK11" s="223">
        <f t="shared" si="144"/>
        <v>0</v>
      </c>
      <c r="LOL11" s="223">
        <f t="shared" si="144"/>
        <v>0</v>
      </c>
      <c r="LOM11" s="223">
        <f t="shared" si="144"/>
        <v>0</v>
      </c>
      <c r="LON11" s="223">
        <f t="shared" si="144"/>
        <v>0</v>
      </c>
      <c r="LOO11" s="223">
        <f t="shared" si="144"/>
        <v>0</v>
      </c>
      <c r="LOP11" s="223">
        <f t="shared" si="144"/>
        <v>0</v>
      </c>
      <c r="LOQ11" s="223">
        <f t="shared" si="144"/>
        <v>0</v>
      </c>
      <c r="LOR11" s="223">
        <f t="shared" si="144"/>
        <v>0</v>
      </c>
      <c r="LOS11" s="223">
        <f t="shared" si="144"/>
        <v>0</v>
      </c>
      <c r="LOT11" s="223">
        <f t="shared" si="144"/>
        <v>0</v>
      </c>
      <c r="LOU11" s="223">
        <f t="shared" si="144"/>
        <v>0</v>
      </c>
      <c r="LOV11" s="223">
        <f t="shared" si="144"/>
        <v>0</v>
      </c>
      <c r="LOW11" s="223">
        <f t="shared" si="144"/>
        <v>0</v>
      </c>
      <c r="LOX11" s="223">
        <f t="shared" si="144"/>
        <v>0</v>
      </c>
      <c r="LOY11" s="223">
        <f t="shared" si="144"/>
        <v>0</v>
      </c>
      <c r="LOZ11" s="223">
        <f t="shared" si="144"/>
        <v>0</v>
      </c>
      <c r="LPA11" s="223">
        <f t="shared" si="144"/>
        <v>0</v>
      </c>
      <c r="LPB11" s="223">
        <f t="shared" si="144"/>
        <v>0</v>
      </c>
      <c r="LPC11" s="223">
        <f t="shared" si="144"/>
        <v>0</v>
      </c>
      <c r="LPD11" s="223">
        <f t="shared" si="144"/>
        <v>0</v>
      </c>
      <c r="LPE11" s="223">
        <f t="shared" si="144"/>
        <v>0</v>
      </c>
      <c r="LPF11" s="223">
        <f t="shared" si="144"/>
        <v>0</v>
      </c>
      <c r="LPG11" s="223">
        <f t="shared" si="144"/>
        <v>0</v>
      </c>
      <c r="LPH11" s="223">
        <f t="shared" si="144"/>
        <v>0</v>
      </c>
      <c r="LPI11" s="223">
        <f t="shared" si="144"/>
        <v>0</v>
      </c>
      <c r="LPJ11" s="223">
        <f t="shared" si="144"/>
        <v>0</v>
      </c>
      <c r="LPK11" s="223">
        <f t="shared" si="144"/>
        <v>0</v>
      </c>
      <c r="LPL11" s="223">
        <f t="shared" si="144"/>
        <v>0</v>
      </c>
      <c r="LPM11" s="223">
        <f t="shared" si="144"/>
        <v>0</v>
      </c>
      <c r="LPN11" s="223">
        <f t="shared" si="144"/>
        <v>0</v>
      </c>
      <c r="LPO11" s="223">
        <f t="shared" si="144"/>
        <v>0</v>
      </c>
      <c r="LPP11" s="223">
        <f t="shared" si="144"/>
        <v>0</v>
      </c>
      <c r="LPQ11" s="223">
        <f t="shared" si="144"/>
        <v>0</v>
      </c>
      <c r="LPR11" s="223">
        <f t="shared" ref="LPR11:LSC11" si="145">SUM(LPR4:LPR10)</f>
        <v>0</v>
      </c>
      <c r="LPS11" s="223">
        <f t="shared" si="145"/>
        <v>0</v>
      </c>
      <c r="LPT11" s="223">
        <f t="shared" si="145"/>
        <v>0</v>
      </c>
      <c r="LPU11" s="223">
        <f t="shared" si="145"/>
        <v>0</v>
      </c>
      <c r="LPV11" s="223">
        <f t="shared" si="145"/>
        <v>0</v>
      </c>
      <c r="LPW11" s="223">
        <f t="shared" si="145"/>
        <v>0</v>
      </c>
      <c r="LPX11" s="223">
        <f t="shared" si="145"/>
        <v>0</v>
      </c>
      <c r="LPY11" s="223">
        <f t="shared" si="145"/>
        <v>0</v>
      </c>
      <c r="LPZ11" s="223">
        <f t="shared" si="145"/>
        <v>0</v>
      </c>
      <c r="LQA11" s="223">
        <f t="shared" si="145"/>
        <v>0</v>
      </c>
      <c r="LQB11" s="223">
        <f t="shared" si="145"/>
        <v>0</v>
      </c>
      <c r="LQC11" s="223">
        <f t="shared" si="145"/>
        <v>0</v>
      </c>
      <c r="LQD11" s="223">
        <f t="shared" si="145"/>
        <v>0</v>
      </c>
      <c r="LQE11" s="223">
        <f t="shared" si="145"/>
        <v>0</v>
      </c>
      <c r="LQF11" s="223">
        <f t="shared" si="145"/>
        <v>0</v>
      </c>
      <c r="LQG11" s="223">
        <f t="shared" si="145"/>
        <v>0</v>
      </c>
      <c r="LQH11" s="223">
        <f t="shared" si="145"/>
        <v>0</v>
      </c>
      <c r="LQI11" s="223">
        <f t="shared" si="145"/>
        <v>0</v>
      </c>
      <c r="LQJ11" s="223">
        <f t="shared" si="145"/>
        <v>0</v>
      </c>
      <c r="LQK11" s="223">
        <f t="shared" si="145"/>
        <v>0</v>
      </c>
      <c r="LQL11" s="223">
        <f t="shared" si="145"/>
        <v>0</v>
      </c>
      <c r="LQM11" s="223">
        <f t="shared" si="145"/>
        <v>0</v>
      </c>
      <c r="LQN11" s="223">
        <f t="shared" si="145"/>
        <v>0</v>
      </c>
      <c r="LQO11" s="223">
        <f t="shared" si="145"/>
        <v>0</v>
      </c>
      <c r="LQP11" s="223">
        <f t="shared" si="145"/>
        <v>0</v>
      </c>
      <c r="LQQ11" s="223">
        <f t="shared" si="145"/>
        <v>0</v>
      </c>
      <c r="LQR11" s="223">
        <f t="shared" si="145"/>
        <v>0</v>
      </c>
      <c r="LQS11" s="223">
        <f t="shared" si="145"/>
        <v>0</v>
      </c>
      <c r="LQT11" s="223">
        <f t="shared" si="145"/>
        <v>0</v>
      </c>
      <c r="LQU11" s="223">
        <f t="shared" si="145"/>
        <v>0</v>
      </c>
      <c r="LQV11" s="223">
        <f t="shared" si="145"/>
        <v>0</v>
      </c>
      <c r="LQW11" s="223">
        <f t="shared" si="145"/>
        <v>0</v>
      </c>
      <c r="LQX11" s="223">
        <f t="shared" si="145"/>
        <v>0</v>
      </c>
      <c r="LQY11" s="223">
        <f t="shared" si="145"/>
        <v>0</v>
      </c>
      <c r="LQZ11" s="223">
        <f t="shared" si="145"/>
        <v>0</v>
      </c>
      <c r="LRA11" s="223">
        <f t="shared" si="145"/>
        <v>0</v>
      </c>
      <c r="LRB11" s="223">
        <f t="shared" si="145"/>
        <v>0</v>
      </c>
      <c r="LRC11" s="223">
        <f t="shared" si="145"/>
        <v>0</v>
      </c>
      <c r="LRD11" s="223">
        <f t="shared" si="145"/>
        <v>0</v>
      </c>
      <c r="LRE11" s="223">
        <f t="shared" si="145"/>
        <v>0</v>
      </c>
      <c r="LRF11" s="223">
        <f t="shared" si="145"/>
        <v>0</v>
      </c>
      <c r="LRG11" s="223">
        <f t="shared" si="145"/>
        <v>0</v>
      </c>
      <c r="LRH11" s="223">
        <f t="shared" si="145"/>
        <v>0</v>
      </c>
      <c r="LRI11" s="223">
        <f t="shared" si="145"/>
        <v>0</v>
      </c>
      <c r="LRJ11" s="223">
        <f t="shared" si="145"/>
        <v>0</v>
      </c>
      <c r="LRK11" s="223">
        <f t="shared" si="145"/>
        <v>0</v>
      </c>
      <c r="LRL11" s="223">
        <f t="shared" si="145"/>
        <v>0</v>
      </c>
      <c r="LRM11" s="223">
        <f t="shared" si="145"/>
        <v>0</v>
      </c>
      <c r="LRN11" s="223">
        <f t="shared" si="145"/>
        <v>0</v>
      </c>
      <c r="LRO11" s="223">
        <f t="shared" si="145"/>
        <v>0</v>
      </c>
      <c r="LRP11" s="223">
        <f t="shared" si="145"/>
        <v>0</v>
      </c>
      <c r="LRQ11" s="223">
        <f t="shared" si="145"/>
        <v>0</v>
      </c>
      <c r="LRR11" s="223">
        <f t="shared" si="145"/>
        <v>0</v>
      </c>
      <c r="LRS11" s="223">
        <f t="shared" si="145"/>
        <v>0</v>
      </c>
      <c r="LRT11" s="223">
        <f t="shared" si="145"/>
        <v>0</v>
      </c>
      <c r="LRU11" s="223">
        <f t="shared" si="145"/>
        <v>0</v>
      </c>
      <c r="LRV11" s="223">
        <f t="shared" si="145"/>
        <v>0</v>
      </c>
      <c r="LRW11" s="223">
        <f t="shared" si="145"/>
        <v>0</v>
      </c>
      <c r="LRX11" s="223">
        <f t="shared" si="145"/>
        <v>0</v>
      </c>
      <c r="LRY11" s="223">
        <f t="shared" si="145"/>
        <v>0</v>
      </c>
      <c r="LRZ11" s="223">
        <f t="shared" si="145"/>
        <v>0</v>
      </c>
      <c r="LSA11" s="223">
        <f t="shared" si="145"/>
        <v>0</v>
      </c>
      <c r="LSB11" s="223">
        <f t="shared" si="145"/>
        <v>0</v>
      </c>
      <c r="LSC11" s="223">
        <f t="shared" si="145"/>
        <v>0</v>
      </c>
      <c r="LSD11" s="223">
        <f t="shared" ref="LSD11:LUO11" si="146">SUM(LSD4:LSD10)</f>
        <v>0</v>
      </c>
      <c r="LSE11" s="223">
        <f t="shared" si="146"/>
        <v>0</v>
      </c>
      <c r="LSF11" s="223">
        <f t="shared" si="146"/>
        <v>0</v>
      </c>
      <c r="LSG11" s="223">
        <f t="shared" si="146"/>
        <v>0</v>
      </c>
      <c r="LSH11" s="223">
        <f t="shared" si="146"/>
        <v>0</v>
      </c>
      <c r="LSI11" s="223">
        <f t="shared" si="146"/>
        <v>0</v>
      </c>
      <c r="LSJ11" s="223">
        <f t="shared" si="146"/>
        <v>0</v>
      </c>
      <c r="LSK11" s="223">
        <f t="shared" si="146"/>
        <v>0</v>
      </c>
      <c r="LSL11" s="223">
        <f t="shared" si="146"/>
        <v>0</v>
      </c>
      <c r="LSM11" s="223">
        <f t="shared" si="146"/>
        <v>0</v>
      </c>
      <c r="LSN11" s="223">
        <f t="shared" si="146"/>
        <v>0</v>
      </c>
      <c r="LSO11" s="223">
        <f t="shared" si="146"/>
        <v>0</v>
      </c>
      <c r="LSP11" s="223">
        <f t="shared" si="146"/>
        <v>0</v>
      </c>
      <c r="LSQ11" s="223">
        <f t="shared" si="146"/>
        <v>0</v>
      </c>
      <c r="LSR11" s="223">
        <f t="shared" si="146"/>
        <v>0</v>
      </c>
      <c r="LSS11" s="223">
        <f t="shared" si="146"/>
        <v>0</v>
      </c>
      <c r="LST11" s="223">
        <f t="shared" si="146"/>
        <v>0</v>
      </c>
      <c r="LSU11" s="223">
        <f t="shared" si="146"/>
        <v>0</v>
      </c>
      <c r="LSV11" s="223">
        <f t="shared" si="146"/>
        <v>0</v>
      </c>
      <c r="LSW11" s="223">
        <f t="shared" si="146"/>
        <v>0</v>
      </c>
      <c r="LSX11" s="223">
        <f t="shared" si="146"/>
        <v>0</v>
      </c>
      <c r="LSY11" s="223">
        <f t="shared" si="146"/>
        <v>0</v>
      </c>
      <c r="LSZ11" s="223">
        <f t="shared" si="146"/>
        <v>0</v>
      </c>
      <c r="LTA11" s="223">
        <f t="shared" si="146"/>
        <v>0</v>
      </c>
      <c r="LTB11" s="223">
        <f t="shared" si="146"/>
        <v>0</v>
      </c>
      <c r="LTC11" s="223">
        <f t="shared" si="146"/>
        <v>0</v>
      </c>
      <c r="LTD11" s="223">
        <f t="shared" si="146"/>
        <v>0</v>
      </c>
      <c r="LTE11" s="223">
        <f t="shared" si="146"/>
        <v>0</v>
      </c>
      <c r="LTF11" s="223">
        <f t="shared" si="146"/>
        <v>0</v>
      </c>
      <c r="LTG11" s="223">
        <f t="shared" si="146"/>
        <v>0</v>
      </c>
      <c r="LTH11" s="223">
        <f t="shared" si="146"/>
        <v>0</v>
      </c>
      <c r="LTI11" s="223">
        <f t="shared" si="146"/>
        <v>0</v>
      </c>
      <c r="LTJ11" s="223">
        <f t="shared" si="146"/>
        <v>0</v>
      </c>
      <c r="LTK11" s="223">
        <f t="shared" si="146"/>
        <v>0</v>
      </c>
      <c r="LTL11" s="223">
        <f t="shared" si="146"/>
        <v>0</v>
      </c>
      <c r="LTM11" s="223">
        <f t="shared" si="146"/>
        <v>0</v>
      </c>
      <c r="LTN11" s="223">
        <f t="shared" si="146"/>
        <v>0</v>
      </c>
      <c r="LTO11" s="223">
        <f t="shared" si="146"/>
        <v>0</v>
      </c>
      <c r="LTP11" s="223">
        <f t="shared" si="146"/>
        <v>0</v>
      </c>
      <c r="LTQ11" s="223">
        <f t="shared" si="146"/>
        <v>0</v>
      </c>
      <c r="LTR11" s="223">
        <f t="shared" si="146"/>
        <v>0</v>
      </c>
      <c r="LTS11" s="223">
        <f t="shared" si="146"/>
        <v>0</v>
      </c>
      <c r="LTT11" s="223">
        <f t="shared" si="146"/>
        <v>0</v>
      </c>
      <c r="LTU11" s="223">
        <f t="shared" si="146"/>
        <v>0</v>
      </c>
      <c r="LTV11" s="223">
        <f t="shared" si="146"/>
        <v>0</v>
      </c>
      <c r="LTW11" s="223">
        <f t="shared" si="146"/>
        <v>0</v>
      </c>
      <c r="LTX11" s="223">
        <f t="shared" si="146"/>
        <v>0</v>
      </c>
      <c r="LTY11" s="223">
        <f t="shared" si="146"/>
        <v>0</v>
      </c>
      <c r="LTZ11" s="223">
        <f t="shared" si="146"/>
        <v>0</v>
      </c>
      <c r="LUA11" s="223">
        <f t="shared" si="146"/>
        <v>0</v>
      </c>
      <c r="LUB11" s="223">
        <f t="shared" si="146"/>
        <v>0</v>
      </c>
      <c r="LUC11" s="223">
        <f t="shared" si="146"/>
        <v>0</v>
      </c>
      <c r="LUD11" s="223">
        <f t="shared" si="146"/>
        <v>0</v>
      </c>
      <c r="LUE11" s="223">
        <f t="shared" si="146"/>
        <v>0</v>
      </c>
      <c r="LUF11" s="223">
        <f t="shared" si="146"/>
        <v>0</v>
      </c>
      <c r="LUG11" s="223">
        <f t="shared" si="146"/>
        <v>0</v>
      </c>
      <c r="LUH11" s="223">
        <f t="shared" si="146"/>
        <v>0</v>
      </c>
      <c r="LUI11" s="223">
        <f t="shared" si="146"/>
        <v>0</v>
      </c>
      <c r="LUJ11" s="223">
        <f t="shared" si="146"/>
        <v>0</v>
      </c>
      <c r="LUK11" s="223">
        <f t="shared" si="146"/>
        <v>0</v>
      </c>
      <c r="LUL11" s="223">
        <f t="shared" si="146"/>
        <v>0</v>
      </c>
      <c r="LUM11" s="223">
        <f t="shared" si="146"/>
        <v>0</v>
      </c>
      <c r="LUN11" s="223">
        <f t="shared" si="146"/>
        <v>0</v>
      </c>
      <c r="LUO11" s="223">
        <f t="shared" si="146"/>
        <v>0</v>
      </c>
      <c r="LUP11" s="223">
        <f t="shared" ref="LUP11:LXA11" si="147">SUM(LUP4:LUP10)</f>
        <v>0</v>
      </c>
      <c r="LUQ11" s="223">
        <f t="shared" si="147"/>
        <v>0</v>
      </c>
      <c r="LUR11" s="223">
        <f t="shared" si="147"/>
        <v>0</v>
      </c>
      <c r="LUS11" s="223">
        <f t="shared" si="147"/>
        <v>0</v>
      </c>
      <c r="LUT11" s="223">
        <f t="shared" si="147"/>
        <v>0</v>
      </c>
      <c r="LUU11" s="223">
        <f t="shared" si="147"/>
        <v>0</v>
      </c>
      <c r="LUV11" s="223">
        <f t="shared" si="147"/>
        <v>0</v>
      </c>
      <c r="LUW11" s="223">
        <f t="shared" si="147"/>
        <v>0</v>
      </c>
      <c r="LUX11" s="223">
        <f t="shared" si="147"/>
        <v>0</v>
      </c>
      <c r="LUY11" s="223">
        <f t="shared" si="147"/>
        <v>0</v>
      </c>
      <c r="LUZ11" s="223">
        <f t="shared" si="147"/>
        <v>0</v>
      </c>
      <c r="LVA11" s="223">
        <f t="shared" si="147"/>
        <v>0</v>
      </c>
      <c r="LVB11" s="223">
        <f t="shared" si="147"/>
        <v>0</v>
      </c>
      <c r="LVC11" s="223">
        <f t="shared" si="147"/>
        <v>0</v>
      </c>
      <c r="LVD11" s="223">
        <f t="shared" si="147"/>
        <v>0</v>
      </c>
      <c r="LVE11" s="223">
        <f t="shared" si="147"/>
        <v>0</v>
      </c>
      <c r="LVF11" s="223">
        <f t="shared" si="147"/>
        <v>0</v>
      </c>
      <c r="LVG11" s="223">
        <f t="shared" si="147"/>
        <v>0</v>
      </c>
      <c r="LVH11" s="223">
        <f t="shared" si="147"/>
        <v>0</v>
      </c>
      <c r="LVI11" s="223">
        <f t="shared" si="147"/>
        <v>0</v>
      </c>
      <c r="LVJ11" s="223">
        <f t="shared" si="147"/>
        <v>0</v>
      </c>
      <c r="LVK11" s="223">
        <f t="shared" si="147"/>
        <v>0</v>
      </c>
      <c r="LVL11" s="223">
        <f t="shared" si="147"/>
        <v>0</v>
      </c>
      <c r="LVM11" s="223">
        <f t="shared" si="147"/>
        <v>0</v>
      </c>
      <c r="LVN11" s="223">
        <f t="shared" si="147"/>
        <v>0</v>
      </c>
      <c r="LVO11" s="223">
        <f t="shared" si="147"/>
        <v>0</v>
      </c>
      <c r="LVP11" s="223">
        <f t="shared" si="147"/>
        <v>0</v>
      </c>
      <c r="LVQ11" s="223">
        <f t="shared" si="147"/>
        <v>0</v>
      </c>
      <c r="LVR11" s="223">
        <f t="shared" si="147"/>
        <v>0</v>
      </c>
      <c r="LVS11" s="223">
        <f t="shared" si="147"/>
        <v>0</v>
      </c>
      <c r="LVT11" s="223">
        <f t="shared" si="147"/>
        <v>0</v>
      </c>
      <c r="LVU11" s="223">
        <f t="shared" si="147"/>
        <v>0</v>
      </c>
      <c r="LVV11" s="223">
        <f t="shared" si="147"/>
        <v>0</v>
      </c>
      <c r="LVW11" s="223">
        <f t="shared" si="147"/>
        <v>0</v>
      </c>
      <c r="LVX11" s="223">
        <f t="shared" si="147"/>
        <v>0</v>
      </c>
      <c r="LVY11" s="223">
        <f t="shared" si="147"/>
        <v>0</v>
      </c>
      <c r="LVZ11" s="223">
        <f t="shared" si="147"/>
        <v>0</v>
      </c>
      <c r="LWA11" s="223">
        <f t="shared" si="147"/>
        <v>0</v>
      </c>
      <c r="LWB11" s="223">
        <f t="shared" si="147"/>
        <v>0</v>
      </c>
      <c r="LWC11" s="223">
        <f t="shared" si="147"/>
        <v>0</v>
      </c>
      <c r="LWD11" s="223">
        <f t="shared" si="147"/>
        <v>0</v>
      </c>
      <c r="LWE11" s="223">
        <f t="shared" si="147"/>
        <v>0</v>
      </c>
      <c r="LWF11" s="223">
        <f t="shared" si="147"/>
        <v>0</v>
      </c>
      <c r="LWG11" s="223">
        <f t="shared" si="147"/>
        <v>0</v>
      </c>
      <c r="LWH11" s="223">
        <f t="shared" si="147"/>
        <v>0</v>
      </c>
      <c r="LWI11" s="223">
        <f t="shared" si="147"/>
        <v>0</v>
      </c>
      <c r="LWJ11" s="223">
        <f t="shared" si="147"/>
        <v>0</v>
      </c>
      <c r="LWK11" s="223">
        <f t="shared" si="147"/>
        <v>0</v>
      </c>
      <c r="LWL11" s="223">
        <f t="shared" si="147"/>
        <v>0</v>
      </c>
      <c r="LWM11" s="223">
        <f t="shared" si="147"/>
        <v>0</v>
      </c>
      <c r="LWN11" s="223">
        <f t="shared" si="147"/>
        <v>0</v>
      </c>
      <c r="LWO11" s="223">
        <f t="shared" si="147"/>
        <v>0</v>
      </c>
      <c r="LWP11" s="223">
        <f t="shared" si="147"/>
        <v>0</v>
      </c>
      <c r="LWQ11" s="223">
        <f t="shared" si="147"/>
        <v>0</v>
      </c>
      <c r="LWR11" s="223">
        <f t="shared" si="147"/>
        <v>0</v>
      </c>
      <c r="LWS11" s="223">
        <f t="shared" si="147"/>
        <v>0</v>
      </c>
      <c r="LWT11" s="223">
        <f t="shared" si="147"/>
        <v>0</v>
      </c>
      <c r="LWU11" s="223">
        <f t="shared" si="147"/>
        <v>0</v>
      </c>
      <c r="LWV11" s="223">
        <f t="shared" si="147"/>
        <v>0</v>
      </c>
      <c r="LWW11" s="223">
        <f t="shared" si="147"/>
        <v>0</v>
      </c>
      <c r="LWX11" s="223">
        <f t="shared" si="147"/>
        <v>0</v>
      </c>
      <c r="LWY11" s="223">
        <f t="shared" si="147"/>
        <v>0</v>
      </c>
      <c r="LWZ11" s="223">
        <f t="shared" si="147"/>
        <v>0</v>
      </c>
      <c r="LXA11" s="223">
        <f t="shared" si="147"/>
        <v>0</v>
      </c>
      <c r="LXB11" s="223">
        <f t="shared" ref="LXB11:LZM11" si="148">SUM(LXB4:LXB10)</f>
        <v>0</v>
      </c>
      <c r="LXC11" s="223">
        <f t="shared" si="148"/>
        <v>0</v>
      </c>
      <c r="LXD11" s="223">
        <f t="shared" si="148"/>
        <v>0</v>
      </c>
      <c r="LXE11" s="223">
        <f t="shared" si="148"/>
        <v>0</v>
      </c>
      <c r="LXF11" s="223">
        <f t="shared" si="148"/>
        <v>0</v>
      </c>
      <c r="LXG11" s="223">
        <f t="shared" si="148"/>
        <v>0</v>
      </c>
      <c r="LXH11" s="223">
        <f t="shared" si="148"/>
        <v>0</v>
      </c>
      <c r="LXI11" s="223">
        <f t="shared" si="148"/>
        <v>0</v>
      </c>
      <c r="LXJ11" s="223">
        <f t="shared" si="148"/>
        <v>0</v>
      </c>
      <c r="LXK11" s="223">
        <f t="shared" si="148"/>
        <v>0</v>
      </c>
      <c r="LXL11" s="223">
        <f t="shared" si="148"/>
        <v>0</v>
      </c>
      <c r="LXM11" s="223">
        <f t="shared" si="148"/>
        <v>0</v>
      </c>
      <c r="LXN11" s="223">
        <f t="shared" si="148"/>
        <v>0</v>
      </c>
      <c r="LXO11" s="223">
        <f t="shared" si="148"/>
        <v>0</v>
      </c>
      <c r="LXP11" s="223">
        <f t="shared" si="148"/>
        <v>0</v>
      </c>
      <c r="LXQ11" s="223">
        <f t="shared" si="148"/>
        <v>0</v>
      </c>
      <c r="LXR11" s="223">
        <f t="shared" si="148"/>
        <v>0</v>
      </c>
      <c r="LXS11" s="223">
        <f t="shared" si="148"/>
        <v>0</v>
      </c>
      <c r="LXT11" s="223">
        <f t="shared" si="148"/>
        <v>0</v>
      </c>
      <c r="LXU11" s="223">
        <f t="shared" si="148"/>
        <v>0</v>
      </c>
      <c r="LXV11" s="223">
        <f t="shared" si="148"/>
        <v>0</v>
      </c>
      <c r="LXW11" s="223">
        <f t="shared" si="148"/>
        <v>0</v>
      </c>
      <c r="LXX11" s="223">
        <f t="shared" si="148"/>
        <v>0</v>
      </c>
      <c r="LXY11" s="223">
        <f t="shared" si="148"/>
        <v>0</v>
      </c>
      <c r="LXZ11" s="223">
        <f t="shared" si="148"/>
        <v>0</v>
      </c>
      <c r="LYA11" s="223">
        <f t="shared" si="148"/>
        <v>0</v>
      </c>
      <c r="LYB11" s="223">
        <f t="shared" si="148"/>
        <v>0</v>
      </c>
      <c r="LYC11" s="223">
        <f t="shared" si="148"/>
        <v>0</v>
      </c>
      <c r="LYD11" s="223">
        <f t="shared" si="148"/>
        <v>0</v>
      </c>
      <c r="LYE11" s="223">
        <f t="shared" si="148"/>
        <v>0</v>
      </c>
      <c r="LYF11" s="223">
        <f t="shared" si="148"/>
        <v>0</v>
      </c>
      <c r="LYG11" s="223">
        <f t="shared" si="148"/>
        <v>0</v>
      </c>
      <c r="LYH11" s="223">
        <f t="shared" si="148"/>
        <v>0</v>
      </c>
      <c r="LYI11" s="223">
        <f t="shared" si="148"/>
        <v>0</v>
      </c>
      <c r="LYJ11" s="223">
        <f t="shared" si="148"/>
        <v>0</v>
      </c>
      <c r="LYK11" s="223">
        <f t="shared" si="148"/>
        <v>0</v>
      </c>
      <c r="LYL11" s="223">
        <f t="shared" si="148"/>
        <v>0</v>
      </c>
      <c r="LYM11" s="223">
        <f t="shared" si="148"/>
        <v>0</v>
      </c>
      <c r="LYN11" s="223">
        <f t="shared" si="148"/>
        <v>0</v>
      </c>
      <c r="LYO11" s="223">
        <f t="shared" si="148"/>
        <v>0</v>
      </c>
      <c r="LYP11" s="223">
        <f t="shared" si="148"/>
        <v>0</v>
      </c>
      <c r="LYQ11" s="223">
        <f t="shared" si="148"/>
        <v>0</v>
      </c>
      <c r="LYR11" s="223">
        <f t="shared" si="148"/>
        <v>0</v>
      </c>
      <c r="LYS11" s="223">
        <f t="shared" si="148"/>
        <v>0</v>
      </c>
      <c r="LYT11" s="223">
        <f t="shared" si="148"/>
        <v>0</v>
      </c>
      <c r="LYU11" s="223">
        <f t="shared" si="148"/>
        <v>0</v>
      </c>
      <c r="LYV11" s="223">
        <f t="shared" si="148"/>
        <v>0</v>
      </c>
      <c r="LYW11" s="223">
        <f t="shared" si="148"/>
        <v>0</v>
      </c>
      <c r="LYX11" s="223">
        <f t="shared" si="148"/>
        <v>0</v>
      </c>
      <c r="LYY11" s="223">
        <f t="shared" si="148"/>
        <v>0</v>
      </c>
      <c r="LYZ11" s="223">
        <f t="shared" si="148"/>
        <v>0</v>
      </c>
      <c r="LZA11" s="223">
        <f t="shared" si="148"/>
        <v>0</v>
      </c>
      <c r="LZB11" s="223">
        <f t="shared" si="148"/>
        <v>0</v>
      </c>
      <c r="LZC11" s="223">
        <f t="shared" si="148"/>
        <v>0</v>
      </c>
      <c r="LZD11" s="223">
        <f t="shared" si="148"/>
        <v>0</v>
      </c>
      <c r="LZE11" s="223">
        <f t="shared" si="148"/>
        <v>0</v>
      </c>
      <c r="LZF11" s="223">
        <f t="shared" si="148"/>
        <v>0</v>
      </c>
      <c r="LZG11" s="223">
        <f t="shared" si="148"/>
        <v>0</v>
      </c>
      <c r="LZH11" s="223">
        <f t="shared" si="148"/>
        <v>0</v>
      </c>
      <c r="LZI11" s="223">
        <f t="shared" si="148"/>
        <v>0</v>
      </c>
      <c r="LZJ11" s="223">
        <f t="shared" si="148"/>
        <v>0</v>
      </c>
      <c r="LZK11" s="223">
        <f t="shared" si="148"/>
        <v>0</v>
      </c>
      <c r="LZL11" s="223">
        <f t="shared" si="148"/>
        <v>0</v>
      </c>
      <c r="LZM11" s="223">
        <f t="shared" si="148"/>
        <v>0</v>
      </c>
      <c r="LZN11" s="223">
        <f t="shared" ref="LZN11:MBY11" si="149">SUM(LZN4:LZN10)</f>
        <v>0</v>
      </c>
      <c r="LZO11" s="223">
        <f t="shared" si="149"/>
        <v>0</v>
      </c>
      <c r="LZP11" s="223">
        <f t="shared" si="149"/>
        <v>0</v>
      </c>
      <c r="LZQ11" s="223">
        <f t="shared" si="149"/>
        <v>0</v>
      </c>
      <c r="LZR11" s="223">
        <f t="shared" si="149"/>
        <v>0</v>
      </c>
      <c r="LZS11" s="223">
        <f t="shared" si="149"/>
        <v>0</v>
      </c>
      <c r="LZT11" s="223">
        <f t="shared" si="149"/>
        <v>0</v>
      </c>
      <c r="LZU11" s="223">
        <f t="shared" si="149"/>
        <v>0</v>
      </c>
      <c r="LZV11" s="223">
        <f t="shared" si="149"/>
        <v>0</v>
      </c>
      <c r="LZW11" s="223">
        <f t="shared" si="149"/>
        <v>0</v>
      </c>
      <c r="LZX11" s="223">
        <f t="shared" si="149"/>
        <v>0</v>
      </c>
      <c r="LZY11" s="223">
        <f t="shared" si="149"/>
        <v>0</v>
      </c>
      <c r="LZZ11" s="223">
        <f t="shared" si="149"/>
        <v>0</v>
      </c>
      <c r="MAA11" s="223">
        <f t="shared" si="149"/>
        <v>0</v>
      </c>
      <c r="MAB11" s="223">
        <f t="shared" si="149"/>
        <v>0</v>
      </c>
      <c r="MAC11" s="223">
        <f t="shared" si="149"/>
        <v>0</v>
      </c>
      <c r="MAD11" s="223">
        <f t="shared" si="149"/>
        <v>0</v>
      </c>
      <c r="MAE11" s="223">
        <f t="shared" si="149"/>
        <v>0</v>
      </c>
      <c r="MAF11" s="223">
        <f t="shared" si="149"/>
        <v>0</v>
      </c>
      <c r="MAG11" s="223">
        <f t="shared" si="149"/>
        <v>0</v>
      </c>
      <c r="MAH11" s="223">
        <f t="shared" si="149"/>
        <v>0</v>
      </c>
      <c r="MAI11" s="223">
        <f t="shared" si="149"/>
        <v>0</v>
      </c>
      <c r="MAJ11" s="223">
        <f t="shared" si="149"/>
        <v>0</v>
      </c>
      <c r="MAK11" s="223">
        <f t="shared" si="149"/>
        <v>0</v>
      </c>
      <c r="MAL11" s="223">
        <f t="shared" si="149"/>
        <v>0</v>
      </c>
      <c r="MAM11" s="223">
        <f t="shared" si="149"/>
        <v>0</v>
      </c>
      <c r="MAN11" s="223">
        <f t="shared" si="149"/>
        <v>0</v>
      </c>
      <c r="MAO11" s="223">
        <f t="shared" si="149"/>
        <v>0</v>
      </c>
      <c r="MAP11" s="223">
        <f t="shared" si="149"/>
        <v>0</v>
      </c>
      <c r="MAQ11" s="223">
        <f t="shared" si="149"/>
        <v>0</v>
      </c>
      <c r="MAR11" s="223">
        <f t="shared" si="149"/>
        <v>0</v>
      </c>
      <c r="MAS11" s="223">
        <f t="shared" si="149"/>
        <v>0</v>
      </c>
      <c r="MAT11" s="223">
        <f t="shared" si="149"/>
        <v>0</v>
      </c>
      <c r="MAU11" s="223">
        <f t="shared" si="149"/>
        <v>0</v>
      </c>
      <c r="MAV11" s="223">
        <f t="shared" si="149"/>
        <v>0</v>
      </c>
      <c r="MAW11" s="223">
        <f t="shared" si="149"/>
        <v>0</v>
      </c>
      <c r="MAX11" s="223">
        <f t="shared" si="149"/>
        <v>0</v>
      </c>
      <c r="MAY11" s="223">
        <f t="shared" si="149"/>
        <v>0</v>
      </c>
      <c r="MAZ11" s="223">
        <f t="shared" si="149"/>
        <v>0</v>
      </c>
      <c r="MBA11" s="223">
        <f t="shared" si="149"/>
        <v>0</v>
      </c>
      <c r="MBB11" s="223">
        <f t="shared" si="149"/>
        <v>0</v>
      </c>
      <c r="MBC11" s="223">
        <f t="shared" si="149"/>
        <v>0</v>
      </c>
      <c r="MBD11" s="223">
        <f t="shared" si="149"/>
        <v>0</v>
      </c>
      <c r="MBE11" s="223">
        <f t="shared" si="149"/>
        <v>0</v>
      </c>
      <c r="MBF11" s="223">
        <f t="shared" si="149"/>
        <v>0</v>
      </c>
      <c r="MBG11" s="223">
        <f t="shared" si="149"/>
        <v>0</v>
      </c>
      <c r="MBH11" s="223">
        <f t="shared" si="149"/>
        <v>0</v>
      </c>
      <c r="MBI11" s="223">
        <f t="shared" si="149"/>
        <v>0</v>
      </c>
      <c r="MBJ11" s="223">
        <f t="shared" si="149"/>
        <v>0</v>
      </c>
      <c r="MBK11" s="223">
        <f t="shared" si="149"/>
        <v>0</v>
      </c>
      <c r="MBL11" s="223">
        <f t="shared" si="149"/>
        <v>0</v>
      </c>
      <c r="MBM11" s="223">
        <f t="shared" si="149"/>
        <v>0</v>
      </c>
      <c r="MBN11" s="223">
        <f t="shared" si="149"/>
        <v>0</v>
      </c>
      <c r="MBO11" s="223">
        <f t="shared" si="149"/>
        <v>0</v>
      </c>
      <c r="MBP11" s="223">
        <f t="shared" si="149"/>
        <v>0</v>
      </c>
      <c r="MBQ11" s="223">
        <f t="shared" si="149"/>
        <v>0</v>
      </c>
      <c r="MBR11" s="223">
        <f t="shared" si="149"/>
        <v>0</v>
      </c>
      <c r="MBS11" s="223">
        <f t="shared" si="149"/>
        <v>0</v>
      </c>
      <c r="MBT11" s="223">
        <f t="shared" si="149"/>
        <v>0</v>
      </c>
      <c r="MBU11" s="223">
        <f t="shared" si="149"/>
        <v>0</v>
      </c>
      <c r="MBV11" s="223">
        <f t="shared" si="149"/>
        <v>0</v>
      </c>
      <c r="MBW11" s="223">
        <f t="shared" si="149"/>
        <v>0</v>
      </c>
      <c r="MBX11" s="223">
        <f t="shared" si="149"/>
        <v>0</v>
      </c>
      <c r="MBY11" s="223">
        <f t="shared" si="149"/>
        <v>0</v>
      </c>
      <c r="MBZ11" s="223">
        <f t="shared" ref="MBZ11:MEK11" si="150">SUM(MBZ4:MBZ10)</f>
        <v>0</v>
      </c>
      <c r="MCA11" s="223">
        <f t="shared" si="150"/>
        <v>0</v>
      </c>
      <c r="MCB11" s="223">
        <f t="shared" si="150"/>
        <v>0</v>
      </c>
      <c r="MCC11" s="223">
        <f t="shared" si="150"/>
        <v>0</v>
      </c>
      <c r="MCD11" s="223">
        <f t="shared" si="150"/>
        <v>0</v>
      </c>
      <c r="MCE11" s="223">
        <f t="shared" si="150"/>
        <v>0</v>
      </c>
      <c r="MCF11" s="223">
        <f t="shared" si="150"/>
        <v>0</v>
      </c>
      <c r="MCG11" s="223">
        <f t="shared" si="150"/>
        <v>0</v>
      </c>
      <c r="MCH11" s="223">
        <f t="shared" si="150"/>
        <v>0</v>
      </c>
      <c r="MCI11" s="223">
        <f t="shared" si="150"/>
        <v>0</v>
      </c>
      <c r="MCJ11" s="223">
        <f t="shared" si="150"/>
        <v>0</v>
      </c>
      <c r="MCK11" s="223">
        <f t="shared" si="150"/>
        <v>0</v>
      </c>
      <c r="MCL11" s="223">
        <f t="shared" si="150"/>
        <v>0</v>
      </c>
      <c r="MCM11" s="223">
        <f t="shared" si="150"/>
        <v>0</v>
      </c>
      <c r="MCN11" s="223">
        <f t="shared" si="150"/>
        <v>0</v>
      </c>
      <c r="MCO11" s="223">
        <f t="shared" si="150"/>
        <v>0</v>
      </c>
      <c r="MCP11" s="223">
        <f t="shared" si="150"/>
        <v>0</v>
      </c>
      <c r="MCQ11" s="223">
        <f t="shared" si="150"/>
        <v>0</v>
      </c>
      <c r="MCR11" s="223">
        <f t="shared" si="150"/>
        <v>0</v>
      </c>
      <c r="MCS11" s="223">
        <f t="shared" si="150"/>
        <v>0</v>
      </c>
      <c r="MCT11" s="223">
        <f t="shared" si="150"/>
        <v>0</v>
      </c>
      <c r="MCU11" s="223">
        <f t="shared" si="150"/>
        <v>0</v>
      </c>
      <c r="MCV11" s="223">
        <f t="shared" si="150"/>
        <v>0</v>
      </c>
      <c r="MCW11" s="223">
        <f t="shared" si="150"/>
        <v>0</v>
      </c>
      <c r="MCX11" s="223">
        <f t="shared" si="150"/>
        <v>0</v>
      </c>
      <c r="MCY11" s="223">
        <f t="shared" si="150"/>
        <v>0</v>
      </c>
      <c r="MCZ11" s="223">
        <f t="shared" si="150"/>
        <v>0</v>
      </c>
      <c r="MDA11" s="223">
        <f t="shared" si="150"/>
        <v>0</v>
      </c>
      <c r="MDB11" s="223">
        <f t="shared" si="150"/>
        <v>0</v>
      </c>
      <c r="MDC11" s="223">
        <f t="shared" si="150"/>
        <v>0</v>
      </c>
      <c r="MDD11" s="223">
        <f t="shared" si="150"/>
        <v>0</v>
      </c>
      <c r="MDE11" s="223">
        <f t="shared" si="150"/>
        <v>0</v>
      </c>
      <c r="MDF11" s="223">
        <f t="shared" si="150"/>
        <v>0</v>
      </c>
      <c r="MDG11" s="223">
        <f t="shared" si="150"/>
        <v>0</v>
      </c>
      <c r="MDH11" s="223">
        <f t="shared" si="150"/>
        <v>0</v>
      </c>
      <c r="MDI11" s="223">
        <f t="shared" si="150"/>
        <v>0</v>
      </c>
      <c r="MDJ11" s="223">
        <f t="shared" si="150"/>
        <v>0</v>
      </c>
      <c r="MDK11" s="223">
        <f t="shared" si="150"/>
        <v>0</v>
      </c>
      <c r="MDL11" s="223">
        <f t="shared" si="150"/>
        <v>0</v>
      </c>
      <c r="MDM11" s="223">
        <f t="shared" si="150"/>
        <v>0</v>
      </c>
      <c r="MDN11" s="223">
        <f t="shared" si="150"/>
        <v>0</v>
      </c>
      <c r="MDO11" s="223">
        <f t="shared" si="150"/>
        <v>0</v>
      </c>
      <c r="MDP11" s="223">
        <f t="shared" si="150"/>
        <v>0</v>
      </c>
      <c r="MDQ11" s="223">
        <f t="shared" si="150"/>
        <v>0</v>
      </c>
      <c r="MDR11" s="223">
        <f t="shared" si="150"/>
        <v>0</v>
      </c>
      <c r="MDS11" s="223">
        <f t="shared" si="150"/>
        <v>0</v>
      </c>
      <c r="MDT11" s="223">
        <f t="shared" si="150"/>
        <v>0</v>
      </c>
      <c r="MDU11" s="223">
        <f t="shared" si="150"/>
        <v>0</v>
      </c>
      <c r="MDV11" s="223">
        <f t="shared" si="150"/>
        <v>0</v>
      </c>
      <c r="MDW11" s="223">
        <f t="shared" si="150"/>
        <v>0</v>
      </c>
      <c r="MDX11" s="223">
        <f t="shared" si="150"/>
        <v>0</v>
      </c>
      <c r="MDY11" s="223">
        <f t="shared" si="150"/>
        <v>0</v>
      </c>
      <c r="MDZ11" s="223">
        <f t="shared" si="150"/>
        <v>0</v>
      </c>
      <c r="MEA11" s="223">
        <f t="shared" si="150"/>
        <v>0</v>
      </c>
      <c r="MEB11" s="223">
        <f t="shared" si="150"/>
        <v>0</v>
      </c>
      <c r="MEC11" s="223">
        <f t="shared" si="150"/>
        <v>0</v>
      </c>
      <c r="MED11" s="223">
        <f t="shared" si="150"/>
        <v>0</v>
      </c>
      <c r="MEE11" s="223">
        <f t="shared" si="150"/>
        <v>0</v>
      </c>
      <c r="MEF11" s="223">
        <f t="shared" si="150"/>
        <v>0</v>
      </c>
      <c r="MEG11" s="223">
        <f t="shared" si="150"/>
        <v>0</v>
      </c>
      <c r="MEH11" s="223">
        <f t="shared" si="150"/>
        <v>0</v>
      </c>
      <c r="MEI11" s="223">
        <f t="shared" si="150"/>
        <v>0</v>
      </c>
      <c r="MEJ11" s="223">
        <f t="shared" si="150"/>
        <v>0</v>
      </c>
      <c r="MEK11" s="223">
        <f t="shared" si="150"/>
        <v>0</v>
      </c>
      <c r="MEL11" s="223">
        <f t="shared" ref="MEL11:MGW11" si="151">SUM(MEL4:MEL10)</f>
        <v>0</v>
      </c>
      <c r="MEM11" s="223">
        <f t="shared" si="151"/>
        <v>0</v>
      </c>
      <c r="MEN11" s="223">
        <f t="shared" si="151"/>
        <v>0</v>
      </c>
      <c r="MEO11" s="223">
        <f t="shared" si="151"/>
        <v>0</v>
      </c>
      <c r="MEP11" s="223">
        <f t="shared" si="151"/>
        <v>0</v>
      </c>
      <c r="MEQ11" s="223">
        <f t="shared" si="151"/>
        <v>0</v>
      </c>
      <c r="MER11" s="223">
        <f t="shared" si="151"/>
        <v>0</v>
      </c>
      <c r="MES11" s="223">
        <f t="shared" si="151"/>
        <v>0</v>
      </c>
      <c r="MET11" s="223">
        <f t="shared" si="151"/>
        <v>0</v>
      </c>
      <c r="MEU11" s="223">
        <f t="shared" si="151"/>
        <v>0</v>
      </c>
      <c r="MEV11" s="223">
        <f t="shared" si="151"/>
        <v>0</v>
      </c>
      <c r="MEW11" s="223">
        <f t="shared" si="151"/>
        <v>0</v>
      </c>
      <c r="MEX11" s="223">
        <f t="shared" si="151"/>
        <v>0</v>
      </c>
      <c r="MEY11" s="223">
        <f t="shared" si="151"/>
        <v>0</v>
      </c>
      <c r="MEZ11" s="223">
        <f t="shared" si="151"/>
        <v>0</v>
      </c>
      <c r="MFA11" s="223">
        <f t="shared" si="151"/>
        <v>0</v>
      </c>
      <c r="MFB11" s="223">
        <f t="shared" si="151"/>
        <v>0</v>
      </c>
      <c r="MFC11" s="223">
        <f t="shared" si="151"/>
        <v>0</v>
      </c>
      <c r="MFD11" s="223">
        <f t="shared" si="151"/>
        <v>0</v>
      </c>
      <c r="MFE11" s="223">
        <f t="shared" si="151"/>
        <v>0</v>
      </c>
      <c r="MFF11" s="223">
        <f t="shared" si="151"/>
        <v>0</v>
      </c>
      <c r="MFG11" s="223">
        <f t="shared" si="151"/>
        <v>0</v>
      </c>
      <c r="MFH11" s="223">
        <f t="shared" si="151"/>
        <v>0</v>
      </c>
      <c r="MFI11" s="223">
        <f t="shared" si="151"/>
        <v>0</v>
      </c>
      <c r="MFJ11" s="223">
        <f t="shared" si="151"/>
        <v>0</v>
      </c>
      <c r="MFK11" s="223">
        <f t="shared" si="151"/>
        <v>0</v>
      </c>
      <c r="MFL11" s="223">
        <f t="shared" si="151"/>
        <v>0</v>
      </c>
      <c r="MFM11" s="223">
        <f t="shared" si="151"/>
        <v>0</v>
      </c>
      <c r="MFN11" s="223">
        <f t="shared" si="151"/>
        <v>0</v>
      </c>
      <c r="MFO11" s="223">
        <f t="shared" si="151"/>
        <v>0</v>
      </c>
      <c r="MFP11" s="223">
        <f t="shared" si="151"/>
        <v>0</v>
      </c>
      <c r="MFQ11" s="223">
        <f t="shared" si="151"/>
        <v>0</v>
      </c>
      <c r="MFR11" s="223">
        <f t="shared" si="151"/>
        <v>0</v>
      </c>
      <c r="MFS11" s="223">
        <f t="shared" si="151"/>
        <v>0</v>
      </c>
      <c r="MFT11" s="223">
        <f t="shared" si="151"/>
        <v>0</v>
      </c>
      <c r="MFU11" s="223">
        <f t="shared" si="151"/>
        <v>0</v>
      </c>
      <c r="MFV11" s="223">
        <f t="shared" si="151"/>
        <v>0</v>
      </c>
      <c r="MFW11" s="223">
        <f t="shared" si="151"/>
        <v>0</v>
      </c>
      <c r="MFX11" s="223">
        <f t="shared" si="151"/>
        <v>0</v>
      </c>
      <c r="MFY11" s="223">
        <f t="shared" si="151"/>
        <v>0</v>
      </c>
      <c r="MFZ11" s="223">
        <f t="shared" si="151"/>
        <v>0</v>
      </c>
      <c r="MGA11" s="223">
        <f t="shared" si="151"/>
        <v>0</v>
      </c>
      <c r="MGB11" s="223">
        <f t="shared" si="151"/>
        <v>0</v>
      </c>
      <c r="MGC11" s="223">
        <f t="shared" si="151"/>
        <v>0</v>
      </c>
      <c r="MGD11" s="223">
        <f t="shared" si="151"/>
        <v>0</v>
      </c>
      <c r="MGE11" s="223">
        <f t="shared" si="151"/>
        <v>0</v>
      </c>
      <c r="MGF11" s="223">
        <f t="shared" si="151"/>
        <v>0</v>
      </c>
      <c r="MGG11" s="223">
        <f t="shared" si="151"/>
        <v>0</v>
      </c>
      <c r="MGH11" s="223">
        <f t="shared" si="151"/>
        <v>0</v>
      </c>
      <c r="MGI11" s="223">
        <f t="shared" si="151"/>
        <v>0</v>
      </c>
      <c r="MGJ11" s="223">
        <f t="shared" si="151"/>
        <v>0</v>
      </c>
      <c r="MGK11" s="223">
        <f t="shared" si="151"/>
        <v>0</v>
      </c>
      <c r="MGL11" s="223">
        <f t="shared" si="151"/>
        <v>0</v>
      </c>
      <c r="MGM11" s="223">
        <f t="shared" si="151"/>
        <v>0</v>
      </c>
      <c r="MGN11" s="223">
        <f t="shared" si="151"/>
        <v>0</v>
      </c>
      <c r="MGO11" s="223">
        <f t="shared" si="151"/>
        <v>0</v>
      </c>
      <c r="MGP11" s="223">
        <f t="shared" si="151"/>
        <v>0</v>
      </c>
      <c r="MGQ11" s="223">
        <f t="shared" si="151"/>
        <v>0</v>
      </c>
      <c r="MGR11" s="223">
        <f t="shared" si="151"/>
        <v>0</v>
      </c>
      <c r="MGS11" s="223">
        <f t="shared" si="151"/>
        <v>0</v>
      </c>
      <c r="MGT11" s="223">
        <f t="shared" si="151"/>
        <v>0</v>
      </c>
      <c r="MGU11" s="223">
        <f t="shared" si="151"/>
        <v>0</v>
      </c>
      <c r="MGV11" s="223">
        <f t="shared" si="151"/>
        <v>0</v>
      </c>
      <c r="MGW11" s="223">
        <f t="shared" si="151"/>
        <v>0</v>
      </c>
      <c r="MGX11" s="223">
        <f t="shared" ref="MGX11:MJI11" si="152">SUM(MGX4:MGX10)</f>
        <v>0</v>
      </c>
      <c r="MGY11" s="223">
        <f t="shared" si="152"/>
        <v>0</v>
      </c>
      <c r="MGZ11" s="223">
        <f t="shared" si="152"/>
        <v>0</v>
      </c>
      <c r="MHA11" s="223">
        <f t="shared" si="152"/>
        <v>0</v>
      </c>
      <c r="MHB11" s="223">
        <f t="shared" si="152"/>
        <v>0</v>
      </c>
      <c r="MHC11" s="223">
        <f t="shared" si="152"/>
        <v>0</v>
      </c>
      <c r="MHD11" s="223">
        <f t="shared" si="152"/>
        <v>0</v>
      </c>
      <c r="MHE11" s="223">
        <f t="shared" si="152"/>
        <v>0</v>
      </c>
      <c r="MHF11" s="223">
        <f t="shared" si="152"/>
        <v>0</v>
      </c>
      <c r="MHG11" s="223">
        <f t="shared" si="152"/>
        <v>0</v>
      </c>
      <c r="MHH11" s="223">
        <f t="shared" si="152"/>
        <v>0</v>
      </c>
      <c r="MHI11" s="223">
        <f t="shared" si="152"/>
        <v>0</v>
      </c>
      <c r="MHJ11" s="223">
        <f t="shared" si="152"/>
        <v>0</v>
      </c>
      <c r="MHK11" s="223">
        <f t="shared" si="152"/>
        <v>0</v>
      </c>
      <c r="MHL11" s="223">
        <f t="shared" si="152"/>
        <v>0</v>
      </c>
      <c r="MHM11" s="223">
        <f t="shared" si="152"/>
        <v>0</v>
      </c>
      <c r="MHN11" s="223">
        <f t="shared" si="152"/>
        <v>0</v>
      </c>
      <c r="MHO11" s="223">
        <f t="shared" si="152"/>
        <v>0</v>
      </c>
      <c r="MHP11" s="223">
        <f t="shared" si="152"/>
        <v>0</v>
      </c>
      <c r="MHQ11" s="223">
        <f t="shared" si="152"/>
        <v>0</v>
      </c>
      <c r="MHR11" s="223">
        <f t="shared" si="152"/>
        <v>0</v>
      </c>
      <c r="MHS11" s="223">
        <f t="shared" si="152"/>
        <v>0</v>
      </c>
      <c r="MHT11" s="223">
        <f t="shared" si="152"/>
        <v>0</v>
      </c>
      <c r="MHU11" s="223">
        <f t="shared" si="152"/>
        <v>0</v>
      </c>
      <c r="MHV11" s="223">
        <f t="shared" si="152"/>
        <v>0</v>
      </c>
      <c r="MHW11" s="223">
        <f t="shared" si="152"/>
        <v>0</v>
      </c>
      <c r="MHX11" s="223">
        <f t="shared" si="152"/>
        <v>0</v>
      </c>
      <c r="MHY11" s="223">
        <f t="shared" si="152"/>
        <v>0</v>
      </c>
      <c r="MHZ11" s="223">
        <f t="shared" si="152"/>
        <v>0</v>
      </c>
      <c r="MIA11" s="223">
        <f t="shared" si="152"/>
        <v>0</v>
      </c>
      <c r="MIB11" s="223">
        <f t="shared" si="152"/>
        <v>0</v>
      </c>
      <c r="MIC11" s="223">
        <f t="shared" si="152"/>
        <v>0</v>
      </c>
      <c r="MID11" s="223">
        <f t="shared" si="152"/>
        <v>0</v>
      </c>
      <c r="MIE11" s="223">
        <f t="shared" si="152"/>
        <v>0</v>
      </c>
      <c r="MIF11" s="223">
        <f t="shared" si="152"/>
        <v>0</v>
      </c>
      <c r="MIG11" s="223">
        <f t="shared" si="152"/>
        <v>0</v>
      </c>
      <c r="MIH11" s="223">
        <f t="shared" si="152"/>
        <v>0</v>
      </c>
      <c r="MII11" s="223">
        <f t="shared" si="152"/>
        <v>0</v>
      </c>
      <c r="MIJ11" s="223">
        <f t="shared" si="152"/>
        <v>0</v>
      </c>
      <c r="MIK11" s="223">
        <f t="shared" si="152"/>
        <v>0</v>
      </c>
      <c r="MIL11" s="223">
        <f t="shared" si="152"/>
        <v>0</v>
      </c>
      <c r="MIM11" s="223">
        <f t="shared" si="152"/>
        <v>0</v>
      </c>
      <c r="MIN11" s="223">
        <f t="shared" si="152"/>
        <v>0</v>
      </c>
      <c r="MIO11" s="223">
        <f t="shared" si="152"/>
        <v>0</v>
      </c>
      <c r="MIP11" s="223">
        <f t="shared" si="152"/>
        <v>0</v>
      </c>
      <c r="MIQ11" s="223">
        <f t="shared" si="152"/>
        <v>0</v>
      </c>
      <c r="MIR11" s="223">
        <f t="shared" si="152"/>
        <v>0</v>
      </c>
      <c r="MIS11" s="223">
        <f t="shared" si="152"/>
        <v>0</v>
      </c>
      <c r="MIT11" s="223">
        <f t="shared" si="152"/>
        <v>0</v>
      </c>
      <c r="MIU11" s="223">
        <f t="shared" si="152"/>
        <v>0</v>
      </c>
      <c r="MIV11" s="223">
        <f t="shared" si="152"/>
        <v>0</v>
      </c>
      <c r="MIW11" s="223">
        <f t="shared" si="152"/>
        <v>0</v>
      </c>
      <c r="MIX11" s="223">
        <f t="shared" si="152"/>
        <v>0</v>
      </c>
      <c r="MIY11" s="223">
        <f t="shared" si="152"/>
        <v>0</v>
      </c>
      <c r="MIZ11" s="223">
        <f t="shared" si="152"/>
        <v>0</v>
      </c>
      <c r="MJA11" s="223">
        <f t="shared" si="152"/>
        <v>0</v>
      </c>
      <c r="MJB11" s="223">
        <f t="shared" si="152"/>
        <v>0</v>
      </c>
      <c r="MJC11" s="223">
        <f t="shared" si="152"/>
        <v>0</v>
      </c>
      <c r="MJD11" s="223">
        <f t="shared" si="152"/>
        <v>0</v>
      </c>
      <c r="MJE11" s="223">
        <f t="shared" si="152"/>
        <v>0</v>
      </c>
      <c r="MJF11" s="223">
        <f t="shared" si="152"/>
        <v>0</v>
      </c>
      <c r="MJG11" s="223">
        <f t="shared" si="152"/>
        <v>0</v>
      </c>
      <c r="MJH11" s="223">
        <f t="shared" si="152"/>
        <v>0</v>
      </c>
      <c r="MJI11" s="223">
        <f t="shared" si="152"/>
        <v>0</v>
      </c>
      <c r="MJJ11" s="223">
        <f t="shared" ref="MJJ11:MLU11" si="153">SUM(MJJ4:MJJ10)</f>
        <v>0</v>
      </c>
      <c r="MJK11" s="223">
        <f t="shared" si="153"/>
        <v>0</v>
      </c>
      <c r="MJL11" s="223">
        <f t="shared" si="153"/>
        <v>0</v>
      </c>
      <c r="MJM11" s="223">
        <f t="shared" si="153"/>
        <v>0</v>
      </c>
      <c r="MJN11" s="223">
        <f t="shared" si="153"/>
        <v>0</v>
      </c>
      <c r="MJO11" s="223">
        <f t="shared" si="153"/>
        <v>0</v>
      </c>
      <c r="MJP11" s="223">
        <f t="shared" si="153"/>
        <v>0</v>
      </c>
      <c r="MJQ11" s="223">
        <f t="shared" si="153"/>
        <v>0</v>
      </c>
      <c r="MJR11" s="223">
        <f t="shared" si="153"/>
        <v>0</v>
      </c>
      <c r="MJS11" s="223">
        <f t="shared" si="153"/>
        <v>0</v>
      </c>
      <c r="MJT11" s="223">
        <f t="shared" si="153"/>
        <v>0</v>
      </c>
      <c r="MJU11" s="223">
        <f t="shared" si="153"/>
        <v>0</v>
      </c>
      <c r="MJV11" s="223">
        <f t="shared" si="153"/>
        <v>0</v>
      </c>
      <c r="MJW11" s="223">
        <f t="shared" si="153"/>
        <v>0</v>
      </c>
      <c r="MJX11" s="223">
        <f t="shared" si="153"/>
        <v>0</v>
      </c>
      <c r="MJY11" s="223">
        <f t="shared" si="153"/>
        <v>0</v>
      </c>
      <c r="MJZ11" s="223">
        <f t="shared" si="153"/>
        <v>0</v>
      </c>
      <c r="MKA11" s="223">
        <f t="shared" si="153"/>
        <v>0</v>
      </c>
      <c r="MKB11" s="223">
        <f t="shared" si="153"/>
        <v>0</v>
      </c>
      <c r="MKC11" s="223">
        <f t="shared" si="153"/>
        <v>0</v>
      </c>
      <c r="MKD11" s="223">
        <f t="shared" si="153"/>
        <v>0</v>
      </c>
      <c r="MKE11" s="223">
        <f t="shared" si="153"/>
        <v>0</v>
      </c>
      <c r="MKF11" s="223">
        <f t="shared" si="153"/>
        <v>0</v>
      </c>
      <c r="MKG11" s="223">
        <f t="shared" si="153"/>
        <v>0</v>
      </c>
      <c r="MKH11" s="223">
        <f t="shared" si="153"/>
        <v>0</v>
      </c>
      <c r="MKI11" s="223">
        <f t="shared" si="153"/>
        <v>0</v>
      </c>
      <c r="MKJ11" s="223">
        <f t="shared" si="153"/>
        <v>0</v>
      </c>
      <c r="MKK11" s="223">
        <f t="shared" si="153"/>
        <v>0</v>
      </c>
      <c r="MKL11" s="223">
        <f t="shared" si="153"/>
        <v>0</v>
      </c>
      <c r="MKM11" s="223">
        <f t="shared" si="153"/>
        <v>0</v>
      </c>
      <c r="MKN11" s="223">
        <f t="shared" si="153"/>
        <v>0</v>
      </c>
      <c r="MKO11" s="223">
        <f t="shared" si="153"/>
        <v>0</v>
      </c>
      <c r="MKP11" s="223">
        <f t="shared" si="153"/>
        <v>0</v>
      </c>
      <c r="MKQ11" s="223">
        <f t="shared" si="153"/>
        <v>0</v>
      </c>
      <c r="MKR11" s="223">
        <f t="shared" si="153"/>
        <v>0</v>
      </c>
      <c r="MKS11" s="223">
        <f t="shared" si="153"/>
        <v>0</v>
      </c>
      <c r="MKT11" s="223">
        <f t="shared" si="153"/>
        <v>0</v>
      </c>
      <c r="MKU11" s="223">
        <f t="shared" si="153"/>
        <v>0</v>
      </c>
      <c r="MKV11" s="223">
        <f t="shared" si="153"/>
        <v>0</v>
      </c>
      <c r="MKW11" s="223">
        <f t="shared" si="153"/>
        <v>0</v>
      </c>
      <c r="MKX11" s="223">
        <f t="shared" si="153"/>
        <v>0</v>
      </c>
      <c r="MKY11" s="223">
        <f t="shared" si="153"/>
        <v>0</v>
      </c>
      <c r="MKZ11" s="223">
        <f t="shared" si="153"/>
        <v>0</v>
      </c>
      <c r="MLA11" s="223">
        <f t="shared" si="153"/>
        <v>0</v>
      </c>
      <c r="MLB11" s="223">
        <f t="shared" si="153"/>
        <v>0</v>
      </c>
      <c r="MLC11" s="223">
        <f t="shared" si="153"/>
        <v>0</v>
      </c>
      <c r="MLD11" s="223">
        <f t="shared" si="153"/>
        <v>0</v>
      </c>
      <c r="MLE11" s="223">
        <f t="shared" si="153"/>
        <v>0</v>
      </c>
      <c r="MLF11" s="223">
        <f t="shared" si="153"/>
        <v>0</v>
      </c>
      <c r="MLG11" s="223">
        <f t="shared" si="153"/>
        <v>0</v>
      </c>
      <c r="MLH11" s="223">
        <f t="shared" si="153"/>
        <v>0</v>
      </c>
      <c r="MLI11" s="223">
        <f t="shared" si="153"/>
        <v>0</v>
      </c>
      <c r="MLJ11" s="223">
        <f t="shared" si="153"/>
        <v>0</v>
      </c>
      <c r="MLK11" s="223">
        <f t="shared" si="153"/>
        <v>0</v>
      </c>
      <c r="MLL11" s="223">
        <f t="shared" si="153"/>
        <v>0</v>
      </c>
      <c r="MLM11" s="223">
        <f t="shared" si="153"/>
        <v>0</v>
      </c>
      <c r="MLN11" s="223">
        <f t="shared" si="153"/>
        <v>0</v>
      </c>
      <c r="MLO11" s="223">
        <f t="shared" si="153"/>
        <v>0</v>
      </c>
      <c r="MLP11" s="223">
        <f t="shared" si="153"/>
        <v>0</v>
      </c>
      <c r="MLQ11" s="223">
        <f t="shared" si="153"/>
        <v>0</v>
      </c>
      <c r="MLR11" s="223">
        <f t="shared" si="153"/>
        <v>0</v>
      </c>
      <c r="MLS11" s="223">
        <f t="shared" si="153"/>
        <v>0</v>
      </c>
      <c r="MLT11" s="223">
        <f t="shared" si="153"/>
        <v>0</v>
      </c>
      <c r="MLU11" s="223">
        <f t="shared" si="153"/>
        <v>0</v>
      </c>
      <c r="MLV11" s="223">
        <f t="shared" ref="MLV11:MOG11" si="154">SUM(MLV4:MLV10)</f>
        <v>0</v>
      </c>
      <c r="MLW11" s="223">
        <f t="shared" si="154"/>
        <v>0</v>
      </c>
      <c r="MLX11" s="223">
        <f t="shared" si="154"/>
        <v>0</v>
      </c>
      <c r="MLY11" s="223">
        <f t="shared" si="154"/>
        <v>0</v>
      </c>
      <c r="MLZ11" s="223">
        <f t="shared" si="154"/>
        <v>0</v>
      </c>
      <c r="MMA11" s="223">
        <f t="shared" si="154"/>
        <v>0</v>
      </c>
      <c r="MMB11" s="223">
        <f t="shared" si="154"/>
        <v>0</v>
      </c>
      <c r="MMC11" s="223">
        <f t="shared" si="154"/>
        <v>0</v>
      </c>
      <c r="MMD11" s="223">
        <f t="shared" si="154"/>
        <v>0</v>
      </c>
      <c r="MME11" s="223">
        <f t="shared" si="154"/>
        <v>0</v>
      </c>
      <c r="MMF11" s="223">
        <f t="shared" si="154"/>
        <v>0</v>
      </c>
      <c r="MMG11" s="223">
        <f t="shared" si="154"/>
        <v>0</v>
      </c>
      <c r="MMH11" s="223">
        <f t="shared" si="154"/>
        <v>0</v>
      </c>
      <c r="MMI11" s="223">
        <f t="shared" si="154"/>
        <v>0</v>
      </c>
      <c r="MMJ11" s="223">
        <f t="shared" si="154"/>
        <v>0</v>
      </c>
      <c r="MMK11" s="223">
        <f t="shared" si="154"/>
        <v>0</v>
      </c>
      <c r="MML11" s="223">
        <f t="shared" si="154"/>
        <v>0</v>
      </c>
      <c r="MMM11" s="223">
        <f t="shared" si="154"/>
        <v>0</v>
      </c>
      <c r="MMN11" s="223">
        <f t="shared" si="154"/>
        <v>0</v>
      </c>
      <c r="MMO11" s="223">
        <f t="shared" si="154"/>
        <v>0</v>
      </c>
      <c r="MMP11" s="223">
        <f t="shared" si="154"/>
        <v>0</v>
      </c>
      <c r="MMQ11" s="223">
        <f t="shared" si="154"/>
        <v>0</v>
      </c>
      <c r="MMR11" s="223">
        <f t="shared" si="154"/>
        <v>0</v>
      </c>
      <c r="MMS11" s="223">
        <f t="shared" si="154"/>
        <v>0</v>
      </c>
      <c r="MMT11" s="223">
        <f t="shared" si="154"/>
        <v>0</v>
      </c>
      <c r="MMU11" s="223">
        <f t="shared" si="154"/>
        <v>0</v>
      </c>
      <c r="MMV11" s="223">
        <f t="shared" si="154"/>
        <v>0</v>
      </c>
      <c r="MMW11" s="223">
        <f t="shared" si="154"/>
        <v>0</v>
      </c>
      <c r="MMX11" s="223">
        <f t="shared" si="154"/>
        <v>0</v>
      </c>
      <c r="MMY11" s="223">
        <f t="shared" si="154"/>
        <v>0</v>
      </c>
      <c r="MMZ11" s="223">
        <f t="shared" si="154"/>
        <v>0</v>
      </c>
      <c r="MNA11" s="223">
        <f t="shared" si="154"/>
        <v>0</v>
      </c>
      <c r="MNB11" s="223">
        <f t="shared" si="154"/>
        <v>0</v>
      </c>
      <c r="MNC11" s="223">
        <f t="shared" si="154"/>
        <v>0</v>
      </c>
      <c r="MND11" s="223">
        <f t="shared" si="154"/>
        <v>0</v>
      </c>
      <c r="MNE11" s="223">
        <f t="shared" si="154"/>
        <v>0</v>
      </c>
      <c r="MNF11" s="223">
        <f t="shared" si="154"/>
        <v>0</v>
      </c>
      <c r="MNG11" s="223">
        <f t="shared" si="154"/>
        <v>0</v>
      </c>
      <c r="MNH11" s="223">
        <f t="shared" si="154"/>
        <v>0</v>
      </c>
      <c r="MNI11" s="223">
        <f t="shared" si="154"/>
        <v>0</v>
      </c>
      <c r="MNJ11" s="223">
        <f t="shared" si="154"/>
        <v>0</v>
      </c>
      <c r="MNK11" s="223">
        <f t="shared" si="154"/>
        <v>0</v>
      </c>
      <c r="MNL11" s="223">
        <f t="shared" si="154"/>
        <v>0</v>
      </c>
      <c r="MNM11" s="223">
        <f t="shared" si="154"/>
        <v>0</v>
      </c>
      <c r="MNN11" s="223">
        <f t="shared" si="154"/>
        <v>0</v>
      </c>
      <c r="MNO11" s="223">
        <f t="shared" si="154"/>
        <v>0</v>
      </c>
      <c r="MNP11" s="223">
        <f t="shared" si="154"/>
        <v>0</v>
      </c>
      <c r="MNQ11" s="223">
        <f t="shared" si="154"/>
        <v>0</v>
      </c>
      <c r="MNR11" s="223">
        <f t="shared" si="154"/>
        <v>0</v>
      </c>
      <c r="MNS11" s="223">
        <f t="shared" si="154"/>
        <v>0</v>
      </c>
      <c r="MNT11" s="223">
        <f t="shared" si="154"/>
        <v>0</v>
      </c>
      <c r="MNU11" s="223">
        <f t="shared" si="154"/>
        <v>0</v>
      </c>
      <c r="MNV11" s="223">
        <f t="shared" si="154"/>
        <v>0</v>
      </c>
      <c r="MNW11" s="223">
        <f t="shared" si="154"/>
        <v>0</v>
      </c>
      <c r="MNX11" s="223">
        <f t="shared" si="154"/>
        <v>0</v>
      </c>
      <c r="MNY11" s="223">
        <f t="shared" si="154"/>
        <v>0</v>
      </c>
      <c r="MNZ11" s="223">
        <f t="shared" si="154"/>
        <v>0</v>
      </c>
      <c r="MOA11" s="223">
        <f t="shared" si="154"/>
        <v>0</v>
      </c>
      <c r="MOB11" s="223">
        <f t="shared" si="154"/>
        <v>0</v>
      </c>
      <c r="MOC11" s="223">
        <f t="shared" si="154"/>
        <v>0</v>
      </c>
      <c r="MOD11" s="223">
        <f t="shared" si="154"/>
        <v>0</v>
      </c>
      <c r="MOE11" s="223">
        <f t="shared" si="154"/>
        <v>0</v>
      </c>
      <c r="MOF11" s="223">
        <f t="shared" si="154"/>
        <v>0</v>
      </c>
      <c r="MOG11" s="223">
        <f t="shared" si="154"/>
        <v>0</v>
      </c>
      <c r="MOH11" s="223">
        <f t="shared" ref="MOH11:MQS11" si="155">SUM(MOH4:MOH10)</f>
        <v>0</v>
      </c>
      <c r="MOI11" s="223">
        <f t="shared" si="155"/>
        <v>0</v>
      </c>
      <c r="MOJ11" s="223">
        <f t="shared" si="155"/>
        <v>0</v>
      </c>
      <c r="MOK11" s="223">
        <f t="shared" si="155"/>
        <v>0</v>
      </c>
      <c r="MOL11" s="223">
        <f t="shared" si="155"/>
        <v>0</v>
      </c>
      <c r="MOM11" s="223">
        <f t="shared" si="155"/>
        <v>0</v>
      </c>
      <c r="MON11" s="223">
        <f t="shared" si="155"/>
        <v>0</v>
      </c>
      <c r="MOO11" s="223">
        <f t="shared" si="155"/>
        <v>0</v>
      </c>
      <c r="MOP11" s="223">
        <f t="shared" si="155"/>
        <v>0</v>
      </c>
      <c r="MOQ11" s="223">
        <f t="shared" si="155"/>
        <v>0</v>
      </c>
      <c r="MOR11" s="223">
        <f t="shared" si="155"/>
        <v>0</v>
      </c>
      <c r="MOS11" s="223">
        <f t="shared" si="155"/>
        <v>0</v>
      </c>
      <c r="MOT11" s="223">
        <f t="shared" si="155"/>
        <v>0</v>
      </c>
      <c r="MOU11" s="223">
        <f t="shared" si="155"/>
        <v>0</v>
      </c>
      <c r="MOV11" s="223">
        <f t="shared" si="155"/>
        <v>0</v>
      </c>
      <c r="MOW11" s="223">
        <f t="shared" si="155"/>
        <v>0</v>
      </c>
      <c r="MOX11" s="223">
        <f t="shared" si="155"/>
        <v>0</v>
      </c>
      <c r="MOY11" s="223">
        <f t="shared" si="155"/>
        <v>0</v>
      </c>
      <c r="MOZ11" s="223">
        <f t="shared" si="155"/>
        <v>0</v>
      </c>
      <c r="MPA11" s="223">
        <f t="shared" si="155"/>
        <v>0</v>
      </c>
      <c r="MPB11" s="223">
        <f t="shared" si="155"/>
        <v>0</v>
      </c>
      <c r="MPC11" s="223">
        <f t="shared" si="155"/>
        <v>0</v>
      </c>
      <c r="MPD11" s="223">
        <f t="shared" si="155"/>
        <v>0</v>
      </c>
      <c r="MPE11" s="223">
        <f t="shared" si="155"/>
        <v>0</v>
      </c>
      <c r="MPF11" s="223">
        <f t="shared" si="155"/>
        <v>0</v>
      </c>
      <c r="MPG11" s="223">
        <f t="shared" si="155"/>
        <v>0</v>
      </c>
      <c r="MPH11" s="223">
        <f t="shared" si="155"/>
        <v>0</v>
      </c>
      <c r="MPI11" s="223">
        <f t="shared" si="155"/>
        <v>0</v>
      </c>
      <c r="MPJ11" s="223">
        <f t="shared" si="155"/>
        <v>0</v>
      </c>
      <c r="MPK11" s="223">
        <f t="shared" si="155"/>
        <v>0</v>
      </c>
      <c r="MPL11" s="223">
        <f t="shared" si="155"/>
        <v>0</v>
      </c>
      <c r="MPM11" s="223">
        <f t="shared" si="155"/>
        <v>0</v>
      </c>
      <c r="MPN11" s="223">
        <f t="shared" si="155"/>
        <v>0</v>
      </c>
      <c r="MPO11" s="223">
        <f t="shared" si="155"/>
        <v>0</v>
      </c>
      <c r="MPP11" s="223">
        <f t="shared" si="155"/>
        <v>0</v>
      </c>
      <c r="MPQ11" s="223">
        <f t="shared" si="155"/>
        <v>0</v>
      </c>
      <c r="MPR11" s="223">
        <f t="shared" si="155"/>
        <v>0</v>
      </c>
      <c r="MPS11" s="223">
        <f t="shared" si="155"/>
        <v>0</v>
      </c>
      <c r="MPT11" s="223">
        <f t="shared" si="155"/>
        <v>0</v>
      </c>
      <c r="MPU11" s="223">
        <f t="shared" si="155"/>
        <v>0</v>
      </c>
      <c r="MPV11" s="223">
        <f t="shared" si="155"/>
        <v>0</v>
      </c>
      <c r="MPW11" s="223">
        <f t="shared" si="155"/>
        <v>0</v>
      </c>
      <c r="MPX11" s="223">
        <f t="shared" si="155"/>
        <v>0</v>
      </c>
      <c r="MPY11" s="223">
        <f t="shared" si="155"/>
        <v>0</v>
      </c>
      <c r="MPZ11" s="223">
        <f t="shared" si="155"/>
        <v>0</v>
      </c>
      <c r="MQA11" s="223">
        <f t="shared" si="155"/>
        <v>0</v>
      </c>
      <c r="MQB11" s="223">
        <f t="shared" si="155"/>
        <v>0</v>
      </c>
      <c r="MQC11" s="223">
        <f t="shared" si="155"/>
        <v>0</v>
      </c>
      <c r="MQD11" s="223">
        <f t="shared" si="155"/>
        <v>0</v>
      </c>
      <c r="MQE11" s="223">
        <f t="shared" si="155"/>
        <v>0</v>
      </c>
      <c r="MQF11" s="223">
        <f t="shared" si="155"/>
        <v>0</v>
      </c>
      <c r="MQG11" s="223">
        <f t="shared" si="155"/>
        <v>0</v>
      </c>
      <c r="MQH11" s="223">
        <f t="shared" si="155"/>
        <v>0</v>
      </c>
      <c r="MQI11" s="223">
        <f t="shared" si="155"/>
        <v>0</v>
      </c>
      <c r="MQJ11" s="223">
        <f t="shared" si="155"/>
        <v>0</v>
      </c>
      <c r="MQK11" s="223">
        <f t="shared" si="155"/>
        <v>0</v>
      </c>
      <c r="MQL11" s="223">
        <f t="shared" si="155"/>
        <v>0</v>
      </c>
      <c r="MQM11" s="223">
        <f t="shared" si="155"/>
        <v>0</v>
      </c>
      <c r="MQN11" s="223">
        <f t="shared" si="155"/>
        <v>0</v>
      </c>
      <c r="MQO11" s="223">
        <f t="shared" si="155"/>
        <v>0</v>
      </c>
      <c r="MQP11" s="223">
        <f t="shared" si="155"/>
        <v>0</v>
      </c>
      <c r="MQQ11" s="223">
        <f t="shared" si="155"/>
        <v>0</v>
      </c>
      <c r="MQR11" s="223">
        <f t="shared" si="155"/>
        <v>0</v>
      </c>
      <c r="MQS11" s="223">
        <f t="shared" si="155"/>
        <v>0</v>
      </c>
      <c r="MQT11" s="223">
        <f t="shared" ref="MQT11:MTE11" si="156">SUM(MQT4:MQT10)</f>
        <v>0</v>
      </c>
      <c r="MQU11" s="223">
        <f t="shared" si="156"/>
        <v>0</v>
      </c>
      <c r="MQV11" s="223">
        <f t="shared" si="156"/>
        <v>0</v>
      </c>
      <c r="MQW11" s="223">
        <f t="shared" si="156"/>
        <v>0</v>
      </c>
      <c r="MQX11" s="223">
        <f t="shared" si="156"/>
        <v>0</v>
      </c>
      <c r="MQY11" s="223">
        <f t="shared" si="156"/>
        <v>0</v>
      </c>
      <c r="MQZ11" s="223">
        <f t="shared" si="156"/>
        <v>0</v>
      </c>
      <c r="MRA11" s="223">
        <f t="shared" si="156"/>
        <v>0</v>
      </c>
      <c r="MRB11" s="223">
        <f t="shared" si="156"/>
        <v>0</v>
      </c>
      <c r="MRC11" s="223">
        <f t="shared" si="156"/>
        <v>0</v>
      </c>
      <c r="MRD11" s="223">
        <f t="shared" si="156"/>
        <v>0</v>
      </c>
      <c r="MRE11" s="223">
        <f t="shared" si="156"/>
        <v>0</v>
      </c>
      <c r="MRF11" s="223">
        <f t="shared" si="156"/>
        <v>0</v>
      </c>
      <c r="MRG11" s="223">
        <f t="shared" si="156"/>
        <v>0</v>
      </c>
      <c r="MRH11" s="223">
        <f t="shared" si="156"/>
        <v>0</v>
      </c>
      <c r="MRI11" s="223">
        <f t="shared" si="156"/>
        <v>0</v>
      </c>
      <c r="MRJ11" s="223">
        <f t="shared" si="156"/>
        <v>0</v>
      </c>
      <c r="MRK11" s="223">
        <f t="shared" si="156"/>
        <v>0</v>
      </c>
      <c r="MRL11" s="223">
        <f t="shared" si="156"/>
        <v>0</v>
      </c>
      <c r="MRM11" s="223">
        <f t="shared" si="156"/>
        <v>0</v>
      </c>
      <c r="MRN11" s="223">
        <f t="shared" si="156"/>
        <v>0</v>
      </c>
      <c r="MRO11" s="223">
        <f t="shared" si="156"/>
        <v>0</v>
      </c>
      <c r="MRP11" s="223">
        <f t="shared" si="156"/>
        <v>0</v>
      </c>
      <c r="MRQ11" s="223">
        <f t="shared" si="156"/>
        <v>0</v>
      </c>
      <c r="MRR11" s="223">
        <f t="shared" si="156"/>
        <v>0</v>
      </c>
      <c r="MRS11" s="223">
        <f t="shared" si="156"/>
        <v>0</v>
      </c>
      <c r="MRT11" s="223">
        <f t="shared" si="156"/>
        <v>0</v>
      </c>
      <c r="MRU11" s="223">
        <f t="shared" si="156"/>
        <v>0</v>
      </c>
      <c r="MRV11" s="223">
        <f t="shared" si="156"/>
        <v>0</v>
      </c>
      <c r="MRW11" s="223">
        <f t="shared" si="156"/>
        <v>0</v>
      </c>
      <c r="MRX11" s="223">
        <f t="shared" si="156"/>
        <v>0</v>
      </c>
      <c r="MRY11" s="223">
        <f t="shared" si="156"/>
        <v>0</v>
      </c>
      <c r="MRZ11" s="223">
        <f t="shared" si="156"/>
        <v>0</v>
      </c>
      <c r="MSA11" s="223">
        <f t="shared" si="156"/>
        <v>0</v>
      </c>
      <c r="MSB11" s="223">
        <f t="shared" si="156"/>
        <v>0</v>
      </c>
      <c r="MSC11" s="223">
        <f t="shared" si="156"/>
        <v>0</v>
      </c>
      <c r="MSD11" s="223">
        <f t="shared" si="156"/>
        <v>0</v>
      </c>
      <c r="MSE11" s="223">
        <f t="shared" si="156"/>
        <v>0</v>
      </c>
      <c r="MSF11" s="223">
        <f t="shared" si="156"/>
        <v>0</v>
      </c>
      <c r="MSG11" s="223">
        <f t="shared" si="156"/>
        <v>0</v>
      </c>
      <c r="MSH11" s="223">
        <f t="shared" si="156"/>
        <v>0</v>
      </c>
      <c r="MSI11" s="223">
        <f t="shared" si="156"/>
        <v>0</v>
      </c>
      <c r="MSJ11" s="223">
        <f t="shared" si="156"/>
        <v>0</v>
      </c>
      <c r="MSK11" s="223">
        <f t="shared" si="156"/>
        <v>0</v>
      </c>
      <c r="MSL11" s="223">
        <f t="shared" si="156"/>
        <v>0</v>
      </c>
      <c r="MSM11" s="223">
        <f t="shared" si="156"/>
        <v>0</v>
      </c>
      <c r="MSN11" s="223">
        <f t="shared" si="156"/>
        <v>0</v>
      </c>
      <c r="MSO11" s="223">
        <f t="shared" si="156"/>
        <v>0</v>
      </c>
      <c r="MSP11" s="223">
        <f t="shared" si="156"/>
        <v>0</v>
      </c>
      <c r="MSQ11" s="223">
        <f t="shared" si="156"/>
        <v>0</v>
      </c>
      <c r="MSR11" s="223">
        <f t="shared" si="156"/>
        <v>0</v>
      </c>
      <c r="MSS11" s="223">
        <f t="shared" si="156"/>
        <v>0</v>
      </c>
      <c r="MST11" s="223">
        <f t="shared" si="156"/>
        <v>0</v>
      </c>
      <c r="MSU11" s="223">
        <f t="shared" si="156"/>
        <v>0</v>
      </c>
      <c r="MSV11" s="223">
        <f t="shared" si="156"/>
        <v>0</v>
      </c>
      <c r="MSW11" s="223">
        <f t="shared" si="156"/>
        <v>0</v>
      </c>
      <c r="MSX11" s="223">
        <f t="shared" si="156"/>
        <v>0</v>
      </c>
      <c r="MSY11" s="223">
        <f t="shared" si="156"/>
        <v>0</v>
      </c>
      <c r="MSZ11" s="223">
        <f t="shared" si="156"/>
        <v>0</v>
      </c>
      <c r="MTA11" s="223">
        <f t="shared" si="156"/>
        <v>0</v>
      </c>
      <c r="MTB11" s="223">
        <f t="shared" si="156"/>
        <v>0</v>
      </c>
      <c r="MTC11" s="223">
        <f t="shared" si="156"/>
        <v>0</v>
      </c>
      <c r="MTD11" s="223">
        <f t="shared" si="156"/>
        <v>0</v>
      </c>
      <c r="MTE11" s="223">
        <f t="shared" si="156"/>
        <v>0</v>
      </c>
      <c r="MTF11" s="223">
        <f t="shared" ref="MTF11:MVQ11" si="157">SUM(MTF4:MTF10)</f>
        <v>0</v>
      </c>
      <c r="MTG11" s="223">
        <f t="shared" si="157"/>
        <v>0</v>
      </c>
      <c r="MTH11" s="223">
        <f t="shared" si="157"/>
        <v>0</v>
      </c>
      <c r="MTI11" s="223">
        <f t="shared" si="157"/>
        <v>0</v>
      </c>
      <c r="MTJ11" s="223">
        <f t="shared" si="157"/>
        <v>0</v>
      </c>
      <c r="MTK11" s="223">
        <f t="shared" si="157"/>
        <v>0</v>
      </c>
      <c r="MTL11" s="223">
        <f t="shared" si="157"/>
        <v>0</v>
      </c>
      <c r="MTM11" s="223">
        <f t="shared" si="157"/>
        <v>0</v>
      </c>
      <c r="MTN11" s="223">
        <f t="shared" si="157"/>
        <v>0</v>
      </c>
      <c r="MTO11" s="223">
        <f t="shared" si="157"/>
        <v>0</v>
      </c>
      <c r="MTP11" s="223">
        <f t="shared" si="157"/>
        <v>0</v>
      </c>
      <c r="MTQ11" s="223">
        <f t="shared" si="157"/>
        <v>0</v>
      </c>
      <c r="MTR11" s="223">
        <f t="shared" si="157"/>
        <v>0</v>
      </c>
      <c r="MTS11" s="223">
        <f t="shared" si="157"/>
        <v>0</v>
      </c>
      <c r="MTT11" s="223">
        <f t="shared" si="157"/>
        <v>0</v>
      </c>
      <c r="MTU11" s="223">
        <f t="shared" si="157"/>
        <v>0</v>
      </c>
      <c r="MTV11" s="223">
        <f t="shared" si="157"/>
        <v>0</v>
      </c>
      <c r="MTW11" s="223">
        <f t="shared" si="157"/>
        <v>0</v>
      </c>
      <c r="MTX11" s="223">
        <f t="shared" si="157"/>
        <v>0</v>
      </c>
      <c r="MTY11" s="223">
        <f t="shared" si="157"/>
        <v>0</v>
      </c>
      <c r="MTZ11" s="223">
        <f t="shared" si="157"/>
        <v>0</v>
      </c>
      <c r="MUA11" s="223">
        <f t="shared" si="157"/>
        <v>0</v>
      </c>
      <c r="MUB11" s="223">
        <f t="shared" si="157"/>
        <v>0</v>
      </c>
      <c r="MUC11" s="223">
        <f t="shared" si="157"/>
        <v>0</v>
      </c>
      <c r="MUD11" s="223">
        <f t="shared" si="157"/>
        <v>0</v>
      </c>
      <c r="MUE11" s="223">
        <f t="shared" si="157"/>
        <v>0</v>
      </c>
      <c r="MUF11" s="223">
        <f t="shared" si="157"/>
        <v>0</v>
      </c>
      <c r="MUG11" s="223">
        <f t="shared" si="157"/>
        <v>0</v>
      </c>
      <c r="MUH11" s="223">
        <f t="shared" si="157"/>
        <v>0</v>
      </c>
      <c r="MUI11" s="223">
        <f t="shared" si="157"/>
        <v>0</v>
      </c>
      <c r="MUJ11" s="223">
        <f t="shared" si="157"/>
        <v>0</v>
      </c>
      <c r="MUK11" s="223">
        <f t="shared" si="157"/>
        <v>0</v>
      </c>
      <c r="MUL11" s="223">
        <f t="shared" si="157"/>
        <v>0</v>
      </c>
      <c r="MUM11" s="223">
        <f t="shared" si="157"/>
        <v>0</v>
      </c>
      <c r="MUN11" s="223">
        <f t="shared" si="157"/>
        <v>0</v>
      </c>
      <c r="MUO11" s="223">
        <f t="shared" si="157"/>
        <v>0</v>
      </c>
      <c r="MUP11" s="223">
        <f t="shared" si="157"/>
        <v>0</v>
      </c>
      <c r="MUQ11" s="223">
        <f t="shared" si="157"/>
        <v>0</v>
      </c>
      <c r="MUR11" s="223">
        <f t="shared" si="157"/>
        <v>0</v>
      </c>
      <c r="MUS11" s="223">
        <f t="shared" si="157"/>
        <v>0</v>
      </c>
      <c r="MUT11" s="223">
        <f t="shared" si="157"/>
        <v>0</v>
      </c>
      <c r="MUU11" s="223">
        <f t="shared" si="157"/>
        <v>0</v>
      </c>
      <c r="MUV11" s="223">
        <f t="shared" si="157"/>
        <v>0</v>
      </c>
      <c r="MUW11" s="223">
        <f t="shared" si="157"/>
        <v>0</v>
      </c>
      <c r="MUX11" s="223">
        <f t="shared" si="157"/>
        <v>0</v>
      </c>
      <c r="MUY11" s="223">
        <f t="shared" si="157"/>
        <v>0</v>
      </c>
      <c r="MUZ11" s="223">
        <f t="shared" si="157"/>
        <v>0</v>
      </c>
      <c r="MVA11" s="223">
        <f t="shared" si="157"/>
        <v>0</v>
      </c>
      <c r="MVB11" s="223">
        <f t="shared" si="157"/>
        <v>0</v>
      </c>
      <c r="MVC11" s="223">
        <f t="shared" si="157"/>
        <v>0</v>
      </c>
      <c r="MVD11" s="223">
        <f t="shared" si="157"/>
        <v>0</v>
      </c>
      <c r="MVE11" s="223">
        <f t="shared" si="157"/>
        <v>0</v>
      </c>
      <c r="MVF11" s="223">
        <f t="shared" si="157"/>
        <v>0</v>
      </c>
      <c r="MVG11" s="223">
        <f t="shared" si="157"/>
        <v>0</v>
      </c>
      <c r="MVH11" s="223">
        <f t="shared" si="157"/>
        <v>0</v>
      </c>
      <c r="MVI11" s="223">
        <f t="shared" si="157"/>
        <v>0</v>
      </c>
      <c r="MVJ11" s="223">
        <f t="shared" si="157"/>
        <v>0</v>
      </c>
      <c r="MVK11" s="223">
        <f t="shared" si="157"/>
        <v>0</v>
      </c>
      <c r="MVL11" s="223">
        <f t="shared" si="157"/>
        <v>0</v>
      </c>
      <c r="MVM11" s="223">
        <f t="shared" si="157"/>
        <v>0</v>
      </c>
      <c r="MVN11" s="223">
        <f t="shared" si="157"/>
        <v>0</v>
      </c>
      <c r="MVO11" s="223">
        <f t="shared" si="157"/>
        <v>0</v>
      </c>
      <c r="MVP11" s="223">
        <f t="shared" si="157"/>
        <v>0</v>
      </c>
      <c r="MVQ11" s="223">
        <f t="shared" si="157"/>
        <v>0</v>
      </c>
      <c r="MVR11" s="223">
        <f t="shared" ref="MVR11:MYC11" si="158">SUM(MVR4:MVR10)</f>
        <v>0</v>
      </c>
      <c r="MVS11" s="223">
        <f t="shared" si="158"/>
        <v>0</v>
      </c>
      <c r="MVT11" s="223">
        <f t="shared" si="158"/>
        <v>0</v>
      </c>
      <c r="MVU11" s="223">
        <f t="shared" si="158"/>
        <v>0</v>
      </c>
      <c r="MVV11" s="223">
        <f t="shared" si="158"/>
        <v>0</v>
      </c>
      <c r="MVW11" s="223">
        <f t="shared" si="158"/>
        <v>0</v>
      </c>
      <c r="MVX11" s="223">
        <f t="shared" si="158"/>
        <v>0</v>
      </c>
      <c r="MVY11" s="223">
        <f t="shared" si="158"/>
        <v>0</v>
      </c>
      <c r="MVZ11" s="223">
        <f t="shared" si="158"/>
        <v>0</v>
      </c>
      <c r="MWA11" s="223">
        <f t="shared" si="158"/>
        <v>0</v>
      </c>
      <c r="MWB11" s="223">
        <f t="shared" si="158"/>
        <v>0</v>
      </c>
      <c r="MWC11" s="223">
        <f t="shared" si="158"/>
        <v>0</v>
      </c>
      <c r="MWD11" s="223">
        <f t="shared" si="158"/>
        <v>0</v>
      </c>
      <c r="MWE11" s="223">
        <f t="shared" si="158"/>
        <v>0</v>
      </c>
      <c r="MWF11" s="223">
        <f t="shared" si="158"/>
        <v>0</v>
      </c>
      <c r="MWG11" s="223">
        <f t="shared" si="158"/>
        <v>0</v>
      </c>
      <c r="MWH11" s="223">
        <f t="shared" si="158"/>
        <v>0</v>
      </c>
      <c r="MWI11" s="223">
        <f t="shared" si="158"/>
        <v>0</v>
      </c>
      <c r="MWJ11" s="223">
        <f t="shared" si="158"/>
        <v>0</v>
      </c>
      <c r="MWK11" s="223">
        <f t="shared" si="158"/>
        <v>0</v>
      </c>
      <c r="MWL11" s="223">
        <f t="shared" si="158"/>
        <v>0</v>
      </c>
      <c r="MWM11" s="223">
        <f t="shared" si="158"/>
        <v>0</v>
      </c>
      <c r="MWN11" s="223">
        <f t="shared" si="158"/>
        <v>0</v>
      </c>
      <c r="MWO11" s="223">
        <f t="shared" si="158"/>
        <v>0</v>
      </c>
      <c r="MWP11" s="223">
        <f t="shared" si="158"/>
        <v>0</v>
      </c>
      <c r="MWQ11" s="223">
        <f t="shared" si="158"/>
        <v>0</v>
      </c>
      <c r="MWR11" s="223">
        <f t="shared" si="158"/>
        <v>0</v>
      </c>
      <c r="MWS11" s="223">
        <f t="shared" si="158"/>
        <v>0</v>
      </c>
      <c r="MWT11" s="223">
        <f t="shared" si="158"/>
        <v>0</v>
      </c>
      <c r="MWU11" s="223">
        <f t="shared" si="158"/>
        <v>0</v>
      </c>
      <c r="MWV11" s="223">
        <f t="shared" si="158"/>
        <v>0</v>
      </c>
      <c r="MWW11" s="223">
        <f t="shared" si="158"/>
        <v>0</v>
      </c>
      <c r="MWX11" s="223">
        <f t="shared" si="158"/>
        <v>0</v>
      </c>
      <c r="MWY11" s="223">
        <f t="shared" si="158"/>
        <v>0</v>
      </c>
      <c r="MWZ11" s="223">
        <f t="shared" si="158"/>
        <v>0</v>
      </c>
      <c r="MXA11" s="223">
        <f t="shared" si="158"/>
        <v>0</v>
      </c>
      <c r="MXB11" s="223">
        <f t="shared" si="158"/>
        <v>0</v>
      </c>
      <c r="MXC11" s="223">
        <f t="shared" si="158"/>
        <v>0</v>
      </c>
      <c r="MXD11" s="223">
        <f t="shared" si="158"/>
        <v>0</v>
      </c>
      <c r="MXE11" s="223">
        <f t="shared" si="158"/>
        <v>0</v>
      </c>
      <c r="MXF11" s="223">
        <f t="shared" si="158"/>
        <v>0</v>
      </c>
      <c r="MXG11" s="223">
        <f t="shared" si="158"/>
        <v>0</v>
      </c>
      <c r="MXH11" s="223">
        <f t="shared" si="158"/>
        <v>0</v>
      </c>
      <c r="MXI11" s="223">
        <f t="shared" si="158"/>
        <v>0</v>
      </c>
      <c r="MXJ11" s="223">
        <f t="shared" si="158"/>
        <v>0</v>
      </c>
      <c r="MXK11" s="223">
        <f t="shared" si="158"/>
        <v>0</v>
      </c>
      <c r="MXL11" s="223">
        <f t="shared" si="158"/>
        <v>0</v>
      </c>
      <c r="MXM11" s="223">
        <f t="shared" si="158"/>
        <v>0</v>
      </c>
      <c r="MXN11" s="223">
        <f t="shared" si="158"/>
        <v>0</v>
      </c>
      <c r="MXO11" s="223">
        <f t="shared" si="158"/>
        <v>0</v>
      </c>
      <c r="MXP11" s="223">
        <f t="shared" si="158"/>
        <v>0</v>
      </c>
      <c r="MXQ11" s="223">
        <f t="shared" si="158"/>
        <v>0</v>
      </c>
      <c r="MXR11" s="223">
        <f t="shared" si="158"/>
        <v>0</v>
      </c>
      <c r="MXS11" s="223">
        <f t="shared" si="158"/>
        <v>0</v>
      </c>
      <c r="MXT11" s="223">
        <f t="shared" si="158"/>
        <v>0</v>
      </c>
      <c r="MXU11" s="223">
        <f t="shared" si="158"/>
        <v>0</v>
      </c>
      <c r="MXV11" s="223">
        <f t="shared" si="158"/>
        <v>0</v>
      </c>
      <c r="MXW11" s="223">
        <f t="shared" si="158"/>
        <v>0</v>
      </c>
      <c r="MXX11" s="223">
        <f t="shared" si="158"/>
        <v>0</v>
      </c>
      <c r="MXY11" s="223">
        <f t="shared" si="158"/>
        <v>0</v>
      </c>
      <c r="MXZ11" s="223">
        <f t="shared" si="158"/>
        <v>0</v>
      </c>
      <c r="MYA11" s="223">
        <f t="shared" si="158"/>
        <v>0</v>
      </c>
      <c r="MYB11" s="223">
        <f t="shared" si="158"/>
        <v>0</v>
      </c>
      <c r="MYC11" s="223">
        <f t="shared" si="158"/>
        <v>0</v>
      </c>
      <c r="MYD11" s="223">
        <f t="shared" ref="MYD11:NAO11" si="159">SUM(MYD4:MYD10)</f>
        <v>0</v>
      </c>
      <c r="MYE11" s="223">
        <f t="shared" si="159"/>
        <v>0</v>
      </c>
      <c r="MYF11" s="223">
        <f t="shared" si="159"/>
        <v>0</v>
      </c>
      <c r="MYG11" s="223">
        <f t="shared" si="159"/>
        <v>0</v>
      </c>
      <c r="MYH11" s="223">
        <f t="shared" si="159"/>
        <v>0</v>
      </c>
      <c r="MYI11" s="223">
        <f t="shared" si="159"/>
        <v>0</v>
      </c>
      <c r="MYJ11" s="223">
        <f t="shared" si="159"/>
        <v>0</v>
      </c>
      <c r="MYK11" s="223">
        <f t="shared" si="159"/>
        <v>0</v>
      </c>
      <c r="MYL11" s="223">
        <f t="shared" si="159"/>
        <v>0</v>
      </c>
      <c r="MYM11" s="223">
        <f t="shared" si="159"/>
        <v>0</v>
      </c>
      <c r="MYN11" s="223">
        <f t="shared" si="159"/>
        <v>0</v>
      </c>
      <c r="MYO11" s="223">
        <f t="shared" si="159"/>
        <v>0</v>
      </c>
      <c r="MYP11" s="223">
        <f t="shared" si="159"/>
        <v>0</v>
      </c>
      <c r="MYQ11" s="223">
        <f t="shared" si="159"/>
        <v>0</v>
      </c>
      <c r="MYR11" s="223">
        <f t="shared" si="159"/>
        <v>0</v>
      </c>
      <c r="MYS11" s="223">
        <f t="shared" si="159"/>
        <v>0</v>
      </c>
      <c r="MYT11" s="223">
        <f t="shared" si="159"/>
        <v>0</v>
      </c>
      <c r="MYU11" s="223">
        <f t="shared" si="159"/>
        <v>0</v>
      </c>
      <c r="MYV11" s="223">
        <f t="shared" si="159"/>
        <v>0</v>
      </c>
      <c r="MYW11" s="223">
        <f t="shared" si="159"/>
        <v>0</v>
      </c>
      <c r="MYX11" s="223">
        <f t="shared" si="159"/>
        <v>0</v>
      </c>
      <c r="MYY11" s="223">
        <f t="shared" si="159"/>
        <v>0</v>
      </c>
      <c r="MYZ11" s="223">
        <f t="shared" si="159"/>
        <v>0</v>
      </c>
      <c r="MZA11" s="223">
        <f t="shared" si="159"/>
        <v>0</v>
      </c>
      <c r="MZB11" s="223">
        <f t="shared" si="159"/>
        <v>0</v>
      </c>
      <c r="MZC11" s="223">
        <f t="shared" si="159"/>
        <v>0</v>
      </c>
      <c r="MZD11" s="223">
        <f t="shared" si="159"/>
        <v>0</v>
      </c>
      <c r="MZE11" s="223">
        <f t="shared" si="159"/>
        <v>0</v>
      </c>
      <c r="MZF11" s="223">
        <f t="shared" si="159"/>
        <v>0</v>
      </c>
      <c r="MZG11" s="223">
        <f t="shared" si="159"/>
        <v>0</v>
      </c>
      <c r="MZH11" s="223">
        <f t="shared" si="159"/>
        <v>0</v>
      </c>
      <c r="MZI11" s="223">
        <f t="shared" si="159"/>
        <v>0</v>
      </c>
      <c r="MZJ11" s="223">
        <f t="shared" si="159"/>
        <v>0</v>
      </c>
      <c r="MZK11" s="223">
        <f t="shared" si="159"/>
        <v>0</v>
      </c>
      <c r="MZL11" s="223">
        <f t="shared" si="159"/>
        <v>0</v>
      </c>
      <c r="MZM11" s="223">
        <f t="shared" si="159"/>
        <v>0</v>
      </c>
      <c r="MZN11" s="223">
        <f t="shared" si="159"/>
        <v>0</v>
      </c>
      <c r="MZO11" s="223">
        <f t="shared" si="159"/>
        <v>0</v>
      </c>
      <c r="MZP11" s="223">
        <f t="shared" si="159"/>
        <v>0</v>
      </c>
      <c r="MZQ11" s="223">
        <f t="shared" si="159"/>
        <v>0</v>
      </c>
      <c r="MZR11" s="223">
        <f t="shared" si="159"/>
        <v>0</v>
      </c>
      <c r="MZS11" s="223">
        <f t="shared" si="159"/>
        <v>0</v>
      </c>
      <c r="MZT11" s="223">
        <f t="shared" si="159"/>
        <v>0</v>
      </c>
      <c r="MZU11" s="223">
        <f t="shared" si="159"/>
        <v>0</v>
      </c>
      <c r="MZV11" s="223">
        <f t="shared" si="159"/>
        <v>0</v>
      </c>
      <c r="MZW11" s="223">
        <f t="shared" si="159"/>
        <v>0</v>
      </c>
      <c r="MZX11" s="223">
        <f t="shared" si="159"/>
        <v>0</v>
      </c>
      <c r="MZY11" s="223">
        <f t="shared" si="159"/>
        <v>0</v>
      </c>
      <c r="MZZ11" s="223">
        <f t="shared" si="159"/>
        <v>0</v>
      </c>
      <c r="NAA11" s="223">
        <f t="shared" si="159"/>
        <v>0</v>
      </c>
      <c r="NAB11" s="223">
        <f t="shared" si="159"/>
        <v>0</v>
      </c>
      <c r="NAC11" s="223">
        <f t="shared" si="159"/>
        <v>0</v>
      </c>
      <c r="NAD11" s="223">
        <f t="shared" si="159"/>
        <v>0</v>
      </c>
      <c r="NAE11" s="223">
        <f t="shared" si="159"/>
        <v>0</v>
      </c>
      <c r="NAF11" s="223">
        <f t="shared" si="159"/>
        <v>0</v>
      </c>
      <c r="NAG11" s="223">
        <f t="shared" si="159"/>
        <v>0</v>
      </c>
      <c r="NAH11" s="223">
        <f t="shared" si="159"/>
        <v>0</v>
      </c>
      <c r="NAI11" s="223">
        <f t="shared" si="159"/>
        <v>0</v>
      </c>
      <c r="NAJ11" s="223">
        <f t="shared" si="159"/>
        <v>0</v>
      </c>
      <c r="NAK11" s="223">
        <f t="shared" si="159"/>
        <v>0</v>
      </c>
      <c r="NAL11" s="223">
        <f t="shared" si="159"/>
        <v>0</v>
      </c>
      <c r="NAM11" s="223">
        <f t="shared" si="159"/>
        <v>0</v>
      </c>
      <c r="NAN11" s="223">
        <f t="shared" si="159"/>
        <v>0</v>
      </c>
      <c r="NAO11" s="223">
        <f t="shared" si="159"/>
        <v>0</v>
      </c>
      <c r="NAP11" s="223">
        <f t="shared" ref="NAP11:NDA11" si="160">SUM(NAP4:NAP10)</f>
        <v>0</v>
      </c>
      <c r="NAQ11" s="223">
        <f t="shared" si="160"/>
        <v>0</v>
      </c>
      <c r="NAR11" s="223">
        <f t="shared" si="160"/>
        <v>0</v>
      </c>
      <c r="NAS11" s="223">
        <f t="shared" si="160"/>
        <v>0</v>
      </c>
      <c r="NAT11" s="223">
        <f t="shared" si="160"/>
        <v>0</v>
      </c>
      <c r="NAU11" s="223">
        <f t="shared" si="160"/>
        <v>0</v>
      </c>
      <c r="NAV11" s="223">
        <f t="shared" si="160"/>
        <v>0</v>
      </c>
      <c r="NAW11" s="223">
        <f t="shared" si="160"/>
        <v>0</v>
      </c>
      <c r="NAX11" s="223">
        <f t="shared" si="160"/>
        <v>0</v>
      </c>
      <c r="NAY11" s="223">
        <f t="shared" si="160"/>
        <v>0</v>
      </c>
      <c r="NAZ11" s="223">
        <f t="shared" si="160"/>
        <v>0</v>
      </c>
      <c r="NBA11" s="223">
        <f t="shared" si="160"/>
        <v>0</v>
      </c>
      <c r="NBB11" s="223">
        <f t="shared" si="160"/>
        <v>0</v>
      </c>
      <c r="NBC11" s="223">
        <f t="shared" si="160"/>
        <v>0</v>
      </c>
      <c r="NBD11" s="223">
        <f t="shared" si="160"/>
        <v>0</v>
      </c>
      <c r="NBE11" s="223">
        <f t="shared" si="160"/>
        <v>0</v>
      </c>
      <c r="NBF11" s="223">
        <f t="shared" si="160"/>
        <v>0</v>
      </c>
      <c r="NBG11" s="223">
        <f t="shared" si="160"/>
        <v>0</v>
      </c>
      <c r="NBH11" s="223">
        <f t="shared" si="160"/>
        <v>0</v>
      </c>
      <c r="NBI11" s="223">
        <f t="shared" si="160"/>
        <v>0</v>
      </c>
      <c r="NBJ11" s="223">
        <f t="shared" si="160"/>
        <v>0</v>
      </c>
      <c r="NBK11" s="223">
        <f t="shared" si="160"/>
        <v>0</v>
      </c>
      <c r="NBL11" s="223">
        <f t="shared" si="160"/>
        <v>0</v>
      </c>
      <c r="NBM11" s="223">
        <f t="shared" si="160"/>
        <v>0</v>
      </c>
      <c r="NBN11" s="223">
        <f t="shared" si="160"/>
        <v>0</v>
      </c>
      <c r="NBO11" s="223">
        <f t="shared" si="160"/>
        <v>0</v>
      </c>
      <c r="NBP11" s="223">
        <f t="shared" si="160"/>
        <v>0</v>
      </c>
      <c r="NBQ11" s="223">
        <f t="shared" si="160"/>
        <v>0</v>
      </c>
      <c r="NBR11" s="223">
        <f t="shared" si="160"/>
        <v>0</v>
      </c>
      <c r="NBS11" s="223">
        <f t="shared" si="160"/>
        <v>0</v>
      </c>
      <c r="NBT11" s="223">
        <f t="shared" si="160"/>
        <v>0</v>
      </c>
      <c r="NBU11" s="223">
        <f t="shared" si="160"/>
        <v>0</v>
      </c>
      <c r="NBV11" s="223">
        <f t="shared" si="160"/>
        <v>0</v>
      </c>
      <c r="NBW11" s="223">
        <f t="shared" si="160"/>
        <v>0</v>
      </c>
      <c r="NBX11" s="223">
        <f t="shared" si="160"/>
        <v>0</v>
      </c>
      <c r="NBY11" s="223">
        <f t="shared" si="160"/>
        <v>0</v>
      </c>
      <c r="NBZ11" s="223">
        <f t="shared" si="160"/>
        <v>0</v>
      </c>
      <c r="NCA11" s="223">
        <f t="shared" si="160"/>
        <v>0</v>
      </c>
      <c r="NCB11" s="223">
        <f t="shared" si="160"/>
        <v>0</v>
      </c>
      <c r="NCC11" s="223">
        <f t="shared" si="160"/>
        <v>0</v>
      </c>
      <c r="NCD11" s="223">
        <f t="shared" si="160"/>
        <v>0</v>
      </c>
      <c r="NCE11" s="223">
        <f t="shared" si="160"/>
        <v>0</v>
      </c>
      <c r="NCF11" s="223">
        <f t="shared" si="160"/>
        <v>0</v>
      </c>
      <c r="NCG11" s="223">
        <f t="shared" si="160"/>
        <v>0</v>
      </c>
      <c r="NCH11" s="223">
        <f t="shared" si="160"/>
        <v>0</v>
      </c>
      <c r="NCI11" s="223">
        <f t="shared" si="160"/>
        <v>0</v>
      </c>
      <c r="NCJ11" s="223">
        <f t="shared" si="160"/>
        <v>0</v>
      </c>
      <c r="NCK11" s="223">
        <f t="shared" si="160"/>
        <v>0</v>
      </c>
      <c r="NCL11" s="223">
        <f t="shared" si="160"/>
        <v>0</v>
      </c>
      <c r="NCM11" s="223">
        <f t="shared" si="160"/>
        <v>0</v>
      </c>
      <c r="NCN11" s="223">
        <f t="shared" si="160"/>
        <v>0</v>
      </c>
      <c r="NCO11" s="223">
        <f t="shared" si="160"/>
        <v>0</v>
      </c>
      <c r="NCP11" s="223">
        <f t="shared" si="160"/>
        <v>0</v>
      </c>
      <c r="NCQ11" s="223">
        <f t="shared" si="160"/>
        <v>0</v>
      </c>
      <c r="NCR11" s="223">
        <f t="shared" si="160"/>
        <v>0</v>
      </c>
      <c r="NCS11" s="223">
        <f t="shared" si="160"/>
        <v>0</v>
      </c>
      <c r="NCT11" s="223">
        <f t="shared" si="160"/>
        <v>0</v>
      </c>
      <c r="NCU11" s="223">
        <f t="shared" si="160"/>
        <v>0</v>
      </c>
      <c r="NCV11" s="223">
        <f t="shared" si="160"/>
        <v>0</v>
      </c>
      <c r="NCW11" s="223">
        <f t="shared" si="160"/>
        <v>0</v>
      </c>
      <c r="NCX11" s="223">
        <f t="shared" si="160"/>
        <v>0</v>
      </c>
      <c r="NCY11" s="223">
        <f t="shared" si="160"/>
        <v>0</v>
      </c>
      <c r="NCZ11" s="223">
        <f t="shared" si="160"/>
        <v>0</v>
      </c>
      <c r="NDA11" s="223">
        <f t="shared" si="160"/>
        <v>0</v>
      </c>
      <c r="NDB11" s="223">
        <f t="shared" ref="NDB11:NFM11" si="161">SUM(NDB4:NDB10)</f>
        <v>0</v>
      </c>
      <c r="NDC11" s="223">
        <f t="shared" si="161"/>
        <v>0</v>
      </c>
      <c r="NDD11" s="223">
        <f t="shared" si="161"/>
        <v>0</v>
      </c>
      <c r="NDE11" s="223">
        <f t="shared" si="161"/>
        <v>0</v>
      </c>
      <c r="NDF11" s="223">
        <f t="shared" si="161"/>
        <v>0</v>
      </c>
      <c r="NDG11" s="223">
        <f t="shared" si="161"/>
        <v>0</v>
      </c>
      <c r="NDH11" s="223">
        <f t="shared" si="161"/>
        <v>0</v>
      </c>
      <c r="NDI11" s="223">
        <f t="shared" si="161"/>
        <v>0</v>
      </c>
      <c r="NDJ11" s="223">
        <f t="shared" si="161"/>
        <v>0</v>
      </c>
      <c r="NDK11" s="223">
        <f t="shared" si="161"/>
        <v>0</v>
      </c>
      <c r="NDL11" s="223">
        <f t="shared" si="161"/>
        <v>0</v>
      </c>
      <c r="NDM11" s="223">
        <f t="shared" si="161"/>
        <v>0</v>
      </c>
      <c r="NDN11" s="223">
        <f t="shared" si="161"/>
        <v>0</v>
      </c>
      <c r="NDO11" s="223">
        <f t="shared" si="161"/>
        <v>0</v>
      </c>
      <c r="NDP11" s="223">
        <f t="shared" si="161"/>
        <v>0</v>
      </c>
      <c r="NDQ11" s="223">
        <f t="shared" si="161"/>
        <v>0</v>
      </c>
      <c r="NDR11" s="223">
        <f t="shared" si="161"/>
        <v>0</v>
      </c>
      <c r="NDS11" s="223">
        <f t="shared" si="161"/>
        <v>0</v>
      </c>
      <c r="NDT11" s="223">
        <f t="shared" si="161"/>
        <v>0</v>
      </c>
      <c r="NDU11" s="223">
        <f t="shared" si="161"/>
        <v>0</v>
      </c>
      <c r="NDV11" s="223">
        <f t="shared" si="161"/>
        <v>0</v>
      </c>
      <c r="NDW11" s="223">
        <f t="shared" si="161"/>
        <v>0</v>
      </c>
      <c r="NDX11" s="223">
        <f t="shared" si="161"/>
        <v>0</v>
      </c>
      <c r="NDY11" s="223">
        <f t="shared" si="161"/>
        <v>0</v>
      </c>
      <c r="NDZ11" s="223">
        <f t="shared" si="161"/>
        <v>0</v>
      </c>
      <c r="NEA11" s="223">
        <f t="shared" si="161"/>
        <v>0</v>
      </c>
      <c r="NEB11" s="223">
        <f t="shared" si="161"/>
        <v>0</v>
      </c>
      <c r="NEC11" s="223">
        <f t="shared" si="161"/>
        <v>0</v>
      </c>
      <c r="NED11" s="223">
        <f t="shared" si="161"/>
        <v>0</v>
      </c>
      <c r="NEE11" s="223">
        <f t="shared" si="161"/>
        <v>0</v>
      </c>
      <c r="NEF11" s="223">
        <f t="shared" si="161"/>
        <v>0</v>
      </c>
      <c r="NEG11" s="223">
        <f t="shared" si="161"/>
        <v>0</v>
      </c>
      <c r="NEH11" s="223">
        <f t="shared" si="161"/>
        <v>0</v>
      </c>
      <c r="NEI11" s="223">
        <f t="shared" si="161"/>
        <v>0</v>
      </c>
      <c r="NEJ11" s="223">
        <f t="shared" si="161"/>
        <v>0</v>
      </c>
      <c r="NEK11" s="223">
        <f t="shared" si="161"/>
        <v>0</v>
      </c>
      <c r="NEL11" s="223">
        <f t="shared" si="161"/>
        <v>0</v>
      </c>
      <c r="NEM11" s="223">
        <f t="shared" si="161"/>
        <v>0</v>
      </c>
      <c r="NEN11" s="223">
        <f t="shared" si="161"/>
        <v>0</v>
      </c>
      <c r="NEO11" s="223">
        <f t="shared" si="161"/>
        <v>0</v>
      </c>
      <c r="NEP11" s="223">
        <f t="shared" si="161"/>
        <v>0</v>
      </c>
      <c r="NEQ11" s="223">
        <f t="shared" si="161"/>
        <v>0</v>
      </c>
      <c r="NER11" s="223">
        <f t="shared" si="161"/>
        <v>0</v>
      </c>
      <c r="NES11" s="223">
        <f t="shared" si="161"/>
        <v>0</v>
      </c>
      <c r="NET11" s="223">
        <f t="shared" si="161"/>
        <v>0</v>
      </c>
      <c r="NEU11" s="223">
        <f t="shared" si="161"/>
        <v>0</v>
      </c>
      <c r="NEV11" s="223">
        <f t="shared" si="161"/>
        <v>0</v>
      </c>
      <c r="NEW11" s="223">
        <f t="shared" si="161"/>
        <v>0</v>
      </c>
      <c r="NEX11" s="223">
        <f t="shared" si="161"/>
        <v>0</v>
      </c>
      <c r="NEY11" s="223">
        <f t="shared" si="161"/>
        <v>0</v>
      </c>
      <c r="NEZ11" s="223">
        <f t="shared" si="161"/>
        <v>0</v>
      </c>
      <c r="NFA11" s="223">
        <f t="shared" si="161"/>
        <v>0</v>
      </c>
      <c r="NFB11" s="223">
        <f t="shared" si="161"/>
        <v>0</v>
      </c>
      <c r="NFC11" s="223">
        <f t="shared" si="161"/>
        <v>0</v>
      </c>
      <c r="NFD11" s="223">
        <f t="shared" si="161"/>
        <v>0</v>
      </c>
      <c r="NFE11" s="223">
        <f t="shared" si="161"/>
        <v>0</v>
      </c>
      <c r="NFF11" s="223">
        <f t="shared" si="161"/>
        <v>0</v>
      </c>
      <c r="NFG11" s="223">
        <f t="shared" si="161"/>
        <v>0</v>
      </c>
      <c r="NFH11" s="223">
        <f t="shared" si="161"/>
        <v>0</v>
      </c>
      <c r="NFI11" s="223">
        <f t="shared" si="161"/>
        <v>0</v>
      </c>
      <c r="NFJ11" s="223">
        <f t="shared" si="161"/>
        <v>0</v>
      </c>
      <c r="NFK11" s="223">
        <f t="shared" si="161"/>
        <v>0</v>
      </c>
      <c r="NFL11" s="223">
        <f t="shared" si="161"/>
        <v>0</v>
      </c>
      <c r="NFM11" s="223">
        <f t="shared" si="161"/>
        <v>0</v>
      </c>
      <c r="NFN11" s="223">
        <f t="shared" ref="NFN11:NHY11" si="162">SUM(NFN4:NFN10)</f>
        <v>0</v>
      </c>
      <c r="NFO11" s="223">
        <f t="shared" si="162"/>
        <v>0</v>
      </c>
      <c r="NFP11" s="223">
        <f t="shared" si="162"/>
        <v>0</v>
      </c>
      <c r="NFQ11" s="223">
        <f t="shared" si="162"/>
        <v>0</v>
      </c>
      <c r="NFR11" s="223">
        <f t="shared" si="162"/>
        <v>0</v>
      </c>
      <c r="NFS11" s="223">
        <f t="shared" si="162"/>
        <v>0</v>
      </c>
      <c r="NFT11" s="223">
        <f t="shared" si="162"/>
        <v>0</v>
      </c>
      <c r="NFU11" s="223">
        <f t="shared" si="162"/>
        <v>0</v>
      </c>
      <c r="NFV11" s="223">
        <f t="shared" si="162"/>
        <v>0</v>
      </c>
      <c r="NFW11" s="223">
        <f t="shared" si="162"/>
        <v>0</v>
      </c>
      <c r="NFX11" s="223">
        <f t="shared" si="162"/>
        <v>0</v>
      </c>
      <c r="NFY11" s="223">
        <f t="shared" si="162"/>
        <v>0</v>
      </c>
      <c r="NFZ11" s="223">
        <f t="shared" si="162"/>
        <v>0</v>
      </c>
      <c r="NGA11" s="223">
        <f t="shared" si="162"/>
        <v>0</v>
      </c>
      <c r="NGB11" s="223">
        <f t="shared" si="162"/>
        <v>0</v>
      </c>
      <c r="NGC11" s="223">
        <f t="shared" si="162"/>
        <v>0</v>
      </c>
      <c r="NGD11" s="223">
        <f t="shared" si="162"/>
        <v>0</v>
      </c>
      <c r="NGE11" s="223">
        <f t="shared" si="162"/>
        <v>0</v>
      </c>
      <c r="NGF11" s="223">
        <f t="shared" si="162"/>
        <v>0</v>
      </c>
      <c r="NGG11" s="223">
        <f t="shared" si="162"/>
        <v>0</v>
      </c>
      <c r="NGH11" s="223">
        <f t="shared" si="162"/>
        <v>0</v>
      </c>
      <c r="NGI11" s="223">
        <f t="shared" si="162"/>
        <v>0</v>
      </c>
      <c r="NGJ11" s="223">
        <f t="shared" si="162"/>
        <v>0</v>
      </c>
      <c r="NGK11" s="223">
        <f t="shared" si="162"/>
        <v>0</v>
      </c>
      <c r="NGL11" s="223">
        <f t="shared" si="162"/>
        <v>0</v>
      </c>
      <c r="NGM11" s="223">
        <f t="shared" si="162"/>
        <v>0</v>
      </c>
      <c r="NGN11" s="223">
        <f t="shared" si="162"/>
        <v>0</v>
      </c>
      <c r="NGO11" s="223">
        <f t="shared" si="162"/>
        <v>0</v>
      </c>
      <c r="NGP11" s="223">
        <f t="shared" si="162"/>
        <v>0</v>
      </c>
      <c r="NGQ11" s="223">
        <f t="shared" si="162"/>
        <v>0</v>
      </c>
      <c r="NGR11" s="223">
        <f t="shared" si="162"/>
        <v>0</v>
      </c>
      <c r="NGS11" s="223">
        <f t="shared" si="162"/>
        <v>0</v>
      </c>
      <c r="NGT11" s="223">
        <f t="shared" si="162"/>
        <v>0</v>
      </c>
      <c r="NGU11" s="223">
        <f t="shared" si="162"/>
        <v>0</v>
      </c>
      <c r="NGV11" s="223">
        <f t="shared" si="162"/>
        <v>0</v>
      </c>
      <c r="NGW11" s="223">
        <f t="shared" si="162"/>
        <v>0</v>
      </c>
      <c r="NGX11" s="223">
        <f t="shared" si="162"/>
        <v>0</v>
      </c>
      <c r="NGY11" s="223">
        <f t="shared" si="162"/>
        <v>0</v>
      </c>
      <c r="NGZ11" s="223">
        <f t="shared" si="162"/>
        <v>0</v>
      </c>
      <c r="NHA11" s="223">
        <f t="shared" si="162"/>
        <v>0</v>
      </c>
      <c r="NHB11" s="223">
        <f t="shared" si="162"/>
        <v>0</v>
      </c>
      <c r="NHC11" s="223">
        <f t="shared" si="162"/>
        <v>0</v>
      </c>
      <c r="NHD11" s="223">
        <f t="shared" si="162"/>
        <v>0</v>
      </c>
      <c r="NHE11" s="223">
        <f t="shared" si="162"/>
        <v>0</v>
      </c>
      <c r="NHF11" s="223">
        <f t="shared" si="162"/>
        <v>0</v>
      </c>
      <c r="NHG11" s="223">
        <f t="shared" si="162"/>
        <v>0</v>
      </c>
      <c r="NHH11" s="223">
        <f t="shared" si="162"/>
        <v>0</v>
      </c>
      <c r="NHI11" s="223">
        <f t="shared" si="162"/>
        <v>0</v>
      </c>
      <c r="NHJ11" s="223">
        <f t="shared" si="162"/>
        <v>0</v>
      </c>
      <c r="NHK11" s="223">
        <f t="shared" si="162"/>
        <v>0</v>
      </c>
      <c r="NHL11" s="223">
        <f t="shared" si="162"/>
        <v>0</v>
      </c>
      <c r="NHM11" s="223">
        <f t="shared" si="162"/>
        <v>0</v>
      </c>
      <c r="NHN11" s="223">
        <f t="shared" si="162"/>
        <v>0</v>
      </c>
      <c r="NHO11" s="223">
        <f t="shared" si="162"/>
        <v>0</v>
      </c>
      <c r="NHP11" s="223">
        <f t="shared" si="162"/>
        <v>0</v>
      </c>
      <c r="NHQ11" s="223">
        <f t="shared" si="162"/>
        <v>0</v>
      </c>
      <c r="NHR11" s="223">
        <f t="shared" si="162"/>
        <v>0</v>
      </c>
      <c r="NHS11" s="223">
        <f t="shared" si="162"/>
        <v>0</v>
      </c>
      <c r="NHT11" s="223">
        <f t="shared" si="162"/>
        <v>0</v>
      </c>
      <c r="NHU11" s="223">
        <f t="shared" si="162"/>
        <v>0</v>
      </c>
      <c r="NHV11" s="223">
        <f t="shared" si="162"/>
        <v>0</v>
      </c>
      <c r="NHW11" s="223">
        <f t="shared" si="162"/>
        <v>0</v>
      </c>
      <c r="NHX11" s="223">
        <f t="shared" si="162"/>
        <v>0</v>
      </c>
      <c r="NHY11" s="223">
        <f t="shared" si="162"/>
        <v>0</v>
      </c>
      <c r="NHZ11" s="223">
        <f t="shared" ref="NHZ11:NKK11" si="163">SUM(NHZ4:NHZ10)</f>
        <v>0</v>
      </c>
      <c r="NIA11" s="223">
        <f t="shared" si="163"/>
        <v>0</v>
      </c>
      <c r="NIB11" s="223">
        <f t="shared" si="163"/>
        <v>0</v>
      </c>
      <c r="NIC11" s="223">
        <f t="shared" si="163"/>
        <v>0</v>
      </c>
      <c r="NID11" s="223">
        <f t="shared" si="163"/>
        <v>0</v>
      </c>
      <c r="NIE11" s="223">
        <f t="shared" si="163"/>
        <v>0</v>
      </c>
      <c r="NIF11" s="223">
        <f t="shared" si="163"/>
        <v>0</v>
      </c>
      <c r="NIG11" s="223">
        <f t="shared" si="163"/>
        <v>0</v>
      </c>
      <c r="NIH11" s="223">
        <f t="shared" si="163"/>
        <v>0</v>
      </c>
      <c r="NII11" s="223">
        <f t="shared" si="163"/>
        <v>0</v>
      </c>
      <c r="NIJ11" s="223">
        <f t="shared" si="163"/>
        <v>0</v>
      </c>
      <c r="NIK11" s="223">
        <f t="shared" si="163"/>
        <v>0</v>
      </c>
      <c r="NIL11" s="223">
        <f t="shared" si="163"/>
        <v>0</v>
      </c>
      <c r="NIM11" s="223">
        <f t="shared" si="163"/>
        <v>0</v>
      </c>
      <c r="NIN11" s="223">
        <f t="shared" si="163"/>
        <v>0</v>
      </c>
      <c r="NIO11" s="223">
        <f t="shared" si="163"/>
        <v>0</v>
      </c>
      <c r="NIP11" s="223">
        <f t="shared" si="163"/>
        <v>0</v>
      </c>
      <c r="NIQ11" s="223">
        <f t="shared" si="163"/>
        <v>0</v>
      </c>
      <c r="NIR11" s="223">
        <f t="shared" si="163"/>
        <v>0</v>
      </c>
      <c r="NIS11" s="223">
        <f t="shared" si="163"/>
        <v>0</v>
      </c>
      <c r="NIT11" s="223">
        <f t="shared" si="163"/>
        <v>0</v>
      </c>
      <c r="NIU11" s="223">
        <f t="shared" si="163"/>
        <v>0</v>
      </c>
      <c r="NIV11" s="223">
        <f t="shared" si="163"/>
        <v>0</v>
      </c>
      <c r="NIW11" s="223">
        <f t="shared" si="163"/>
        <v>0</v>
      </c>
      <c r="NIX11" s="223">
        <f t="shared" si="163"/>
        <v>0</v>
      </c>
      <c r="NIY11" s="223">
        <f t="shared" si="163"/>
        <v>0</v>
      </c>
      <c r="NIZ11" s="223">
        <f t="shared" si="163"/>
        <v>0</v>
      </c>
      <c r="NJA11" s="223">
        <f t="shared" si="163"/>
        <v>0</v>
      </c>
      <c r="NJB11" s="223">
        <f t="shared" si="163"/>
        <v>0</v>
      </c>
      <c r="NJC11" s="223">
        <f t="shared" si="163"/>
        <v>0</v>
      </c>
      <c r="NJD11" s="223">
        <f t="shared" si="163"/>
        <v>0</v>
      </c>
      <c r="NJE11" s="223">
        <f t="shared" si="163"/>
        <v>0</v>
      </c>
      <c r="NJF11" s="223">
        <f t="shared" si="163"/>
        <v>0</v>
      </c>
      <c r="NJG11" s="223">
        <f t="shared" si="163"/>
        <v>0</v>
      </c>
      <c r="NJH11" s="223">
        <f t="shared" si="163"/>
        <v>0</v>
      </c>
      <c r="NJI11" s="223">
        <f t="shared" si="163"/>
        <v>0</v>
      </c>
      <c r="NJJ11" s="223">
        <f t="shared" si="163"/>
        <v>0</v>
      </c>
      <c r="NJK11" s="223">
        <f t="shared" si="163"/>
        <v>0</v>
      </c>
      <c r="NJL11" s="223">
        <f t="shared" si="163"/>
        <v>0</v>
      </c>
      <c r="NJM11" s="223">
        <f t="shared" si="163"/>
        <v>0</v>
      </c>
      <c r="NJN11" s="223">
        <f t="shared" si="163"/>
        <v>0</v>
      </c>
      <c r="NJO11" s="223">
        <f t="shared" si="163"/>
        <v>0</v>
      </c>
      <c r="NJP11" s="223">
        <f t="shared" si="163"/>
        <v>0</v>
      </c>
      <c r="NJQ11" s="223">
        <f t="shared" si="163"/>
        <v>0</v>
      </c>
      <c r="NJR11" s="223">
        <f t="shared" si="163"/>
        <v>0</v>
      </c>
      <c r="NJS11" s="223">
        <f t="shared" si="163"/>
        <v>0</v>
      </c>
      <c r="NJT11" s="223">
        <f t="shared" si="163"/>
        <v>0</v>
      </c>
      <c r="NJU11" s="223">
        <f t="shared" si="163"/>
        <v>0</v>
      </c>
      <c r="NJV11" s="223">
        <f t="shared" si="163"/>
        <v>0</v>
      </c>
      <c r="NJW11" s="223">
        <f t="shared" si="163"/>
        <v>0</v>
      </c>
      <c r="NJX11" s="223">
        <f t="shared" si="163"/>
        <v>0</v>
      </c>
      <c r="NJY11" s="223">
        <f t="shared" si="163"/>
        <v>0</v>
      </c>
      <c r="NJZ11" s="223">
        <f t="shared" si="163"/>
        <v>0</v>
      </c>
      <c r="NKA11" s="223">
        <f t="shared" si="163"/>
        <v>0</v>
      </c>
      <c r="NKB11" s="223">
        <f t="shared" si="163"/>
        <v>0</v>
      </c>
      <c r="NKC11" s="223">
        <f t="shared" si="163"/>
        <v>0</v>
      </c>
      <c r="NKD11" s="223">
        <f t="shared" si="163"/>
        <v>0</v>
      </c>
      <c r="NKE11" s="223">
        <f t="shared" si="163"/>
        <v>0</v>
      </c>
      <c r="NKF11" s="223">
        <f t="shared" si="163"/>
        <v>0</v>
      </c>
      <c r="NKG11" s="223">
        <f t="shared" si="163"/>
        <v>0</v>
      </c>
      <c r="NKH11" s="223">
        <f t="shared" si="163"/>
        <v>0</v>
      </c>
      <c r="NKI11" s="223">
        <f t="shared" si="163"/>
        <v>0</v>
      </c>
      <c r="NKJ11" s="223">
        <f t="shared" si="163"/>
        <v>0</v>
      </c>
      <c r="NKK11" s="223">
        <f t="shared" si="163"/>
        <v>0</v>
      </c>
      <c r="NKL11" s="223">
        <f t="shared" ref="NKL11:NMW11" si="164">SUM(NKL4:NKL10)</f>
        <v>0</v>
      </c>
      <c r="NKM11" s="223">
        <f t="shared" si="164"/>
        <v>0</v>
      </c>
      <c r="NKN11" s="223">
        <f t="shared" si="164"/>
        <v>0</v>
      </c>
      <c r="NKO11" s="223">
        <f t="shared" si="164"/>
        <v>0</v>
      </c>
      <c r="NKP11" s="223">
        <f t="shared" si="164"/>
        <v>0</v>
      </c>
      <c r="NKQ11" s="223">
        <f t="shared" si="164"/>
        <v>0</v>
      </c>
      <c r="NKR11" s="223">
        <f t="shared" si="164"/>
        <v>0</v>
      </c>
      <c r="NKS11" s="223">
        <f t="shared" si="164"/>
        <v>0</v>
      </c>
      <c r="NKT11" s="223">
        <f t="shared" si="164"/>
        <v>0</v>
      </c>
      <c r="NKU11" s="223">
        <f t="shared" si="164"/>
        <v>0</v>
      </c>
      <c r="NKV11" s="223">
        <f t="shared" si="164"/>
        <v>0</v>
      </c>
      <c r="NKW11" s="223">
        <f t="shared" si="164"/>
        <v>0</v>
      </c>
      <c r="NKX11" s="223">
        <f t="shared" si="164"/>
        <v>0</v>
      </c>
      <c r="NKY11" s="223">
        <f t="shared" si="164"/>
        <v>0</v>
      </c>
      <c r="NKZ11" s="223">
        <f t="shared" si="164"/>
        <v>0</v>
      </c>
      <c r="NLA11" s="223">
        <f t="shared" si="164"/>
        <v>0</v>
      </c>
      <c r="NLB11" s="223">
        <f t="shared" si="164"/>
        <v>0</v>
      </c>
      <c r="NLC11" s="223">
        <f t="shared" si="164"/>
        <v>0</v>
      </c>
      <c r="NLD11" s="223">
        <f t="shared" si="164"/>
        <v>0</v>
      </c>
      <c r="NLE11" s="223">
        <f t="shared" si="164"/>
        <v>0</v>
      </c>
      <c r="NLF11" s="223">
        <f t="shared" si="164"/>
        <v>0</v>
      </c>
      <c r="NLG11" s="223">
        <f t="shared" si="164"/>
        <v>0</v>
      </c>
      <c r="NLH11" s="223">
        <f t="shared" si="164"/>
        <v>0</v>
      </c>
      <c r="NLI11" s="223">
        <f t="shared" si="164"/>
        <v>0</v>
      </c>
      <c r="NLJ11" s="223">
        <f t="shared" si="164"/>
        <v>0</v>
      </c>
      <c r="NLK11" s="223">
        <f t="shared" si="164"/>
        <v>0</v>
      </c>
      <c r="NLL11" s="223">
        <f t="shared" si="164"/>
        <v>0</v>
      </c>
      <c r="NLM11" s="223">
        <f t="shared" si="164"/>
        <v>0</v>
      </c>
      <c r="NLN11" s="223">
        <f t="shared" si="164"/>
        <v>0</v>
      </c>
      <c r="NLO11" s="223">
        <f t="shared" si="164"/>
        <v>0</v>
      </c>
      <c r="NLP11" s="223">
        <f t="shared" si="164"/>
        <v>0</v>
      </c>
      <c r="NLQ11" s="223">
        <f t="shared" si="164"/>
        <v>0</v>
      </c>
      <c r="NLR11" s="223">
        <f t="shared" si="164"/>
        <v>0</v>
      </c>
      <c r="NLS11" s="223">
        <f t="shared" si="164"/>
        <v>0</v>
      </c>
      <c r="NLT11" s="223">
        <f t="shared" si="164"/>
        <v>0</v>
      </c>
      <c r="NLU11" s="223">
        <f t="shared" si="164"/>
        <v>0</v>
      </c>
      <c r="NLV11" s="223">
        <f t="shared" si="164"/>
        <v>0</v>
      </c>
      <c r="NLW11" s="223">
        <f t="shared" si="164"/>
        <v>0</v>
      </c>
      <c r="NLX11" s="223">
        <f t="shared" si="164"/>
        <v>0</v>
      </c>
      <c r="NLY11" s="223">
        <f t="shared" si="164"/>
        <v>0</v>
      </c>
      <c r="NLZ11" s="223">
        <f t="shared" si="164"/>
        <v>0</v>
      </c>
      <c r="NMA11" s="223">
        <f t="shared" si="164"/>
        <v>0</v>
      </c>
      <c r="NMB11" s="223">
        <f t="shared" si="164"/>
        <v>0</v>
      </c>
      <c r="NMC11" s="223">
        <f t="shared" si="164"/>
        <v>0</v>
      </c>
      <c r="NMD11" s="223">
        <f t="shared" si="164"/>
        <v>0</v>
      </c>
      <c r="NME11" s="223">
        <f t="shared" si="164"/>
        <v>0</v>
      </c>
      <c r="NMF11" s="223">
        <f t="shared" si="164"/>
        <v>0</v>
      </c>
      <c r="NMG11" s="223">
        <f t="shared" si="164"/>
        <v>0</v>
      </c>
      <c r="NMH11" s="223">
        <f t="shared" si="164"/>
        <v>0</v>
      </c>
      <c r="NMI11" s="223">
        <f t="shared" si="164"/>
        <v>0</v>
      </c>
      <c r="NMJ11" s="223">
        <f t="shared" si="164"/>
        <v>0</v>
      </c>
      <c r="NMK11" s="223">
        <f t="shared" si="164"/>
        <v>0</v>
      </c>
      <c r="NML11" s="223">
        <f t="shared" si="164"/>
        <v>0</v>
      </c>
      <c r="NMM11" s="223">
        <f t="shared" si="164"/>
        <v>0</v>
      </c>
      <c r="NMN11" s="223">
        <f t="shared" si="164"/>
        <v>0</v>
      </c>
      <c r="NMO11" s="223">
        <f t="shared" si="164"/>
        <v>0</v>
      </c>
      <c r="NMP11" s="223">
        <f t="shared" si="164"/>
        <v>0</v>
      </c>
      <c r="NMQ11" s="223">
        <f t="shared" si="164"/>
        <v>0</v>
      </c>
      <c r="NMR11" s="223">
        <f t="shared" si="164"/>
        <v>0</v>
      </c>
      <c r="NMS11" s="223">
        <f t="shared" si="164"/>
        <v>0</v>
      </c>
      <c r="NMT11" s="223">
        <f t="shared" si="164"/>
        <v>0</v>
      </c>
      <c r="NMU11" s="223">
        <f t="shared" si="164"/>
        <v>0</v>
      </c>
      <c r="NMV11" s="223">
        <f t="shared" si="164"/>
        <v>0</v>
      </c>
      <c r="NMW11" s="223">
        <f t="shared" si="164"/>
        <v>0</v>
      </c>
      <c r="NMX11" s="223">
        <f t="shared" ref="NMX11:NPI11" si="165">SUM(NMX4:NMX10)</f>
        <v>0</v>
      </c>
      <c r="NMY11" s="223">
        <f t="shared" si="165"/>
        <v>0</v>
      </c>
      <c r="NMZ11" s="223">
        <f t="shared" si="165"/>
        <v>0</v>
      </c>
      <c r="NNA11" s="223">
        <f t="shared" si="165"/>
        <v>0</v>
      </c>
      <c r="NNB11" s="223">
        <f t="shared" si="165"/>
        <v>0</v>
      </c>
      <c r="NNC11" s="223">
        <f t="shared" si="165"/>
        <v>0</v>
      </c>
      <c r="NND11" s="223">
        <f t="shared" si="165"/>
        <v>0</v>
      </c>
      <c r="NNE11" s="223">
        <f t="shared" si="165"/>
        <v>0</v>
      </c>
      <c r="NNF11" s="223">
        <f t="shared" si="165"/>
        <v>0</v>
      </c>
      <c r="NNG11" s="223">
        <f t="shared" si="165"/>
        <v>0</v>
      </c>
      <c r="NNH11" s="223">
        <f t="shared" si="165"/>
        <v>0</v>
      </c>
      <c r="NNI11" s="223">
        <f t="shared" si="165"/>
        <v>0</v>
      </c>
      <c r="NNJ11" s="223">
        <f t="shared" si="165"/>
        <v>0</v>
      </c>
      <c r="NNK11" s="223">
        <f t="shared" si="165"/>
        <v>0</v>
      </c>
      <c r="NNL11" s="223">
        <f t="shared" si="165"/>
        <v>0</v>
      </c>
      <c r="NNM11" s="223">
        <f t="shared" si="165"/>
        <v>0</v>
      </c>
      <c r="NNN11" s="223">
        <f t="shared" si="165"/>
        <v>0</v>
      </c>
      <c r="NNO11" s="223">
        <f t="shared" si="165"/>
        <v>0</v>
      </c>
      <c r="NNP11" s="223">
        <f t="shared" si="165"/>
        <v>0</v>
      </c>
      <c r="NNQ11" s="223">
        <f t="shared" si="165"/>
        <v>0</v>
      </c>
      <c r="NNR11" s="223">
        <f t="shared" si="165"/>
        <v>0</v>
      </c>
      <c r="NNS11" s="223">
        <f t="shared" si="165"/>
        <v>0</v>
      </c>
      <c r="NNT11" s="223">
        <f t="shared" si="165"/>
        <v>0</v>
      </c>
      <c r="NNU11" s="223">
        <f t="shared" si="165"/>
        <v>0</v>
      </c>
      <c r="NNV11" s="223">
        <f t="shared" si="165"/>
        <v>0</v>
      </c>
      <c r="NNW11" s="223">
        <f t="shared" si="165"/>
        <v>0</v>
      </c>
      <c r="NNX11" s="223">
        <f t="shared" si="165"/>
        <v>0</v>
      </c>
      <c r="NNY11" s="223">
        <f t="shared" si="165"/>
        <v>0</v>
      </c>
      <c r="NNZ11" s="223">
        <f t="shared" si="165"/>
        <v>0</v>
      </c>
      <c r="NOA11" s="223">
        <f t="shared" si="165"/>
        <v>0</v>
      </c>
      <c r="NOB11" s="223">
        <f t="shared" si="165"/>
        <v>0</v>
      </c>
      <c r="NOC11" s="223">
        <f t="shared" si="165"/>
        <v>0</v>
      </c>
      <c r="NOD11" s="223">
        <f t="shared" si="165"/>
        <v>0</v>
      </c>
      <c r="NOE11" s="223">
        <f t="shared" si="165"/>
        <v>0</v>
      </c>
      <c r="NOF11" s="223">
        <f t="shared" si="165"/>
        <v>0</v>
      </c>
      <c r="NOG11" s="223">
        <f t="shared" si="165"/>
        <v>0</v>
      </c>
      <c r="NOH11" s="223">
        <f t="shared" si="165"/>
        <v>0</v>
      </c>
      <c r="NOI11" s="223">
        <f t="shared" si="165"/>
        <v>0</v>
      </c>
      <c r="NOJ11" s="223">
        <f t="shared" si="165"/>
        <v>0</v>
      </c>
      <c r="NOK11" s="223">
        <f t="shared" si="165"/>
        <v>0</v>
      </c>
      <c r="NOL11" s="223">
        <f t="shared" si="165"/>
        <v>0</v>
      </c>
      <c r="NOM11" s="223">
        <f t="shared" si="165"/>
        <v>0</v>
      </c>
      <c r="NON11" s="223">
        <f t="shared" si="165"/>
        <v>0</v>
      </c>
      <c r="NOO11" s="223">
        <f t="shared" si="165"/>
        <v>0</v>
      </c>
      <c r="NOP11" s="223">
        <f t="shared" si="165"/>
        <v>0</v>
      </c>
      <c r="NOQ11" s="223">
        <f t="shared" si="165"/>
        <v>0</v>
      </c>
      <c r="NOR11" s="223">
        <f t="shared" si="165"/>
        <v>0</v>
      </c>
      <c r="NOS11" s="223">
        <f t="shared" si="165"/>
        <v>0</v>
      </c>
      <c r="NOT11" s="223">
        <f t="shared" si="165"/>
        <v>0</v>
      </c>
      <c r="NOU11" s="223">
        <f t="shared" si="165"/>
        <v>0</v>
      </c>
      <c r="NOV11" s="223">
        <f t="shared" si="165"/>
        <v>0</v>
      </c>
      <c r="NOW11" s="223">
        <f t="shared" si="165"/>
        <v>0</v>
      </c>
      <c r="NOX11" s="223">
        <f t="shared" si="165"/>
        <v>0</v>
      </c>
      <c r="NOY11" s="223">
        <f t="shared" si="165"/>
        <v>0</v>
      </c>
      <c r="NOZ11" s="223">
        <f t="shared" si="165"/>
        <v>0</v>
      </c>
      <c r="NPA11" s="223">
        <f t="shared" si="165"/>
        <v>0</v>
      </c>
      <c r="NPB11" s="223">
        <f t="shared" si="165"/>
        <v>0</v>
      </c>
      <c r="NPC11" s="223">
        <f t="shared" si="165"/>
        <v>0</v>
      </c>
      <c r="NPD11" s="223">
        <f t="shared" si="165"/>
        <v>0</v>
      </c>
      <c r="NPE11" s="223">
        <f t="shared" si="165"/>
        <v>0</v>
      </c>
      <c r="NPF11" s="223">
        <f t="shared" si="165"/>
        <v>0</v>
      </c>
      <c r="NPG11" s="223">
        <f t="shared" si="165"/>
        <v>0</v>
      </c>
      <c r="NPH11" s="223">
        <f t="shared" si="165"/>
        <v>0</v>
      </c>
      <c r="NPI11" s="223">
        <f t="shared" si="165"/>
        <v>0</v>
      </c>
      <c r="NPJ11" s="223">
        <f t="shared" ref="NPJ11:NRU11" si="166">SUM(NPJ4:NPJ10)</f>
        <v>0</v>
      </c>
      <c r="NPK11" s="223">
        <f t="shared" si="166"/>
        <v>0</v>
      </c>
      <c r="NPL11" s="223">
        <f t="shared" si="166"/>
        <v>0</v>
      </c>
      <c r="NPM11" s="223">
        <f t="shared" si="166"/>
        <v>0</v>
      </c>
      <c r="NPN11" s="223">
        <f t="shared" si="166"/>
        <v>0</v>
      </c>
      <c r="NPO11" s="223">
        <f t="shared" si="166"/>
        <v>0</v>
      </c>
      <c r="NPP11" s="223">
        <f t="shared" si="166"/>
        <v>0</v>
      </c>
      <c r="NPQ11" s="223">
        <f t="shared" si="166"/>
        <v>0</v>
      </c>
      <c r="NPR11" s="223">
        <f t="shared" si="166"/>
        <v>0</v>
      </c>
      <c r="NPS11" s="223">
        <f t="shared" si="166"/>
        <v>0</v>
      </c>
      <c r="NPT11" s="223">
        <f t="shared" si="166"/>
        <v>0</v>
      </c>
      <c r="NPU11" s="223">
        <f t="shared" si="166"/>
        <v>0</v>
      </c>
      <c r="NPV11" s="223">
        <f t="shared" si="166"/>
        <v>0</v>
      </c>
      <c r="NPW11" s="223">
        <f t="shared" si="166"/>
        <v>0</v>
      </c>
      <c r="NPX11" s="223">
        <f t="shared" si="166"/>
        <v>0</v>
      </c>
      <c r="NPY11" s="223">
        <f t="shared" si="166"/>
        <v>0</v>
      </c>
      <c r="NPZ11" s="223">
        <f t="shared" si="166"/>
        <v>0</v>
      </c>
      <c r="NQA11" s="223">
        <f t="shared" si="166"/>
        <v>0</v>
      </c>
      <c r="NQB11" s="223">
        <f t="shared" si="166"/>
        <v>0</v>
      </c>
      <c r="NQC11" s="223">
        <f t="shared" si="166"/>
        <v>0</v>
      </c>
      <c r="NQD11" s="223">
        <f t="shared" si="166"/>
        <v>0</v>
      </c>
      <c r="NQE11" s="223">
        <f t="shared" si="166"/>
        <v>0</v>
      </c>
      <c r="NQF11" s="223">
        <f t="shared" si="166"/>
        <v>0</v>
      </c>
      <c r="NQG11" s="223">
        <f t="shared" si="166"/>
        <v>0</v>
      </c>
      <c r="NQH11" s="223">
        <f t="shared" si="166"/>
        <v>0</v>
      </c>
      <c r="NQI11" s="223">
        <f t="shared" si="166"/>
        <v>0</v>
      </c>
      <c r="NQJ11" s="223">
        <f t="shared" si="166"/>
        <v>0</v>
      </c>
      <c r="NQK11" s="223">
        <f t="shared" si="166"/>
        <v>0</v>
      </c>
      <c r="NQL11" s="223">
        <f t="shared" si="166"/>
        <v>0</v>
      </c>
      <c r="NQM11" s="223">
        <f t="shared" si="166"/>
        <v>0</v>
      </c>
      <c r="NQN11" s="223">
        <f t="shared" si="166"/>
        <v>0</v>
      </c>
      <c r="NQO11" s="223">
        <f t="shared" si="166"/>
        <v>0</v>
      </c>
      <c r="NQP11" s="223">
        <f t="shared" si="166"/>
        <v>0</v>
      </c>
      <c r="NQQ11" s="223">
        <f t="shared" si="166"/>
        <v>0</v>
      </c>
      <c r="NQR11" s="223">
        <f t="shared" si="166"/>
        <v>0</v>
      </c>
      <c r="NQS11" s="223">
        <f t="shared" si="166"/>
        <v>0</v>
      </c>
      <c r="NQT11" s="223">
        <f t="shared" si="166"/>
        <v>0</v>
      </c>
      <c r="NQU11" s="223">
        <f t="shared" si="166"/>
        <v>0</v>
      </c>
      <c r="NQV11" s="223">
        <f t="shared" si="166"/>
        <v>0</v>
      </c>
      <c r="NQW11" s="223">
        <f t="shared" si="166"/>
        <v>0</v>
      </c>
      <c r="NQX11" s="223">
        <f t="shared" si="166"/>
        <v>0</v>
      </c>
      <c r="NQY11" s="223">
        <f t="shared" si="166"/>
        <v>0</v>
      </c>
      <c r="NQZ11" s="223">
        <f t="shared" si="166"/>
        <v>0</v>
      </c>
      <c r="NRA11" s="223">
        <f t="shared" si="166"/>
        <v>0</v>
      </c>
      <c r="NRB11" s="223">
        <f t="shared" si="166"/>
        <v>0</v>
      </c>
      <c r="NRC11" s="223">
        <f t="shared" si="166"/>
        <v>0</v>
      </c>
      <c r="NRD11" s="223">
        <f t="shared" si="166"/>
        <v>0</v>
      </c>
      <c r="NRE11" s="223">
        <f t="shared" si="166"/>
        <v>0</v>
      </c>
      <c r="NRF11" s="223">
        <f t="shared" si="166"/>
        <v>0</v>
      </c>
      <c r="NRG11" s="223">
        <f t="shared" si="166"/>
        <v>0</v>
      </c>
      <c r="NRH11" s="223">
        <f t="shared" si="166"/>
        <v>0</v>
      </c>
      <c r="NRI11" s="223">
        <f t="shared" si="166"/>
        <v>0</v>
      </c>
      <c r="NRJ11" s="223">
        <f t="shared" si="166"/>
        <v>0</v>
      </c>
      <c r="NRK11" s="223">
        <f t="shared" si="166"/>
        <v>0</v>
      </c>
      <c r="NRL11" s="223">
        <f t="shared" si="166"/>
        <v>0</v>
      </c>
      <c r="NRM11" s="223">
        <f t="shared" si="166"/>
        <v>0</v>
      </c>
      <c r="NRN11" s="223">
        <f t="shared" si="166"/>
        <v>0</v>
      </c>
      <c r="NRO11" s="223">
        <f t="shared" si="166"/>
        <v>0</v>
      </c>
      <c r="NRP11" s="223">
        <f t="shared" si="166"/>
        <v>0</v>
      </c>
      <c r="NRQ11" s="223">
        <f t="shared" si="166"/>
        <v>0</v>
      </c>
      <c r="NRR11" s="223">
        <f t="shared" si="166"/>
        <v>0</v>
      </c>
      <c r="NRS11" s="223">
        <f t="shared" si="166"/>
        <v>0</v>
      </c>
      <c r="NRT11" s="223">
        <f t="shared" si="166"/>
        <v>0</v>
      </c>
      <c r="NRU11" s="223">
        <f t="shared" si="166"/>
        <v>0</v>
      </c>
      <c r="NRV11" s="223">
        <f t="shared" ref="NRV11:NUG11" si="167">SUM(NRV4:NRV10)</f>
        <v>0</v>
      </c>
      <c r="NRW11" s="223">
        <f t="shared" si="167"/>
        <v>0</v>
      </c>
      <c r="NRX11" s="223">
        <f t="shared" si="167"/>
        <v>0</v>
      </c>
      <c r="NRY11" s="223">
        <f t="shared" si="167"/>
        <v>0</v>
      </c>
      <c r="NRZ11" s="223">
        <f t="shared" si="167"/>
        <v>0</v>
      </c>
      <c r="NSA11" s="223">
        <f t="shared" si="167"/>
        <v>0</v>
      </c>
      <c r="NSB11" s="223">
        <f t="shared" si="167"/>
        <v>0</v>
      </c>
      <c r="NSC11" s="223">
        <f t="shared" si="167"/>
        <v>0</v>
      </c>
      <c r="NSD11" s="223">
        <f t="shared" si="167"/>
        <v>0</v>
      </c>
      <c r="NSE11" s="223">
        <f t="shared" si="167"/>
        <v>0</v>
      </c>
      <c r="NSF11" s="223">
        <f t="shared" si="167"/>
        <v>0</v>
      </c>
      <c r="NSG11" s="223">
        <f t="shared" si="167"/>
        <v>0</v>
      </c>
      <c r="NSH11" s="223">
        <f t="shared" si="167"/>
        <v>0</v>
      </c>
      <c r="NSI11" s="223">
        <f t="shared" si="167"/>
        <v>0</v>
      </c>
      <c r="NSJ11" s="223">
        <f t="shared" si="167"/>
        <v>0</v>
      </c>
      <c r="NSK11" s="223">
        <f t="shared" si="167"/>
        <v>0</v>
      </c>
      <c r="NSL11" s="223">
        <f t="shared" si="167"/>
        <v>0</v>
      </c>
      <c r="NSM11" s="223">
        <f t="shared" si="167"/>
        <v>0</v>
      </c>
      <c r="NSN11" s="223">
        <f t="shared" si="167"/>
        <v>0</v>
      </c>
      <c r="NSO11" s="223">
        <f t="shared" si="167"/>
        <v>0</v>
      </c>
      <c r="NSP11" s="223">
        <f t="shared" si="167"/>
        <v>0</v>
      </c>
      <c r="NSQ11" s="223">
        <f t="shared" si="167"/>
        <v>0</v>
      </c>
      <c r="NSR11" s="223">
        <f t="shared" si="167"/>
        <v>0</v>
      </c>
      <c r="NSS11" s="223">
        <f t="shared" si="167"/>
        <v>0</v>
      </c>
      <c r="NST11" s="223">
        <f t="shared" si="167"/>
        <v>0</v>
      </c>
      <c r="NSU11" s="223">
        <f t="shared" si="167"/>
        <v>0</v>
      </c>
      <c r="NSV11" s="223">
        <f t="shared" si="167"/>
        <v>0</v>
      </c>
      <c r="NSW11" s="223">
        <f t="shared" si="167"/>
        <v>0</v>
      </c>
      <c r="NSX11" s="223">
        <f t="shared" si="167"/>
        <v>0</v>
      </c>
      <c r="NSY11" s="223">
        <f t="shared" si="167"/>
        <v>0</v>
      </c>
      <c r="NSZ11" s="223">
        <f t="shared" si="167"/>
        <v>0</v>
      </c>
      <c r="NTA11" s="223">
        <f t="shared" si="167"/>
        <v>0</v>
      </c>
      <c r="NTB11" s="223">
        <f t="shared" si="167"/>
        <v>0</v>
      </c>
      <c r="NTC11" s="223">
        <f t="shared" si="167"/>
        <v>0</v>
      </c>
      <c r="NTD11" s="223">
        <f t="shared" si="167"/>
        <v>0</v>
      </c>
      <c r="NTE11" s="223">
        <f t="shared" si="167"/>
        <v>0</v>
      </c>
      <c r="NTF11" s="223">
        <f t="shared" si="167"/>
        <v>0</v>
      </c>
      <c r="NTG11" s="223">
        <f t="shared" si="167"/>
        <v>0</v>
      </c>
      <c r="NTH11" s="223">
        <f t="shared" si="167"/>
        <v>0</v>
      </c>
      <c r="NTI11" s="223">
        <f t="shared" si="167"/>
        <v>0</v>
      </c>
      <c r="NTJ11" s="223">
        <f t="shared" si="167"/>
        <v>0</v>
      </c>
      <c r="NTK11" s="223">
        <f t="shared" si="167"/>
        <v>0</v>
      </c>
      <c r="NTL11" s="223">
        <f t="shared" si="167"/>
        <v>0</v>
      </c>
      <c r="NTM11" s="223">
        <f t="shared" si="167"/>
        <v>0</v>
      </c>
      <c r="NTN11" s="223">
        <f t="shared" si="167"/>
        <v>0</v>
      </c>
      <c r="NTO11" s="223">
        <f t="shared" si="167"/>
        <v>0</v>
      </c>
      <c r="NTP11" s="223">
        <f t="shared" si="167"/>
        <v>0</v>
      </c>
      <c r="NTQ11" s="223">
        <f t="shared" si="167"/>
        <v>0</v>
      </c>
      <c r="NTR11" s="223">
        <f t="shared" si="167"/>
        <v>0</v>
      </c>
      <c r="NTS11" s="223">
        <f t="shared" si="167"/>
        <v>0</v>
      </c>
      <c r="NTT11" s="223">
        <f t="shared" si="167"/>
        <v>0</v>
      </c>
      <c r="NTU11" s="223">
        <f t="shared" si="167"/>
        <v>0</v>
      </c>
      <c r="NTV11" s="223">
        <f t="shared" si="167"/>
        <v>0</v>
      </c>
      <c r="NTW11" s="223">
        <f t="shared" si="167"/>
        <v>0</v>
      </c>
      <c r="NTX11" s="223">
        <f t="shared" si="167"/>
        <v>0</v>
      </c>
      <c r="NTY11" s="223">
        <f t="shared" si="167"/>
        <v>0</v>
      </c>
      <c r="NTZ11" s="223">
        <f t="shared" si="167"/>
        <v>0</v>
      </c>
      <c r="NUA11" s="223">
        <f t="shared" si="167"/>
        <v>0</v>
      </c>
      <c r="NUB11" s="223">
        <f t="shared" si="167"/>
        <v>0</v>
      </c>
      <c r="NUC11" s="223">
        <f t="shared" si="167"/>
        <v>0</v>
      </c>
      <c r="NUD11" s="223">
        <f t="shared" si="167"/>
        <v>0</v>
      </c>
      <c r="NUE11" s="223">
        <f t="shared" si="167"/>
        <v>0</v>
      </c>
      <c r="NUF11" s="223">
        <f t="shared" si="167"/>
        <v>0</v>
      </c>
      <c r="NUG11" s="223">
        <f t="shared" si="167"/>
        <v>0</v>
      </c>
      <c r="NUH11" s="223">
        <f t="shared" ref="NUH11:NWS11" si="168">SUM(NUH4:NUH10)</f>
        <v>0</v>
      </c>
      <c r="NUI11" s="223">
        <f t="shared" si="168"/>
        <v>0</v>
      </c>
      <c r="NUJ11" s="223">
        <f t="shared" si="168"/>
        <v>0</v>
      </c>
      <c r="NUK11" s="223">
        <f t="shared" si="168"/>
        <v>0</v>
      </c>
      <c r="NUL11" s="223">
        <f t="shared" si="168"/>
        <v>0</v>
      </c>
      <c r="NUM11" s="223">
        <f t="shared" si="168"/>
        <v>0</v>
      </c>
      <c r="NUN11" s="223">
        <f t="shared" si="168"/>
        <v>0</v>
      </c>
      <c r="NUO11" s="223">
        <f t="shared" si="168"/>
        <v>0</v>
      </c>
      <c r="NUP11" s="223">
        <f t="shared" si="168"/>
        <v>0</v>
      </c>
      <c r="NUQ11" s="223">
        <f t="shared" si="168"/>
        <v>0</v>
      </c>
      <c r="NUR11" s="223">
        <f t="shared" si="168"/>
        <v>0</v>
      </c>
      <c r="NUS11" s="223">
        <f t="shared" si="168"/>
        <v>0</v>
      </c>
      <c r="NUT11" s="223">
        <f t="shared" si="168"/>
        <v>0</v>
      </c>
      <c r="NUU11" s="223">
        <f t="shared" si="168"/>
        <v>0</v>
      </c>
      <c r="NUV11" s="223">
        <f t="shared" si="168"/>
        <v>0</v>
      </c>
      <c r="NUW11" s="223">
        <f t="shared" si="168"/>
        <v>0</v>
      </c>
      <c r="NUX11" s="223">
        <f t="shared" si="168"/>
        <v>0</v>
      </c>
      <c r="NUY11" s="223">
        <f t="shared" si="168"/>
        <v>0</v>
      </c>
      <c r="NUZ11" s="223">
        <f t="shared" si="168"/>
        <v>0</v>
      </c>
      <c r="NVA11" s="223">
        <f t="shared" si="168"/>
        <v>0</v>
      </c>
      <c r="NVB11" s="223">
        <f t="shared" si="168"/>
        <v>0</v>
      </c>
      <c r="NVC11" s="223">
        <f t="shared" si="168"/>
        <v>0</v>
      </c>
      <c r="NVD11" s="223">
        <f t="shared" si="168"/>
        <v>0</v>
      </c>
      <c r="NVE11" s="223">
        <f t="shared" si="168"/>
        <v>0</v>
      </c>
      <c r="NVF11" s="223">
        <f t="shared" si="168"/>
        <v>0</v>
      </c>
      <c r="NVG11" s="223">
        <f t="shared" si="168"/>
        <v>0</v>
      </c>
      <c r="NVH11" s="223">
        <f t="shared" si="168"/>
        <v>0</v>
      </c>
      <c r="NVI11" s="223">
        <f t="shared" si="168"/>
        <v>0</v>
      </c>
      <c r="NVJ11" s="223">
        <f t="shared" si="168"/>
        <v>0</v>
      </c>
      <c r="NVK11" s="223">
        <f t="shared" si="168"/>
        <v>0</v>
      </c>
      <c r="NVL11" s="223">
        <f t="shared" si="168"/>
        <v>0</v>
      </c>
      <c r="NVM11" s="223">
        <f t="shared" si="168"/>
        <v>0</v>
      </c>
      <c r="NVN11" s="223">
        <f t="shared" si="168"/>
        <v>0</v>
      </c>
      <c r="NVO11" s="223">
        <f t="shared" si="168"/>
        <v>0</v>
      </c>
      <c r="NVP11" s="223">
        <f t="shared" si="168"/>
        <v>0</v>
      </c>
      <c r="NVQ11" s="223">
        <f t="shared" si="168"/>
        <v>0</v>
      </c>
      <c r="NVR11" s="223">
        <f t="shared" si="168"/>
        <v>0</v>
      </c>
      <c r="NVS11" s="223">
        <f t="shared" si="168"/>
        <v>0</v>
      </c>
      <c r="NVT11" s="223">
        <f t="shared" si="168"/>
        <v>0</v>
      </c>
      <c r="NVU11" s="223">
        <f t="shared" si="168"/>
        <v>0</v>
      </c>
      <c r="NVV11" s="223">
        <f t="shared" si="168"/>
        <v>0</v>
      </c>
      <c r="NVW11" s="223">
        <f t="shared" si="168"/>
        <v>0</v>
      </c>
      <c r="NVX11" s="223">
        <f t="shared" si="168"/>
        <v>0</v>
      </c>
      <c r="NVY11" s="223">
        <f t="shared" si="168"/>
        <v>0</v>
      </c>
      <c r="NVZ11" s="223">
        <f t="shared" si="168"/>
        <v>0</v>
      </c>
      <c r="NWA11" s="223">
        <f t="shared" si="168"/>
        <v>0</v>
      </c>
      <c r="NWB11" s="223">
        <f t="shared" si="168"/>
        <v>0</v>
      </c>
      <c r="NWC11" s="223">
        <f t="shared" si="168"/>
        <v>0</v>
      </c>
      <c r="NWD11" s="223">
        <f t="shared" si="168"/>
        <v>0</v>
      </c>
      <c r="NWE11" s="223">
        <f t="shared" si="168"/>
        <v>0</v>
      </c>
      <c r="NWF11" s="223">
        <f t="shared" si="168"/>
        <v>0</v>
      </c>
      <c r="NWG11" s="223">
        <f t="shared" si="168"/>
        <v>0</v>
      </c>
      <c r="NWH11" s="223">
        <f t="shared" si="168"/>
        <v>0</v>
      </c>
      <c r="NWI11" s="223">
        <f t="shared" si="168"/>
        <v>0</v>
      </c>
      <c r="NWJ11" s="223">
        <f t="shared" si="168"/>
        <v>0</v>
      </c>
      <c r="NWK11" s="223">
        <f t="shared" si="168"/>
        <v>0</v>
      </c>
      <c r="NWL11" s="223">
        <f t="shared" si="168"/>
        <v>0</v>
      </c>
      <c r="NWM11" s="223">
        <f t="shared" si="168"/>
        <v>0</v>
      </c>
      <c r="NWN11" s="223">
        <f t="shared" si="168"/>
        <v>0</v>
      </c>
      <c r="NWO11" s="223">
        <f t="shared" si="168"/>
        <v>0</v>
      </c>
      <c r="NWP11" s="223">
        <f t="shared" si="168"/>
        <v>0</v>
      </c>
      <c r="NWQ11" s="223">
        <f t="shared" si="168"/>
        <v>0</v>
      </c>
      <c r="NWR11" s="223">
        <f t="shared" si="168"/>
        <v>0</v>
      </c>
      <c r="NWS11" s="223">
        <f t="shared" si="168"/>
        <v>0</v>
      </c>
      <c r="NWT11" s="223">
        <f t="shared" ref="NWT11:NZE11" si="169">SUM(NWT4:NWT10)</f>
        <v>0</v>
      </c>
      <c r="NWU11" s="223">
        <f t="shared" si="169"/>
        <v>0</v>
      </c>
      <c r="NWV11" s="223">
        <f t="shared" si="169"/>
        <v>0</v>
      </c>
      <c r="NWW11" s="223">
        <f t="shared" si="169"/>
        <v>0</v>
      </c>
      <c r="NWX11" s="223">
        <f t="shared" si="169"/>
        <v>0</v>
      </c>
      <c r="NWY11" s="223">
        <f t="shared" si="169"/>
        <v>0</v>
      </c>
      <c r="NWZ11" s="223">
        <f t="shared" si="169"/>
        <v>0</v>
      </c>
      <c r="NXA11" s="223">
        <f t="shared" si="169"/>
        <v>0</v>
      </c>
      <c r="NXB11" s="223">
        <f t="shared" si="169"/>
        <v>0</v>
      </c>
      <c r="NXC11" s="223">
        <f t="shared" si="169"/>
        <v>0</v>
      </c>
      <c r="NXD11" s="223">
        <f t="shared" si="169"/>
        <v>0</v>
      </c>
      <c r="NXE11" s="223">
        <f t="shared" si="169"/>
        <v>0</v>
      </c>
      <c r="NXF11" s="223">
        <f t="shared" si="169"/>
        <v>0</v>
      </c>
      <c r="NXG11" s="223">
        <f t="shared" si="169"/>
        <v>0</v>
      </c>
      <c r="NXH11" s="223">
        <f t="shared" si="169"/>
        <v>0</v>
      </c>
      <c r="NXI11" s="223">
        <f t="shared" si="169"/>
        <v>0</v>
      </c>
      <c r="NXJ11" s="223">
        <f t="shared" si="169"/>
        <v>0</v>
      </c>
      <c r="NXK11" s="223">
        <f t="shared" si="169"/>
        <v>0</v>
      </c>
      <c r="NXL11" s="223">
        <f t="shared" si="169"/>
        <v>0</v>
      </c>
      <c r="NXM11" s="223">
        <f t="shared" si="169"/>
        <v>0</v>
      </c>
      <c r="NXN11" s="223">
        <f t="shared" si="169"/>
        <v>0</v>
      </c>
      <c r="NXO11" s="223">
        <f t="shared" si="169"/>
        <v>0</v>
      </c>
      <c r="NXP11" s="223">
        <f t="shared" si="169"/>
        <v>0</v>
      </c>
      <c r="NXQ11" s="223">
        <f t="shared" si="169"/>
        <v>0</v>
      </c>
      <c r="NXR11" s="223">
        <f t="shared" si="169"/>
        <v>0</v>
      </c>
      <c r="NXS11" s="223">
        <f t="shared" si="169"/>
        <v>0</v>
      </c>
      <c r="NXT11" s="223">
        <f t="shared" si="169"/>
        <v>0</v>
      </c>
      <c r="NXU11" s="223">
        <f t="shared" si="169"/>
        <v>0</v>
      </c>
      <c r="NXV11" s="223">
        <f t="shared" si="169"/>
        <v>0</v>
      </c>
      <c r="NXW11" s="223">
        <f t="shared" si="169"/>
        <v>0</v>
      </c>
      <c r="NXX11" s="223">
        <f t="shared" si="169"/>
        <v>0</v>
      </c>
      <c r="NXY11" s="223">
        <f t="shared" si="169"/>
        <v>0</v>
      </c>
      <c r="NXZ11" s="223">
        <f t="shared" si="169"/>
        <v>0</v>
      </c>
      <c r="NYA11" s="223">
        <f t="shared" si="169"/>
        <v>0</v>
      </c>
      <c r="NYB11" s="223">
        <f t="shared" si="169"/>
        <v>0</v>
      </c>
      <c r="NYC11" s="223">
        <f t="shared" si="169"/>
        <v>0</v>
      </c>
      <c r="NYD11" s="223">
        <f t="shared" si="169"/>
        <v>0</v>
      </c>
      <c r="NYE11" s="223">
        <f t="shared" si="169"/>
        <v>0</v>
      </c>
      <c r="NYF11" s="223">
        <f t="shared" si="169"/>
        <v>0</v>
      </c>
      <c r="NYG11" s="223">
        <f t="shared" si="169"/>
        <v>0</v>
      </c>
      <c r="NYH11" s="223">
        <f t="shared" si="169"/>
        <v>0</v>
      </c>
      <c r="NYI11" s="223">
        <f t="shared" si="169"/>
        <v>0</v>
      </c>
      <c r="NYJ11" s="223">
        <f t="shared" si="169"/>
        <v>0</v>
      </c>
      <c r="NYK11" s="223">
        <f t="shared" si="169"/>
        <v>0</v>
      </c>
      <c r="NYL11" s="223">
        <f t="shared" si="169"/>
        <v>0</v>
      </c>
      <c r="NYM11" s="223">
        <f t="shared" si="169"/>
        <v>0</v>
      </c>
      <c r="NYN11" s="223">
        <f t="shared" si="169"/>
        <v>0</v>
      </c>
      <c r="NYO11" s="223">
        <f t="shared" si="169"/>
        <v>0</v>
      </c>
      <c r="NYP11" s="223">
        <f t="shared" si="169"/>
        <v>0</v>
      </c>
      <c r="NYQ11" s="223">
        <f t="shared" si="169"/>
        <v>0</v>
      </c>
      <c r="NYR11" s="223">
        <f t="shared" si="169"/>
        <v>0</v>
      </c>
      <c r="NYS11" s="223">
        <f t="shared" si="169"/>
        <v>0</v>
      </c>
      <c r="NYT11" s="223">
        <f t="shared" si="169"/>
        <v>0</v>
      </c>
      <c r="NYU11" s="223">
        <f t="shared" si="169"/>
        <v>0</v>
      </c>
      <c r="NYV11" s="223">
        <f t="shared" si="169"/>
        <v>0</v>
      </c>
      <c r="NYW11" s="223">
        <f t="shared" si="169"/>
        <v>0</v>
      </c>
      <c r="NYX11" s="223">
        <f t="shared" si="169"/>
        <v>0</v>
      </c>
      <c r="NYY11" s="223">
        <f t="shared" si="169"/>
        <v>0</v>
      </c>
      <c r="NYZ11" s="223">
        <f t="shared" si="169"/>
        <v>0</v>
      </c>
      <c r="NZA11" s="223">
        <f t="shared" si="169"/>
        <v>0</v>
      </c>
      <c r="NZB11" s="223">
        <f t="shared" si="169"/>
        <v>0</v>
      </c>
      <c r="NZC11" s="223">
        <f t="shared" si="169"/>
        <v>0</v>
      </c>
      <c r="NZD11" s="223">
        <f t="shared" si="169"/>
        <v>0</v>
      </c>
      <c r="NZE11" s="223">
        <f t="shared" si="169"/>
        <v>0</v>
      </c>
      <c r="NZF11" s="223">
        <f t="shared" ref="NZF11:OBQ11" si="170">SUM(NZF4:NZF10)</f>
        <v>0</v>
      </c>
      <c r="NZG11" s="223">
        <f t="shared" si="170"/>
        <v>0</v>
      </c>
      <c r="NZH11" s="223">
        <f t="shared" si="170"/>
        <v>0</v>
      </c>
      <c r="NZI11" s="223">
        <f t="shared" si="170"/>
        <v>0</v>
      </c>
      <c r="NZJ11" s="223">
        <f t="shared" si="170"/>
        <v>0</v>
      </c>
      <c r="NZK11" s="223">
        <f t="shared" si="170"/>
        <v>0</v>
      </c>
      <c r="NZL11" s="223">
        <f t="shared" si="170"/>
        <v>0</v>
      </c>
      <c r="NZM11" s="223">
        <f t="shared" si="170"/>
        <v>0</v>
      </c>
      <c r="NZN11" s="223">
        <f t="shared" si="170"/>
        <v>0</v>
      </c>
      <c r="NZO11" s="223">
        <f t="shared" si="170"/>
        <v>0</v>
      </c>
      <c r="NZP11" s="223">
        <f t="shared" si="170"/>
        <v>0</v>
      </c>
      <c r="NZQ11" s="223">
        <f t="shared" si="170"/>
        <v>0</v>
      </c>
      <c r="NZR11" s="223">
        <f t="shared" si="170"/>
        <v>0</v>
      </c>
      <c r="NZS11" s="223">
        <f t="shared" si="170"/>
        <v>0</v>
      </c>
      <c r="NZT11" s="223">
        <f t="shared" si="170"/>
        <v>0</v>
      </c>
      <c r="NZU11" s="223">
        <f t="shared" si="170"/>
        <v>0</v>
      </c>
      <c r="NZV11" s="223">
        <f t="shared" si="170"/>
        <v>0</v>
      </c>
      <c r="NZW11" s="223">
        <f t="shared" si="170"/>
        <v>0</v>
      </c>
      <c r="NZX11" s="223">
        <f t="shared" si="170"/>
        <v>0</v>
      </c>
      <c r="NZY11" s="223">
        <f t="shared" si="170"/>
        <v>0</v>
      </c>
      <c r="NZZ11" s="223">
        <f t="shared" si="170"/>
        <v>0</v>
      </c>
      <c r="OAA11" s="223">
        <f t="shared" si="170"/>
        <v>0</v>
      </c>
      <c r="OAB11" s="223">
        <f t="shared" si="170"/>
        <v>0</v>
      </c>
      <c r="OAC11" s="223">
        <f t="shared" si="170"/>
        <v>0</v>
      </c>
      <c r="OAD11" s="223">
        <f t="shared" si="170"/>
        <v>0</v>
      </c>
      <c r="OAE11" s="223">
        <f t="shared" si="170"/>
        <v>0</v>
      </c>
      <c r="OAF11" s="223">
        <f t="shared" si="170"/>
        <v>0</v>
      </c>
      <c r="OAG11" s="223">
        <f t="shared" si="170"/>
        <v>0</v>
      </c>
      <c r="OAH11" s="223">
        <f t="shared" si="170"/>
        <v>0</v>
      </c>
      <c r="OAI11" s="223">
        <f t="shared" si="170"/>
        <v>0</v>
      </c>
      <c r="OAJ11" s="223">
        <f t="shared" si="170"/>
        <v>0</v>
      </c>
      <c r="OAK11" s="223">
        <f t="shared" si="170"/>
        <v>0</v>
      </c>
      <c r="OAL11" s="223">
        <f t="shared" si="170"/>
        <v>0</v>
      </c>
      <c r="OAM11" s="223">
        <f t="shared" si="170"/>
        <v>0</v>
      </c>
      <c r="OAN11" s="223">
        <f t="shared" si="170"/>
        <v>0</v>
      </c>
      <c r="OAO11" s="223">
        <f t="shared" si="170"/>
        <v>0</v>
      </c>
      <c r="OAP11" s="223">
        <f t="shared" si="170"/>
        <v>0</v>
      </c>
      <c r="OAQ11" s="223">
        <f t="shared" si="170"/>
        <v>0</v>
      </c>
      <c r="OAR11" s="223">
        <f t="shared" si="170"/>
        <v>0</v>
      </c>
      <c r="OAS11" s="223">
        <f t="shared" si="170"/>
        <v>0</v>
      </c>
      <c r="OAT11" s="223">
        <f t="shared" si="170"/>
        <v>0</v>
      </c>
      <c r="OAU11" s="223">
        <f t="shared" si="170"/>
        <v>0</v>
      </c>
      <c r="OAV11" s="223">
        <f t="shared" si="170"/>
        <v>0</v>
      </c>
      <c r="OAW11" s="223">
        <f t="shared" si="170"/>
        <v>0</v>
      </c>
      <c r="OAX11" s="223">
        <f t="shared" si="170"/>
        <v>0</v>
      </c>
      <c r="OAY11" s="223">
        <f t="shared" si="170"/>
        <v>0</v>
      </c>
      <c r="OAZ11" s="223">
        <f t="shared" si="170"/>
        <v>0</v>
      </c>
      <c r="OBA11" s="223">
        <f t="shared" si="170"/>
        <v>0</v>
      </c>
      <c r="OBB11" s="223">
        <f t="shared" si="170"/>
        <v>0</v>
      </c>
      <c r="OBC11" s="223">
        <f t="shared" si="170"/>
        <v>0</v>
      </c>
      <c r="OBD11" s="223">
        <f t="shared" si="170"/>
        <v>0</v>
      </c>
      <c r="OBE11" s="223">
        <f t="shared" si="170"/>
        <v>0</v>
      </c>
      <c r="OBF11" s="223">
        <f t="shared" si="170"/>
        <v>0</v>
      </c>
      <c r="OBG11" s="223">
        <f t="shared" si="170"/>
        <v>0</v>
      </c>
      <c r="OBH11" s="223">
        <f t="shared" si="170"/>
        <v>0</v>
      </c>
      <c r="OBI11" s="223">
        <f t="shared" si="170"/>
        <v>0</v>
      </c>
      <c r="OBJ11" s="223">
        <f t="shared" si="170"/>
        <v>0</v>
      </c>
      <c r="OBK11" s="223">
        <f t="shared" si="170"/>
        <v>0</v>
      </c>
      <c r="OBL11" s="223">
        <f t="shared" si="170"/>
        <v>0</v>
      </c>
      <c r="OBM11" s="223">
        <f t="shared" si="170"/>
        <v>0</v>
      </c>
      <c r="OBN11" s="223">
        <f t="shared" si="170"/>
        <v>0</v>
      </c>
      <c r="OBO11" s="223">
        <f t="shared" si="170"/>
        <v>0</v>
      </c>
      <c r="OBP11" s="223">
        <f t="shared" si="170"/>
        <v>0</v>
      </c>
      <c r="OBQ11" s="223">
        <f t="shared" si="170"/>
        <v>0</v>
      </c>
      <c r="OBR11" s="223">
        <f t="shared" ref="OBR11:OEC11" si="171">SUM(OBR4:OBR10)</f>
        <v>0</v>
      </c>
      <c r="OBS11" s="223">
        <f t="shared" si="171"/>
        <v>0</v>
      </c>
      <c r="OBT11" s="223">
        <f t="shared" si="171"/>
        <v>0</v>
      </c>
      <c r="OBU11" s="223">
        <f t="shared" si="171"/>
        <v>0</v>
      </c>
      <c r="OBV11" s="223">
        <f t="shared" si="171"/>
        <v>0</v>
      </c>
      <c r="OBW11" s="223">
        <f t="shared" si="171"/>
        <v>0</v>
      </c>
      <c r="OBX11" s="223">
        <f t="shared" si="171"/>
        <v>0</v>
      </c>
      <c r="OBY11" s="223">
        <f t="shared" si="171"/>
        <v>0</v>
      </c>
      <c r="OBZ11" s="223">
        <f t="shared" si="171"/>
        <v>0</v>
      </c>
      <c r="OCA11" s="223">
        <f t="shared" si="171"/>
        <v>0</v>
      </c>
      <c r="OCB11" s="223">
        <f t="shared" si="171"/>
        <v>0</v>
      </c>
      <c r="OCC11" s="223">
        <f t="shared" si="171"/>
        <v>0</v>
      </c>
      <c r="OCD11" s="223">
        <f t="shared" si="171"/>
        <v>0</v>
      </c>
      <c r="OCE11" s="223">
        <f t="shared" si="171"/>
        <v>0</v>
      </c>
      <c r="OCF11" s="223">
        <f t="shared" si="171"/>
        <v>0</v>
      </c>
      <c r="OCG11" s="223">
        <f t="shared" si="171"/>
        <v>0</v>
      </c>
      <c r="OCH11" s="223">
        <f t="shared" si="171"/>
        <v>0</v>
      </c>
      <c r="OCI11" s="223">
        <f t="shared" si="171"/>
        <v>0</v>
      </c>
      <c r="OCJ11" s="223">
        <f t="shared" si="171"/>
        <v>0</v>
      </c>
      <c r="OCK11" s="223">
        <f t="shared" si="171"/>
        <v>0</v>
      </c>
      <c r="OCL11" s="223">
        <f t="shared" si="171"/>
        <v>0</v>
      </c>
      <c r="OCM11" s="223">
        <f t="shared" si="171"/>
        <v>0</v>
      </c>
      <c r="OCN11" s="223">
        <f t="shared" si="171"/>
        <v>0</v>
      </c>
      <c r="OCO11" s="223">
        <f t="shared" si="171"/>
        <v>0</v>
      </c>
      <c r="OCP11" s="223">
        <f t="shared" si="171"/>
        <v>0</v>
      </c>
      <c r="OCQ11" s="223">
        <f t="shared" si="171"/>
        <v>0</v>
      </c>
      <c r="OCR11" s="223">
        <f t="shared" si="171"/>
        <v>0</v>
      </c>
      <c r="OCS11" s="223">
        <f t="shared" si="171"/>
        <v>0</v>
      </c>
      <c r="OCT11" s="223">
        <f t="shared" si="171"/>
        <v>0</v>
      </c>
      <c r="OCU11" s="223">
        <f t="shared" si="171"/>
        <v>0</v>
      </c>
      <c r="OCV11" s="223">
        <f t="shared" si="171"/>
        <v>0</v>
      </c>
      <c r="OCW11" s="223">
        <f t="shared" si="171"/>
        <v>0</v>
      </c>
      <c r="OCX11" s="223">
        <f t="shared" si="171"/>
        <v>0</v>
      </c>
      <c r="OCY11" s="223">
        <f t="shared" si="171"/>
        <v>0</v>
      </c>
      <c r="OCZ11" s="223">
        <f t="shared" si="171"/>
        <v>0</v>
      </c>
      <c r="ODA11" s="223">
        <f t="shared" si="171"/>
        <v>0</v>
      </c>
      <c r="ODB11" s="223">
        <f t="shared" si="171"/>
        <v>0</v>
      </c>
      <c r="ODC11" s="223">
        <f t="shared" si="171"/>
        <v>0</v>
      </c>
      <c r="ODD11" s="223">
        <f t="shared" si="171"/>
        <v>0</v>
      </c>
      <c r="ODE11" s="223">
        <f t="shared" si="171"/>
        <v>0</v>
      </c>
      <c r="ODF11" s="223">
        <f t="shared" si="171"/>
        <v>0</v>
      </c>
      <c r="ODG11" s="223">
        <f t="shared" si="171"/>
        <v>0</v>
      </c>
      <c r="ODH11" s="223">
        <f t="shared" si="171"/>
        <v>0</v>
      </c>
      <c r="ODI11" s="223">
        <f t="shared" si="171"/>
        <v>0</v>
      </c>
      <c r="ODJ11" s="223">
        <f t="shared" si="171"/>
        <v>0</v>
      </c>
      <c r="ODK11" s="223">
        <f t="shared" si="171"/>
        <v>0</v>
      </c>
      <c r="ODL11" s="223">
        <f t="shared" si="171"/>
        <v>0</v>
      </c>
      <c r="ODM11" s="223">
        <f t="shared" si="171"/>
        <v>0</v>
      </c>
      <c r="ODN11" s="223">
        <f t="shared" si="171"/>
        <v>0</v>
      </c>
      <c r="ODO11" s="223">
        <f t="shared" si="171"/>
        <v>0</v>
      </c>
      <c r="ODP11" s="223">
        <f t="shared" si="171"/>
        <v>0</v>
      </c>
      <c r="ODQ11" s="223">
        <f t="shared" si="171"/>
        <v>0</v>
      </c>
      <c r="ODR11" s="223">
        <f t="shared" si="171"/>
        <v>0</v>
      </c>
      <c r="ODS11" s="223">
        <f t="shared" si="171"/>
        <v>0</v>
      </c>
      <c r="ODT11" s="223">
        <f t="shared" si="171"/>
        <v>0</v>
      </c>
      <c r="ODU11" s="223">
        <f t="shared" si="171"/>
        <v>0</v>
      </c>
      <c r="ODV11" s="223">
        <f t="shared" si="171"/>
        <v>0</v>
      </c>
      <c r="ODW11" s="223">
        <f t="shared" si="171"/>
        <v>0</v>
      </c>
      <c r="ODX11" s="223">
        <f t="shared" si="171"/>
        <v>0</v>
      </c>
      <c r="ODY11" s="223">
        <f t="shared" si="171"/>
        <v>0</v>
      </c>
      <c r="ODZ11" s="223">
        <f t="shared" si="171"/>
        <v>0</v>
      </c>
      <c r="OEA11" s="223">
        <f t="shared" si="171"/>
        <v>0</v>
      </c>
      <c r="OEB11" s="223">
        <f t="shared" si="171"/>
        <v>0</v>
      </c>
      <c r="OEC11" s="223">
        <f t="shared" si="171"/>
        <v>0</v>
      </c>
      <c r="OED11" s="223">
        <f t="shared" ref="OED11:OGO11" si="172">SUM(OED4:OED10)</f>
        <v>0</v>
      </c>
      <c r="OEE11" s="223">
        <f t="shared" si="172"/>
        <v>0</v>
      </c>
      <c r="OEF11" s="223">
        <f t="shared" si="172"/>
        <v>0</v>
      </c>
      <c r="OEG11" s="223">
        <f t="shared" si="172"/>
        <v>0</v>
      </c>
      <c r="OEH11" s="223">
        <f t="shared" si="172"/>
        <v>0</v>
      </c>
      <c r="OEI11" s="223">
        <f t="shared" si="172"/>
        <v>0</v>
      </c>
      <c r="OEJ11" s="223">
        <f t="shared" si="172"/>
        <v>0</v>
      </c>
      <c r="OEK11" s="223">
        <f t="shared" si="172"/>
        <v>0</v>
      </c>
      <c r="OEL11" s="223">
        <f t="shared" si="172"/>
        <v>0</v>
      </c>
      <c r="OEM11" s="223">
        <f t="shared" si="172"/>
        <v>0</v>
      </c>
      <c r="OEN11" s="223">
        <f t="shared" si="172"/>
        <v>0</v>
      </c>
      <c r="OEO11" s="223">
        <f t="shared" si="172"/>
        <v>0</v>
      </c>
      <c r="OEP11" s="223">
        <f t="shared" si="172"/>
        <v>0</v>
      </c>
      <c r="OEQ11" s="223">
        <f t="shared" si="172"/>
        <v>0</v>
      </c>
      <c r="OER11" s="223">
        <f t="shared" si="172"/>
        <v>0</v>
      </c>
      <c r="OES11" s="223">
        <f t="shared" si="172"/>
        <v>0</v>
      </c>
      <c r="OET11" s="223">
        <f t="shared" si="172"/>
        <v>0</v>
      </c>
      <c r="OEU11" s="223">
        <f t="shared" si="172"/>
        <v>0</v>
      </c>
      <c r="OEV11" s="223">
        <f t="shared" si="172"/>
        <v>0</v>
      </c>
      <c r="OEW11" s="223">
        <f t="shared" si="172"/>
        <v>0</v>
      </c>
      <c r="OEX11" s="223">
        <f t="shared" si="172"/>
        <v>0</v>
      </c>
      <c r="OEY11" s="223">
        <f t="shared" si="172"/>
        <v>0</v>
      </c>
      <c r="OEZ11" s="223">
        <f t="shared" si="172"/>
        <v>0</v>
      </c>
      <c r="OFA11" s="223">
        <f t="shared" si="172"/>
        <v>0</v>
      </c>
      <c r="OFB11" s="223">
        <f t="shared" si="172"/>
        <v>0</v>
      </c>
      <c r="OFC11" s="223">
        <f t="shared" si="172"/>
        <v>0</v>
      </c>
      <c r="OFD11" s="223">
        <f t="shared" si="172"/>
        <v>0</v>
      </c>
      <c r="OFE11" s="223">
        <f t="shared" si="172"/>
        <v>0</v>
      </c>
      <c r="OFF11" s="223">
        <f t="shared" si="172"/>
        <v>0</v>
      </c>
      <c r="OFG11" s="223">
        <f t="shared" si="172"/>
        <v>0</v>
      </c>
      <c r="OFH11" s="223">
        <f t="shared" si="172"/>
        <v>0</v>
      </c>
      <c r="OFI11" s="223">
        <f t="shared" si="172"/>
        <v>0</v>
      </c>
      <c r="OFJ11" s="223">
        <f t="shared" si="172"/>
        <v>0</v>
      </c>
      <c r="OFK11" s="223">
        <f t="shared" si="172"/>
        <v>0</v>
      </c>
      <c r="OFL11" s="223">
        <f t="shared" si="172"/>
        <v>0</v>
      </c>
      <c r="OFM11" s="223">
        <f t="shared" si="172"/>
        <v>0</v>
      </c>
      <c r="OFN11" s="223">
        <f t="shared" si="172"/>
        <v>0</v>
      </c>
      <c r="OFO11" s="223">
        <f t="shared" si="172"/>
        <v>0</v>
      </c>
      <c r="OFP11" s="223">
        <f t="shared" si="172"/>
        <v>0</v>
      </c>
      <c r="OFQ11" s="223">
        <f t="shared" si="172"/>
        <v>0</v>
      </c>
      <c r="OFR11" s="223">
        <f t="shared" si="172"/>
        <v>0</v>
      </c>
      <c r="OFS11" s="223">
        <f t="shared" si="172"/>
        <v>0</v>
      </c>
      <c r="OFT11" s="223">
        <f t="shared" si="172"/>
        <v>0</v>
      </c>
      <c r="OFU11" s="223">
        <f t="shared" si="172"/>
        <v>0</v>
      </c>
      <c r="OFV11" s="223">
        <f t="shared" si="172"/>
        <v>0</v>
      </c>
      <c r="OFW11" s="223">
        <f t="shared" si="172"/>
        <v>0</v>
      </c>
      <c r="OFX11" s="223">
        <f t="shared" si="172"/>
        <v>0</v>
      </c>
      <c r="OFY11" s="223">
        <f t="shared" si="172"/>
        <v>0</v>
      </c>
      <c r="OFZ11" s="223">
        <f t="shared" si="172"/>
        <v>0</v>
      </c>
      <c r="OGA11" s="223">
        <f t="shared" si="172"/>
        <v>0</v>
      </c>
      <c r="OGB11" s="223">
        <f t="shared" si="172"/>
        <v>0</v>
      </c>
      <c r="OGC11" s="223">
        <f t="shared" si="172"/>
        <v>0</v>
      </c>
      <c r="OGD11" s="223">
        <f t="shared" si="172"/>
        <v>0</v>
      </c>
      <c r="OGE11" s="223">
        <f t="shared" si="172"/>
        <v>0</v>
      </c>
      <c r="OGF11" s="223">
        <f t="shared" si="172"/>
        <v>0</v>
      </c>
      <c r="OGG11" s="223">
        <f t="shared" si="172"/>
        <v>0</v>
      </c>
      <c r="OGH11" s="223">
        <f t="shared" si="172"/>
        <v>0</v>
      </c>
      <c r="OGI11" s="223">
        <f t="shared" si="172"/>
        <v>0</v>
      </c>
      <c r="OGJ11" s="223">
        <f t="shared" si="172"/>
        <v>0</v>
      </c>
      <c r="OGK11" s="223">
        <f t="shared" si="172"/>
        <v>0</v>
      </c>
      <c r="OGL11" s="223">
        <f t="shared" si="172"/>
        <v>0</v>
      </c>
      <c r="OGM11" s="223">
        <f t="shared" si="172"/>
        <v>0</v>
      </c>
      <c r="OGN11" s="223">
        <f t="shared" si="172"/>
        <v>0</v>
      </c>
      <c r="OGO11" s="223">
        <f t="shared" si="172"/>
        <v>0</v>
      </c>
      <c r="OGP11" s="223">
        <f t="shared" ref="OGP11:OJA11" si="173">SUM(OGP4:OGP10)</f>
        <v>0</v>
      </c>
      <c r="OGQ11" s="223">
        <f t="shared" si="173"/>
        <v>0</v>
      </c>
      <c r="OGR11" s="223">
        <f t="shared" si="173"/>
        <v>0</v>
      </c>
      <c r="OGS11" s="223">
        <f t="shared" si="173"/>
        <v>0</v>
      </c>
      <c r="OGT11" s="223">
        <f t="shared" si="173"/>
        <v>0</v>
      </c>
      <c r="OGU11" s="223">
        <f t="shared" si="173"/>
        <v>0</v>
      </c>
      <c r="OGV11" s="223">
        <f t="shared" si="173"/>
        <v>0</v>
      </c>
      <c r="OGW11" s="223">
        <f t="shared" si="173"/>
        <v>0</v>
      </c>
      <c r="OGX11" s="223">
        <f t="shared" si="173"/>
        <v>0</v>
      </c>
      <c r="OGY11" s="223">
        <f t="shared" si="173"/>
        <v>0</v>
      </c>
      <c r="OGZ11" s="223">
        <f t="shared" si="173"/>
        <v>0</v>
      </c>
      <c r="OHA11" s="223">
        <f t="shared" si="173"/>
        <v>0</v>
      </c>
      <c r="OHB11" s="223">
        <f t="shared" si="173"/>
        <v>0</v>
      </c>
      <c r="OHC11" s="223">
        <f t="shared" si="173"/>
        <v>0</v>
      </c>
      <c r="OHD11" s="223">
        <f t="shared" si="173"/>
        <v>0</v>
      </c>
      <c r="OHE11" s="223">
        <f t="shared" si="173"/>
        <v>0</v>
      </c>
      <c r="OHF11" s="223">
        <f t="shared" si="173"/>
        <v>0</v>
      </c>
      <c r="OHG11" s="223">
        <f t="shared" si="173"/>
        <v>0</v>
      </c>
      <c r="OHH11" s="223">
        <f t="shared" si="173"/>
        <v>0</v>
      </c>
      <c r="OHI11" s="223">
        <f t="shared" si="173"/>
        <v>0</v>
      </c>
      <c r="OHJ11" s="223">
        <f t="shared" si="173"/>
        <v>0</v>
      </c>
      <c r="OHK11" s="223">
        <f t="shared" si="173"/>
        <v>0</v>
      </c>
      <c r="OHL11" s="223">
        <f t="shared" si="173"/>
        <v>0</v>
      </c>
      <c r="OHM11" s="223">
        <f t="shared" si="173"/>
        <v>0</v>
      </c>
      <c r="OHN11" s="223">
        <f t="shared" si="173"/>
        <v>0</v>
      </c>
      <c r="OHO11" s="223">
        <f t="shared" si="173"/>
        <v>0</v>
      </c>
      <c r="OHP11" s="223">
        <f t="shared" si="173"/>
        <v>0</v>
      </c>
      <c r="OHQ11" s="223">
        <f t="shared" si="173"/>
        <v>0</v>
      </c>
      <c r="OHR11" s="223">
        <f t="shared" si="173"/>
        <v>0</v>
      </c>
      <c r="OHS11" s="223">
        <f t="shared" si="173"/>
        <v>0</v>
      </c>
      <c r="OHT11" s="223">
        <f t="shared" si="173"/>
        <v>0</v>
      </c>
      <c r="OHU11" s="223">
        <f t="shared" si="173"/>
        <v>0</v>
      </c>
      <c r="OHV11" s="223">
        <f t="shared" si="173"/>
        <v>0</v>
      </c>
      <c r="OHW11" s="223">
        <f t="shared" si="173"/>
        <v>0</v>
      </c>
      <c r="OHX11" s="223">
        <f t="shared" si="173"/>
        <v>0</v>
      </c>
      <c r="OHY11" s="223">
        <f t="shared" si="173"/>
        <v>0</v>
      </c>
      <c r="OHZ11" s="223">
        <f t="shared" si="173"/>
        <v>0</v>
      </c>
      <c r="OIA11" s="223">
        <f t="shared" si="173"/>
        <v>0</v>
      </c>
      <c r="OIB11" s="223">
        <f t="shared" si="173"/>
        <v>0</v>
      </c>
      <c r="OIC11" s="223">
        <f t="shared" si="173"/>
        <v>0</v>
      </c>
      <c r="OID11" s="223">
        <f t="shared" si="173"/>
        <v>0</v>
      </c>
      <c r="OIE11" s="223">
        <f t="shared" si="173"/>
        <v>0</v>
      </c>
      <c r="OIF11" s="223">
        <f t="shared" si="173"/>
        <v>0</v>
      </c>
      <c r="OIG11" s="223">
        <f t="shared" si="173"/>
        <v>0</v>
      </c>
      <c r="OIH11" s="223">
        <f t="shared" si="173"/>
        <v>0</v>
      </c>
      <c r="OII11" s="223">
        <f t="shared" si="173"/>
        <v>0</v>
      </c>
      <c r="OIJ11" s="223">
        <f t="shared" si="173"/>
        <v>0</v>
      </c>
      <c r="OIK11" s="223">
        <f t="shared" si="173"/>
        <v>0</v>
      </c>
      <c r="OIL11" s="223">
        <f t="shared" si="173"/>
        <v>0</v>
      </c>
      <c r="OIM11" s="223">
        <f t="shared" si="173"/>
        <v>0</v>
      </c>
      <c r="OIN11" s="223">
        <f t="shared" si="173"/>
        <v>0</v>
      </c>
      <c r="OIO11" s="223">
        <f t="shared" si="173"/>
        <v>0</v>
      </c>
      <c r="OIP11" s="223">
        <f t="shared" si="173"/>
        <v>0</v>
      </c>
      <c r="OIQ11" s="223">
        <f t="shared" si="173"/>
        <v>0</v>
      </c>
      <c r="OIR11" s="223">
        <f t="shared" si="173"/>
        <v>0</v>
      </c>
      <c r="OIS11" s="223">
        <f t="shared" si="173"/>
        <v>0</v>
      </c>
      <c r="OIT11" s="223">
        <f t="shared" si="173"/>
        <v>0</v>
      </c>
      <c r="OIU11" s="223">
        <f t="shared" si="173"/>
        <v>0</v>
      </c>
      <c r="OIV11" s="223">
        <f t="shared" si="173"/>
        <v>0</v>
      </c>
      <c r="OIW11" s="223">
        <f t="shared" si="173"/>
        <v>0</v>
      </c>
      <c r="OIX11" s="223">
        <f t="shared" si="173"/>
        <v>0</v>
      </c>
      <c r="OIY11" s="223">
        <f t="shared" si="173"/>
        <v>0</v>
      </c>
      <c r="OIZ11" s="223">
        <f t="shared" si="173"/>
        <v>0</v>
      </c>
      <c r="OJA11" s="223">
        <f t="shared" si="173"/>
        <v>0</v>
      </c>
      <c r="OJB11" s="223">
        <f t="shared" ref="OJB11:OLM11" si="174">SUM(OJB4:OJB10)</f>
        <v>0</v>
      </c>
      <c r="OJC11" s="223">
        <f t="shared" si="174"/>
        <v>0</v>
      </c>
      <c r="OJD11" s="223">
        <f t="shared" si="174"/>
        <v>0</v>
      </c>
      <c r="OJE11" s="223">
        <f t="shared" si="174"/>
        <v>0</v>
      </c>
      <c r="OJF11" s="223">
        <f t="shared" si="174"/>
        <v>0</v>
      </c>
      <c r="OJG11" s="223">
        <f t="shared" si="174"/>
        <v>0</v>
      </c>
      <c r="OJH11" s="223">
        <f t="shared" si="174"/>
        <v>0</v>
      </c>
      <c r="OJI11" s="223">
        <f t="shared" si="174"/>
        <v>0</v>
      </c>
      <c r="OJJ11" s="223">
        <f t="shared" si="174"/>
        <v>0</v>
      </c>
      <c r="OJK11" s="223">
        <f t="shared" si="174"/>
        <v>0</v>
      </c>
      <c r="OJL11" s="223">
        <f t="shared" si="174"/>
        <v>0</v>
      </c>
      <c r="OJM11" s="223">
        <f t="shared" si="174"/>
        <v>0</v>
      </c>
      <c r="OJN11" s="223">
        <f t="shared" si="174"/>
        <v>0</v>
      </c>
      <c r="OJO11" s="223">
        <f t="shared" si="174"/>
        <v>0</v>
      </c>
      <c r="OJP11" s="223">
        <f t="shared" si="174"/>
        <v>0</v>
      </c>
      <c r="OJQ11" s="223">
        <f t="shared" si="174"/>
        <v>0</v>
      </c>
      <c r="OJR11" s="223">
        <f t="shared" si="174"/>
        <v>0</v>
      </c>
      <c r="OJS11" s="223">
        <f t="shared" si="174"/>
        <v>0</v>
      </c>
      <c r="OJT11" s="223">
        <f t="shared" si="174"/>
        <v>0</v>
      </c>
      <c r="OJU11" s="223">
        <f t="shared" si="174"/>
        <v>0</v>
      </c>
      <c r="OJV11" s="223">
        <f t="shared" si="174"/>
        <v>0</v>
      </c>
      <c r="OJW11" s="223">
        <f t="shared" si="174"/>
        <v>0</v>
      </c>
      <c r="OJX11" s="223">
        <f t="shared" si="174"/>
        <v>0</v>
      </c>
      <c r="OJY11" s="223">
        <f t="shared" si="174"/>
        <v>0</v>
      </c>
      <c r="OJZ11" s="223">
        <f t="shared" si="174"/>
        <v>0</v>
      </c>
      <c r="OKA11" s="223">
        <f t="shared" si="174"/>
        <v>0</v>
      </c>
      <c r="OKB11" s="223">
        <f t="shared" si="174"/>
        <v>0</v>
      </c>
      <c r="OKC11" s="223">
        <f t="shared" si="174"/>
        <v>0</v>
      </c>
      <c r="OKD11" s="223">
        <f t="shared" si="174"/>
        <v>0</v>
      </c>
      <c r="OKE11" s="223">
        <f t="shared" si="174"/>
        <v>0</v>
      </c>
      <c r="OKF11" s="223">
        <f t="shared" si="174"/>
        <v>0</v>
      </c>
      <c r="OKG11" s="223">
        <f t="shared" si="174"/>
        <v>0</v>
      </c>
      <c r="OKH11" s="223">
        <f t="shared" si="174"/>
        <v>0</v>
      </c>
      <c r="OKI11" s="223">
        <f t="shared" si="174"/>
        <v>0</v>
      </c>
      <c r="OKJ11" s="223">
        <f t="shared" si="174"/>
        <v>0</v>
      </c>
      <c r="OKK11" s="223">
        <f t="shared" si="174"/>
        <v>0</v>
      </c>
      <c r="OKL11" s="223">
        <f t="shared" si="174"/>
        <v>0</v>
      </c>
      <c r="OKM11" s="223">
        <f t="shared" si="174"/>
        <v>0</v>
      </c>
      <c r="OKN11" s="223">
        <f t="shared" si="174"/>
        <v>0</v>
      </c>
      <c r="OKO11" s="223">
        <f t="shared" si="174"/>
        <v>0</v>
      </c>
      <c r="OKP11" s="223">
        <f t="shared" si="174"/>
        <v>0</v>
      </c>
      <c r="OKQ11" s="223">
        <f t="shared" si="174"/>
        <v>0</v>
      </c>
      <c r="OKR11" s="223">
        <f t="shared" si="174"/>
        <v>0</v>
      </c>
      <c r="OKS11" s="223">
        <f t="shared" si="174"/>
        <v>0</v>
      </c>
      <c r="OKT11" s="223">
        <f t="shared" si="174"/>
        <v>0</v>
      </c>
      <c r="OKU11" s="223">
        <f t="shared" si="174"/>
        <v>0</v>
      </c>
      <c r="OKV11" s="223">
        <f t="shared" si="174"/>
        <v>0</v>
      </c>
      <c r="OKW11" s="223">
        <f t="shared" si="174"/>
        <v>0</v>
      </c>
      <c r="OKX11" s="223">
        <f t="shared" si="174"/>
        <v>0</v>
      </c>
      <c r="OKY11" s="223">
        <f t="shared" si="174"/>
        <v>0</v>
      </c>
      <c r="OKZ11" s="223">
        <f t="shared" si="174"/>
        <v>0</v>
      </c>
      <c r="OLA11" s="223">
        <f t="shared" si="174"/>
        <v>0</v>
      </c>
      <c r="OLB11" s="223">
        <f t="shared" si="174"/>
        <v>0</v>
      </c>
      <c r="OLC11" s="223">
        <f t="shared" si="174"/>
        <v>0</v>
      </c>
      <c r="OLD11" s="223">
        <f t="shared" si="174"/>
        <v>0</v>
      </c>
      <c r="OLE11" s="223">
        <f t="shared" si="174"/>
        <v>0</v>
      </c>
      <c r="OLF11" s="223">
        <f t="shared" si="174"/>
        <v>0</v>
      </c>
      <c r="OLG11" s="223">
        <f t="shared" si="174"/>
        <v>0</v>
      </c>
      <c r="OLH11" s="223">
        <f t="shared" si="174"/>
        <v>0</v>
      </c>
      <c r="OLI11" s="223">
        <f t="shared" si="174"/>
        <v>0</v>
      </c>
      <c r="OLJ11" s="223">
        <f t="shared" si="174"/>
        <v>0</v>
      </c>
      <c r="OLK11" s="223">
        <f t="shared" si="174"/>
        <v>0</v>
      </c>
      <c r="OLL11" s="223">
        <f t="shared" si="174"/>
        <v>0</v>
      </c>
      <c r="OLM11" s="223">
        <f t="shared" si="174"/>
        <v>0</v>
      </c>
      <c r="OLN11" s="223">
        <f t="shared" ref="OLN11:ONY11" si="175">SUM(OLN4:OLN10)</f>
        <v>0</v>
      </c>
      <c r="OLO11" s="223">
        <f t="shared" si="175"/>
        <v>0</v>
      </c>
      <c r="OLP11" s="223">
        <f t="shared" si="175"/>
        <v>0</v>
      </c>
      <c r="OLQ11" s="223">
        <f t="shared" si="175"/>
        <v>0</v>
      </c>
      <c r="OLR11" s="223">
        <f t="shared" si="175"/>
        <v>0</v>
      </c>
      <c r="OLS11" s="223">
        <f t="shared" si="175"/>
        <v>0</v>
      </c>
      <c r="OLT11" s="223">
        <f t="shared" si="175"/>
        <v>0</v>
      </c>
      <c r="OLU11" s="223">
        <f t="shared" si="175"/>
        <v>0</v>
      </c>
      <c r="OLV11" s="223">
        <f t="shared" si="175"/>
        <v>0</v>
      </c>
      <c r="OLW11" s="223">
        <f t="shared" si="175"/>
        <v>0</v>
      </c>
      <c r="OLX11" s="223">
        <f t="shared" si="175"/>
        <v>0</v>
      </c>
      <c r="OLY11" s="223">
        <f t="shared" si="175"/>
        <v>0</v>
      </c>
      <c r="OLZ11" s="223">
        <f t="shared" si="175"/>
        <v>0</v>
      </c>
      <c r="OMA11" s="223">
        <f t="shared" si="175"/>
        <v>0</v>
      </c>
      <c r="OMB11" s="223">
        <f t="shared" si="175"/>
        <v>0</v>
      </c>
      <c r="OMC11" s="223">
        <f t="shared" si="175"/>
        <v>0</v>
      </c>
      <c r="OMD11" s="223">
        <f t="shared" si="175"/>
        <v>0</v>
      </c>
      <c r="OME11" s="223">
        <f t="shared" si="175"/>
        <v>0</v>
      </c>
      <c r="OMF11" s="223">
        <f t="shared" si="175"/>
        <v>0</v>
      </c>
      <c r="OMG11" s="223">
        <f t="shared" si="175"/>
        <v>0</v>
      </c>
      <c r="OMH11" s="223">
        <f t="shared" si="175"/>
        <v>0</v>
      </c>
      <c r="OMI11" s="223">
        <f t="shared" si="175"/>
        <v>0</v>
      </c>
      <c r="OMJ11" s="223">
        <f t="shared" si="175"/>
        <v>0</v>
      </c>
      <c r="OMK11" s="223">
        <f t="shared" si="175"/>
        <v>0</v>
      </c>
      <c r="OML11" s="223">
        <f t="shared" si="175"/>
        <v>0</v>
      </c>
      <c r="OMM11" s="223">
        <f t="shared" si="175"/>
        <v>0</v>
      </c>
      <c r="OMN11" s="223">
        <f t="shared" si="175"/>
        <v>0</v>
      </c>
      <c r="OMO11" s="223">
        <f t="shared" si="175"/>
        <v>0</v>
      </c>
      <c r="OMP11" s="223">
        <f t="shared" si="175"/>
        <v>0</v>
      </c>
      <c r="OMQ11" s="223">
        <f t="shared" si="175"/>
        <v>0</v>
      </c>
      <c r="OMR11" s="223">
        <f t="shared" si="175"/>
        <v>0</v>
      </c>
      <c r="OMS11" s="223">
        <f t="shared" si="175"/>
        <v>0</v>
      </c>
      <c r="OMT11" s="223">
        <f t="shared" si="175"/>
        <v>0</v>
      </c>
      <c r="OMU11" s="223">
        <f t="shared" si="175"/>
        <v>0</v>
      </c>
      <c r="OMV11" s="223">
        <f t="shared" si="175"/>
        <v>0</v>
      </c>
      <c r="OMW11" s="223">
        <f t="shared" si="175"/>
        <v>0</v>
      </c>
      <c r="OMX11" s="223">
        <f t="shared" si="175"/>
        <v>0</v>
      </c>
      <c r="OMY11" s="223">
        <f t="shared" si="175"/>
        <v>0</v>
      </c>
      <c r="OMZ11" s="223">
        <f t="shared" si="175"/>
        <v>0</v>
      </c>
      <c r="ONA11" s="223">
        <f t="shared" si="175"/>
        <v>0</v>
      </c>
      <c r="ONB11" s="223">
        <f t="shared" si="175"/>
        <v>0</v>
      </c>
      <c r="ONC11" s="223">
        <f t="shared" si="175"/>
        <v>0</v>
      </c>
      <c r="OND11" s="223">
        <f t="shared" si="175"/>
        <v>0</v>
      </c>
      <c r="ONE11" s="223">
        <f t="shared" si="175"/>
        <v>0</v>
      </c>
      <c r="ONF11" s="223">
        <f t="shared" si="175"/>
        <v>0</v>
      </c>
      <c r="ONG11" s="223">
        <f t="shared" si="175"/>
        <v>0</v>
      </c>
      <c r="ONH11" s="223">
        <f t="shared" si="175"/>
        <v>0</v>
      </c>
      <c r="ONI11" s="223">
        <f t="shared" si="175"/>
        <v>0</v>
      </c>
      <c r="ONJ11" s="223">
        <f t="shared" si="175"/>
        <v>0</v>
      </c>
      <c r="ONK11" s="223">
        <f t="shared" si="175"/>
        <v>0</v>
      </c>
      <c r="ONL11" s="223">
        <f t="shared" si="175"/>
        <v>0</v>
      </c>
      <c r="ONM11" s="223">
        <f t="shared" si="175"/>
        <v>0</v>
      </c>
      <c r="ONN11" s="223">
        <f t="shared" si="175"/>
        <v>0</v>
      </c>
      <c r="ONO11" s="223">
        <f t="shared" si="175"/>
        <v>0</v>
      </c>
      <c r="ONP11" s="223">
        <f t="shared" si="175"/>
        <v>0</v>
      </c>
      <c r="ONQ11" s="223">
        <f t="shared" si="175"/>
        <v>0</v>
      </c>
      <c r="ONR11" s="223">
        <f t="shared" si="175"/>
        <v>0</v>
      </c>
      <c r="ONS11" s="223">
        <f t="shared" si="175"/>
        <v>0</v>
      </c>
      <c r="ONT11" s="223">
        <f t="shared" si="175"/>
        <v>0</v>
      </c>
      <c r="ONU11" s="223">
        <f t="shared" si="175"/>
        <v>0</v>
      </c>
      <c r="ONV11" s="223">
        <f t="shared" si="175"/>
        <v>0</v>
      </c>
      <c r="ONW11" s="223">
        <f t="shared" si="175"/>
        <v>0</v>
      </c>
      <c r="ONX11" s="223">
        <f t="shared" si="175"/>
        <v>0</v>
      </c>
      <c r="ONY11" s="223">
        <f t="shared" si="175"/>
        <v>0</v>
      </c>
      <c r="ONZ11" s="223">
        <f t="shared" ref="ONZ11:OQK11" si="176">SUM(ONZ4:ONZ10)</f>
        <v>0</v>
      </c>
      <c r="OOA11" s="223">
        <f t="shared" si="176"/>
        <v>0</v>
      </c>
      <c r="OOB11" s="223">
        <f t="shared" si="176"/>
        <v>0</v>
      </c>
      <c r="OOC11" s="223">
        <f t="shared" si="176"/>
        <v>0</v>
      </c>
      <c r="OOD11" s="223">
        <f t="shared" si="176"/>
        <v>0</v>
      </c>
      <c r="OOE11" s="223">
        <f t="shared" si="176"/>
        <v>0</v>
      </c>
      <c r="OOF11" s="223">
        <f t="shared" si="176"/>
        <v>0</v>
      </c>
      <c r="OOG11" s="223">
        <f t="shared" si="176"/>
        <v>0</v>
      </c>
      <c r="OOH11" s="223">
        <f t="shared" si="176"/>
        <v>0</v>
      </c>
      <c r="OOI11" s="223">
        <f t="shared" si="176"/>
        <v>0</v>
      </c>
      <c r="OOJ11" s="223">
        <f t="shared" si="176"/>
        <v>0</v>
      </c>
      <c r="OOK11" s="223">
        <f t="shared" si="176"/>
        <v>0</v>
      </c>
      <c r="OOL11" s="223">
        <f t="shared" si="176"/>
        <v>0</v>
      </c>
      <c r="OOM11" s="223">
        <f t="shared" si="176"/>
        <v>0</v>
      </c>
      <c r="OON11" s="223">
        <f t="shared" si="176"/>
        <v>0</v>
      </c>
      <c r="OOO11" s="223">
        <f t="shared" si="176"/>
        <v>0</v>
      </c>
      <c r="OOP11" s="223">
        <f t="shared" si="176"/>
        <v>0</v>
      </c>
      <c r="OOQ11" s="223">
        <f t="shared" si="176"/>
        <v>0</v>
      </c>
      <c r="OOR11" s="223">
        <f t="shared" si="176"/>
        <v>0</v>
      </c>
      <c r="OOS11" s="223">
        <f t="shared" si="176"/>
        <v>0</v>
      </c>
      <c r="OOT11" s="223">
        <f t="shared" si="176"/>
        <v>0</v>
      </c>
      <c r="OOU11" s="223">
        <f t="shared" si="176"/>
        <v>0</v>
      </c>
      <c r="OOV11" s="223">
        <f t="shared" si="176"/>
        <v>0</v>
      </c>
      <c r="OOW11" s="223">
        <f t="shared" si="176"/>
        <v>0</v>
      </c>
      <c r="OOX11" s="223">
        <f t="shared" si="176"/>
        <v>0</v>
      </c>
      <c r="OOY11" s="223">
        <f t="shared" si="176"/>
        <v>0</v>
      </c>
      <c r="OOZ11" s="223">
        <f t="shared" si="176"/>
        <v>0</v>
      </c>
      <c r="OPA11" s="223">
        <f t="shared" si="176"/>
        <v>0</v>
      </c>
      <c r="OPB11" s="223">
        <f t="shared" si="176"/>
        <v>0</v>
      </c>
      <c r="OPC11" s="223">
        <f t="shared" si="176"/>
        <v>0</v>
      </c>
      <c r="OPD11" s="223">
        <f t="shared" si="176"/>
        <v>0</v>
      </c>
      <c r="OPE11" s="223">
        <f t="shared" si="176"/>
        <v>0</v>
      </c>
      <c r="OPF11" s="223">
        <f t="shared" si="176"/>
        <v>0</v>
      </c>
      <c r="OPG11" s="223">
        <f t="shared" si="176"/>
        <v>0</v>
      </c>
      <c r="OPH11" s="223">
        <f t="shared" si="176"/>
        <v>0</v>
      </c>
      <c r="OPI11" s="223">
        <f t="shared" si="176"/>
        <v>0</v>
      </c>
      <c r="OPJ11" s="223">
        <f t="shared" si="176"/>
        <v>0</v>
      </c>
      <c r="OPK11" s="223">
        <f t="shared" si="176"/>
        <v>0</v>
      </c>
      <c r="OPL11" s="223">
        <f t="shared" si="176"/>
        <v>0</v>
      </c>
      <c r="OPM11" s="223">
        <f t="shared" si="176"/>
        <v>0</v>
      </c>
      <c r="OPN11" s="223">
        <f t="shared" si="176"/>
        <v>0</v>
      </c>
      <c r="OPO11" s="223">
        <f t="shared" si="176"/>
        <v>0</v>
      </c>
      <c r="OPP11" s="223">
        <f t="shared" si="176"/>
        <v>0</v>
      </c>
      <c r="OPQ11" s="223">
        <f t="shared" si="176"/>
        <v>0</v>
      </c>
      <c r="OPR11" s="223">
        <f t="shared" si="176"/>
        <v>0</v>
      </c>
      <c r="OPS11" s="223">
        <f t="shared" si="176"/>
        <v>0</v>
      </c>
      <c r="OPT11" s="223">
        <f t="shared" si="176"/>
        <v>0</v>
      </c>
      <c r="OPU11" s="223">
        <f t="shared" si="176"/>
        <v>0</v>
      </c>
      <c r="OPV11" s="223">
        <f t="shared" si="176"/>
        <v>0</v>
      </c>
      <c r="OPW11" s="223">
        <f t="shared" si="176"/>
        <v>0</v>
      </c>
      <c r="OPX11" s="223">
        <f t="shared" si="176"/>
        <v>0</v>
      </c>
      <c r="OPY11" s="223">
        <f t="shared" si="176"/>
        <v>0</v>
      </c>
      <c r="OPZ11" s="223">
        <f t="shared" si="176"/>
        <v>0</v>
      </c>
      <c r="OQA11" s="223">
        <f t="shared" si="176"/>
        <v>0</v>
      </c>
      <c r="OQB11" s="223">
        <f t="shared" si="176"/>
        <v>0</v>
      </c>
      <c r="OQC11" s="223">
        <f t="shared" si="176"/>
        <v>0</v>
      </c>
      <c r="OQD11" s="223">
        <f t="shared" si="176"/>
        <v>0</v>
      </c>
      <c r="OQE11" s="223">
        <f t="shared" si="176"/>
        <v>0</v>
      </c>
      <c r="OQF11" s="223">
        <f t="shared" si="176"/>
        <v>0</v>
      </c>
      <c r="OQG11" s="223">
        <f t="shared" si="176"/>
        <v>0</v>
      </c>
      <c r="OQH11" s="223">
        <f t="shared" si="176"/>
        <v>0</v>
      </c>
      <c r="OQI11" s="223">
        <f t="shared" si="176"/>
        <v>0</v>
      </c>
      <c r="OQJ11" s="223">
        <f t="shared" si="176"/>
        <v>0</v>
      </c>
      <c r="OQK11" s="223">
        <f t="shared" si="176"/>
        <v>0</v>
      </c>
      <c r="OQL11" s="223">
        <f t="shared" ref="OQL11:OSW11" si="177">SUM(OQL4:OQL10)</f>
        <v>0</v>
      </c>
      <c r="OQM11" s="223">
        <f t="shared" si="177"/>
        <v>0</v>
      </c>
      <c r="OQN11" s="223">
        <f t="shared" si="177"/>
        <v>0</v>
      </c>
      <c r="OQO11" s="223">
        <f t="shared" si="177"/>
        <v>0</v>
      </c>
      <c r="OQP11" s="223">
        <f t="shared" si="177"/>
        <v>0</v>
      </c>
      <c r="OQQ11" s="223">
        <f t="shared" si="177"/>
        <v>0</v>
      </c>
      <c r="OQR11" s="223">
        <f t="shared" si="177"/>
        <v>0</v>
      </c>
      <c r="OQS11" s="223">
        <f t="shared" si="177"/>
        <v>0</v>
      </c>
      <c r="OQT11" s="223">
        <f t="shared" si="177"/>
        <v>0</v>
      </c>
      <c r="OQU11" s="223">
        <f t="shared" si="177"/>
        <v>0</v>
      </c>
      <c r="OQV11" s="223">
        <f t="shared" si="177"/>
        <v>0</v>
      </c>
      <c r="OQW11" s="223">
        <f t="shared" si="177"/>
        <v>0</v>
      </c>
      <c r="OQX11" s="223">
        <f t="shared" si="177"/>
        <v>0</v>
      </c>
      <c r="OQY11" s="223">
        <f t="shared" si="177"/>
        <v>0</v>
      </c>
      <c r="OQZ11" s="223">
        <f t="shared" si="177"/>
        <v>0</v>
      </c>
      <c r="ORA11" s="223">
        <f t="shared" si="177"/>
        <v>0</v>
      </c>
      <c r="ORB11" s="223">
        <f t="shared" si="177"/>
        <v>0</v>
      </c>
      <c r="ORC11" s="223">
        <f t="shared" si="177"/>
        <v>0</v>
      </c>
      <c r="ORD11" s="223">
        <f t="shared" si="177"/>
        <v>0</v>
      </c>
      <c r="ORE11" s="223">
        <f t="shared" si="177"/>
        <v>0</v>
      </c>
      <c r="ORF11" s="223">
        <f t="shared" si="177"/>
        <v>0</v>
      </c>
      <c r="ORG11" s="223">
        <f t="shared" si="177"/>
        <v>0</v>
      </c>
      <c r="ORH11" s="223">
        <f t="shared" si="177"/>
        <v>0</v>
      </c>
      <c r="ORI11" s="223">
        <f t="shared" si="177"/>
        <v>0</v>
      </c>
      <c r="ORJ11" s="223">
        <f t="shared" si="177"/>
        <v>0</v>
      </c>
      <c r="ORK11" s="223">
        <f t="shared" si="177"/>
        <v>0</v>
      </c>
      <c r="ORL11" s="223">
        <f t="shared" si="177"/>
        <v>0</v>
      </c>
      <c r="ORM11" s="223">
        <f t="shared" si="177"/>
        <v>0</v>
      </c>
      <c r="ORN11" s="223">
        <f t="shared" si="177"/>
        <v>0</v>
      </c>
      <c r="ORO11" s="223">
        <f t="shared" si="177"/>
        <v>0</v>
      </c>
      <c r="ORP11" s="223">
        <f t="shared" si="177"/>
        <v>0</v>
      </c>
      <c r="ORQ11" s="223">
        <f t="shared" si="177"/>
        <v>0</v>
      </c>
      <c r="ORR11" s="223">
        <f t="shared" si="177"/>
        <v>0</v>
      </c>
      <c r="ORS11" s="223">
        <f t="shared" si="177"/>
        <v>0</v>
      </c>
      <c r="ORT11" s="223">
        <f t="shared" si="177"/>
        <v>0</v>
      </c>
      <c r="ORU11" s="223">
        <f t="shared" si="177"/>
        <v>0</v>
      </c>
      <c r="ORV11" s="223">
        <f t="shared" si="177"/>
        <v>0</v>
      </c>
      <c r="ORW11" s="223">
        <f t="shared" si="177"/>
        <v>0</v>
      </c>
      <c r="ORX11" s="223">
        <f t="shared" si="177"/>
        <v>0</v>
      </c>
      <c r="ORY11" s="223">
        <f t="shared" si="177"/>
        <v>0</v>
      </c>
      <c r="ORZ11" s="223">
        <f t="shared" si="177"/>
        <v>0</v>
      </c>
      <c r="OSA11" s="223">
        <f t="shared" si="177"/>
        <v>0</v>
      </c>
      <c r="OSB11" s="223">
        <f t="shared" si="177"/>
        <v>0</v>
      </c>
      <c r="OSC11" s="223">
        <f t="shared" si="177"/>
        <v>0</v>
      </c>
      <c r="OSD11" s="223">
        <f t="shared" si="177"/>
        <v>0</v>
      </c>
      <c r="OSE11" s="223">
        <f t="shared" si="177"/>
        <v>0</v>
      </c>
      <c r="OSF11" s="223">
        <f t="shared" si="177"/>
        <v>0</v>
      </c>
      <c r="OSG11" s="223">
        <f t="shared" si="177"/>
        <v>0</v>
      </c>
      <c r="OSH11" s="223">
        <f t="shared" si="177"/>
        <v>0</v>
      </c>
      <c r="OSI11" s="223">
        <f t="shared" si="177"/>
        <v>0</v>
      </c>
      <c r="OSJ11" s="223">
        <f t="shared" si="177"/>
        <v>0</v>
      </c>
      <c r="OSK11" s="223">
        <f t="shared" si="177"/>
        <v>0</v>
      </c>
      <c r="OSL11" s="223">
        <f t="shared" si="177"/>
        <v>0</v>
      </c>
      <c r="OSM11" s="223">
        <f t="shared" si="177"/>
        <v>0</v>
      </c>
      <c r="OSN11" s="223">
        <f t="shared" si="177"/>
        <v>0</v>
      </c>
      <c r="OSO11" s="223">
        <f t="shared" si="177"/>
        <v>0</v>
      </c>
      <c r="OSP11" s="223">
        <f t="shared" si="177"/>
        <v>0</v>
      </c>
      <c r="OSQ11" s="223">
        <f t="shared" si="177"/>
        <v>0</v>
      </c>
      <c r="OSR11" s="223">
        <f t="shared" si="177"/>
        <v>0</v>
      </c>
      <c r="OSS11" s="223">
        <f t="shared" si="177"/>
        <v>0</v>
      </c>
      <c r="OST11" s="223">
        <f t="shared" si="177"/>
        <v>0</v>
      </c>
      <c r="OSU11" s="223">
        <f t="shared" si="177"/>
        <v>0</v>
      </c>
      <c r="OSV11" s="223">
        <f t="shared" si="177"/>
        <v>0</v>
      </c>
      <c r="OSW11" s="223">
        <f t="shared" si="177"/>
        <v>0</v>
      </c>
      <c r="OSX11" s="223">
        <f t="shared" ref="OSX11:OVI11" si="178">SUM(OSX4:OSX10)</f>
        <v>0</v>
      </c>
      <c r="OSY11" s="223">
        <f t="shared" si="178"/>
        <v>0</v>
      </c>
      <c r="OSZ11" s="223">
        <f t="shared" si="178"/>
        <v>0</v>
      </c>
      <c r="OTA11" s="223">
        <f t="shared" si="178"/>
        <v>0</v>
      </c>
      <c r="OTB11" s="223">
        <f t="shared" si="178"/>
        <v>0</v>
      </c>
      <c r="OTC11" s="223">
        <f t="shared" si="178"/>
        <v>0</v>
      </c>
      <c r="OTD11" s="223">
        <f t="shared" si="178"/>
        <v>0</v>
      </c>
      <c r="OTE11" s="223">
        <f t="shared" si="178"/>
        <v>0</v>
      </c>
      <c r="OTF11" s="223">
        <f t="shared" si="178"/>
        <v>0</v>
      </c>
      <c r="OTG11" s="223">
        <f t="shared" si="178"/>
        <v>0</v>
      </c>
      <c r="OTH11" s="223">
        <f t="shared" si="178"/>
        <v>0</v>
      </c>
      <c r="OTI11" s="223">
        <f t="shared" si="178"/>
        <v>0</v>
      </c>
      <c r="OTJ11" s="223">
        <f t="shared" si="178"/>
        <v>0</v>
      </c>
      <c r="OTK11" s="223">
        <f t="shared" si="178"/>
        <v>0</v>
      </c>
      <c r="OTL11" s="223">
        <f t="shared" si="178"/>
        <v>0</v>
      </c>
      <c r="OTM11" s="223">
        <f t="shared" si="178"/>
        <v>0</v>
      </c>
      <c r="OTN11" s="223">
        <f t="shared" si="178"/>
        <v>0</v>
      </c>
      <c r="OTO11" s="223">
        <f t="shared" si="178"/>
        <v>0</v>
      </c>
      <c r="OTP11" s="223">
        <f t="shared" si="178"/>
        <v>0</v>
      </c>
      <c r="OTQ11" s="223">
        <f t="shared" si="178"/>
        <v>0</v>
      </c>
      <c r="OTR11" s="223">
        <f t="shared" si="178"/>
        <v>0</v>
      </c>
      <c r="OTS11" s="223">
        <f t="shared" si="178"/>
        <v>0</v>
      </c>
      <c r="OTT11" s="223">
        <f t="shared" si="178"/>
        <v>0</v>
      </c>
      <c r="OTU11" s="223">
        <f t="shared" si="178"/>
        <v>0</v>
      </c>
      <c r="OTV11" s="223">
        <f t="shared" si="178"/>
        <v>0</v>
      </c>
      <c r="OTW11" s="223">
        <f t="shared" si="178"/>
        <v>0</v>
      </c>
      <c r="OTX11" s="223">
        <f t="shared" si="178"/>
        <v>0</v>
      </c>
      <c r="OTY11" s="223">
        <f t="shared" si="178"/>
        <v>0</v>
      </c>
      <c r="OTZ11" s="223">
        <f t="shared" si="178"/>
        <v>0</v>
      </c>
      <c r="OUA11" s="223">
        <f t="shared" si="178"/>
        <v>0</v>
      </c>
      <c r="OUB11" s="223">
        <f t="shared" si="178"/>
        <v>0</v>
      </c>
      <c r="OUC11" s="223">
        <f t="shared" si="178"/>
        <v>0</v>
      </c>
      <c r="OUD11" s="223">
        <f t="shared" si="178"/>
        <v>0</v>
      </c>
      <c r="OUE11" s="223">
        <f t="shared" si="178"/>
        <v>0</v>
      </c>
      <c r="OUF11" s="223">
        <f t="shared" si="178"/>
        <v>0</v>
      </c>
      <c r="OUG11" s="223">
        <f t="shared" si="178"/>
        <v>0</v>
      </c>
      <c r="OUH11" s="223">
        <f t="shared" si="178"/>
        <v>0</v>
      </c>
      <c r="OUI11" s="223">
        <f t="shared" si="178"/>
        <v>0</v>
      </c>
      <c r="OUJ11" s="223">
        <f t="shared" si="178"/>
        <v>0</v>
      </c>
      <c r="OUK11" s="223">
        <f t="shared" si="178"/>
        <v>0</v>
      </c>
      <c r="OUL11" s="223">
        <f t="shared" si="178"/>
        <v>0</v>
      </c>
      <c r="OUM11" s="223">
        <f t="shared" si="178"/>
        <v>0</v>
      </c>
      <c r="OUN11" s="223">
        <f t="shared" si="178"/>
        <v>0</v>
      </c>
      <c r="OUO11" s="223">
        <f t="shared" si="178"/>
        <v>0</v>
      </c>
      <c r="OUP11" s="223">
        <f t="shared" si="178"/>
        <v>0</v>
      </c>
      <c r="OUQ11" s="223">
        <f t="shared" si="178"/>
        <v>0</v>
      </c>
      <c r="OUR11" s="223">
        <f t="shared" si="178"/>
        <v>0</v>
      </c>
      <c r="OUS11" s="223">
        <f t="shared" si="178"/>
        <v>0</v>
      </c>
      <c r="OUT11" s="223">
        <f t="shared" si="178"/>
        <v>0</v>
      </c>
      <c r="OUU11" s="223">
        <f t="shared" si="178"/>
        <v>0</v>
      </c>
      <c r="OUV11" s="223">
        <f t="shared" si="178"/>
        <v>0</v>
      </c>
      <c r="OUW11" s="223">
        <f t="shared" si="178"/>
        <v>0</v>
      </c>
      <c r="OUX11" s="223">
        <f t="shared" si="178"/>
        <v>0</v>
      </c>
      <c r="OUY11" s="223">
        <f t="shared" si="178"/>
        <v>0</v>
      </c>
      <c r="OUZ11" s="223">
        <f t="shared" si="178"/>
        <v>0</v>
      </c>
      <c r="OVA11" s="223">
        <f t="shared" si="178"/>
        <v>0</v>
      </c>
      <c r="OVB11" s="223">
        <f t="shared" si="178"/>
        <v>0</v>
      </c>
      <c r="OVC11" s="223">
        <f t="shared" si="178"/>
        <v>0</v>
      </c>
      <c r="OVD11" s="223">
        <f t="shared" si="178"/>
        <v>0</v>
      </c>
      <c r="OVE11" s="223">
        <f t="shared" si="178"/>
        <v>0</v>
      </c>
      <c r="OVF11" s="223">
        <f t="shared" si="178"/>
        <v>0</v>
      </c>
      <c r="OVG11" s="223">
        <f t="shared" si="178"/>
        <v>0</v>
      </c>
      <c r="OVH11" s="223">
        <f t="shared" si="178"/>
        <v>0</v>
      </c>
      <c r="OVI11" s="223">
        <f t="shared" si="178"/>
        <v>0</v>
      </c>
      <c r="OVJ11" s="223">
        <f t="shared" ref="OVJ11:OXU11" si="179">SUM(OVJ4:OVJ10)</f>
        <v>0</v>
      </c>
      <c r="OVK11" s="223">
        <f t="shared" si="179"/>
        <v>0</v>
      </c>
      <c r="OVL11" s="223">
        <f t="shared" si="179"/>
        <v>0</v>
      </c>
      <c r="OVM11" s="223">
        <f t="shared" si="179"/>
        <v>0</v>
      </c>
      <c r="OVN11" s="223">
        <f t="shared" si="179"/>
        <v>0</v>
      </c>
      <c r="OVO11" s="223">
        <f t="shared" si="179"/>
        <v>0</v>
      </c>
      <c r="OVP11" s="223">
        <f t="shared" si="179"/>
        <v>0</v>
      </c>
      <c r="OVQ11" s="223">
        <f t="shared" si="179"/>
        <v>0</v>
      </c>
      <c r="OVR11" s="223">
        <f t="shared" si="179"/>
        <v>0</v>
      </c>
      <c r="OVS11" s="223">
        <f t="shared" si="179"/>
        <v>0</v>
      </c>
      <c r="OVT11" s="223">
        <f t="shared" si="179"/>
        <v>0</v>
      </c>
      <c r="OVU11" s="223">
        <f t="shared" si="179"/>
        <v>0</v>
      </c>
      <c r="OVV11" s="223">
        <f t="shared" si="179"/>
        <v>0</v>
      </c>
      <c r="OVW11" s="223">
        <f t="shared" si="179"/>
        <v>0</v>
      </c>
      <c r="OVX11" s="223">
        <f t="shared" si="179"/>
        <v>0</v>
      </c>
      <c r="OVY11" s="223">
        <f t="shared" si="179"/>
        <v>0</v>
      </c>
      <c r="OVZ11" s="223">
        <f t="shared" si="179"/>
        <v>0</v>
      </c>
      <c r="OWA11" s="223">
        <f t="shared" si="179"/>
        <v>0</v>
      </c>
      <c r="OWB11" s="223">
        <f t="shared" si="179"/>
        <v>0</v>
      </c>
      <c r="OWC11" s="223">
        <f t="shared" si="179"/>
        <v>0</v>
      </c>
      <c r="OWD11" s="223">
        <f t="shared" si="179"/>
        <v>0</v>
      </c>
      <c r="OWE11" s="223">
        <f t="shared" si="179"/>
        <v>0</v>
      </c>
      <c r="OWF11" s="223">
        <f t="shared" si="179"/>
        <v>0</v>
      </c>
      <c r="OWG11" s="223">
        <f t="shared" si="179"/>
        <v>0</v>
      </c>
      <c r="OWH11" s="223">
        <f t="shared" si="179"/>
        <v>0</v>
      </c>
      <c r="OWI11" s="223">
        <f t="shared" si="179"/>
        <v>0</v>
      </c>
      <c r="OWJ11" s="223">
        <f t="shared" si="179"/>
        <v>0</v>
      </c>
      <c r="OWK11" s="223">
        <f t="shared" si="179"/>
        <v>0</v>
      </c>
      <c r="OWL11" s="223">
        <f t="shared" si="179"/>
        <v>0</v>
      </c>
      <c r="OWM11" s="223">
        <f t="shared" si="179"/>
        <v>0</v>
      </c>
      <c r="OWN11" s="223">
        <f t="shared" si="179"/>
        <v>0</v>
      </c>
      <c r="OWO11" s="223">
        <f t="shared" si="179"/>
        <v>0</v>
      </c>
      <c r="OWP11" s="223">
        <f t="shared" si="179"/>
        <v>0</v>
      </c>
      <c r="OWQ11" s="223">
        <f t="shared" si="179"/>
        <v>0</v>
      </c>
      <c r="OWR11" s="223">
        <f t="shared" si="179"/>
        <v>0</v>
      </c>
      <c r="OWS11" s="223">
        <f t="shared" si="179"/>
        <v>0</v>
      </c>
      <c r="OWT11" s="223">
        <f t="shared" si="179"/>
        <v>0</v>
      </c>
      <c r="OWU11" s="223">
        <f t="shared" si="179"/>
        <v>0</v>
      </c>
      <c r="OWV11" s="223">
        <f t="shared" si="179"/>
        <v>0</v>
      </c>
      <c r="OWW11" s="223">
        <f t="shared" si="179"/>
        <v>0</v>
      </c>
      <c r="OWX11" s="223">
        <f t="shared" si="179"/>
        <v>0</v>
      </c>
      <c r="OWY11" s="223">
        <f t="shared" si="179"/>
        <v>0</v>
      </c>
      <c r="OWZ11" s="223">
        <f t="shared" si="179"/>
        <v>0</v>
      </c>
      <c r="OXA11" s="223">
        <f t="shared" si="179"/>
        <v>0</v>
      </c>
      <c r="OXB11" s="223">
        <f t="shared" si="179"/>
        <v>0</v>
      </c>
      <c r="OXC11" s="223">
        <f t="shared" si="179"/>
        <v>0</v>
      </c>
      <c r="OXD11" s="223">
        <f t="shared" si="179"/>
        <v>0</v>
      </c>
      <c r="OXE11" s="223">
        <f t="shared" si="179"/>
        <v>0</v>
      </c>
      <c r="OXF11" s="223">
        <f t="shared" si="179"/>
        <v>0</v>
      </c>
      <c r="OXG11" s="223">
        <f t="shared" si="179"/>
        <v>0</v>
      </c>
      <c r="OXH11" s="223">
        <f t="shared" si="179"/>
        <v>0</v>
      </c>
      <c r="OXI11" s="223">
        <f t="shared" si="179"/>
        <v>0</v>
      </c>
      <c r="OXJ11" s="223">
        <f t="shared" si="179"/>
        <v>0</v>
      </c>
      <c r="OXK11" s="223">
        <f t="shared" si="179"/>
        <v>0</v>
      </c>
      <c r="OXL11" s="223">
        <f t="shared" si="179"/>
        <v>0</v>
      </c>
      <c r="OXM11" s="223">
        <f t="shared" si="179"/>
        <v>0</v>
      </c>
      <c r="OXN11" s="223">
        <f t="shared" si="179"/>
        <v>0</v>
      </c>
      <c r="OXO11" s="223">
        <f t="shared" si="179"/>
        <v>0</v>
      </c>
      <c r="OXP11" s="223">
        <f t="shared" si="179"/>
        <v>0</v>
      </c>
      <c r="OXQ11" s="223">
        <f t="shared" si="179"/>
        <v>0</v>
      </c>
      <c r="OXR11" s="223">
        <f t="shared" si="179"/>
        <v>0</v>
      </c>
      <c r="OXS11" s="223">
        <f t="shared" si="179"/>
        <v>0</v>
      </c>
      <c r="OXT11" s="223">
        <f t="shared" si="179"/>
        <v>0</v>
      </c>
      <c r="OXU11" s="223">
        <f t="shared" si="179"/>
        <v>0</v>
      </c>
      <c r="OXV11" s="223">
        <f t="shared" ref="OXV11:PAG11" si="180">SUM(OXV4:OXV10)</f>
        <v>0</v>
      </c>
      <c r="OXW11" s="223">
        <f t="shared" si="180"/>
        <v>0</v>
      </c>
      <c r="OXX11" s="223">
        <f t="shared" si="180"/>
        <v>0</v>
      </c>
      <c r="OXY11" s="223">
        <f t="shared" si="180"/>
        <v>0</v>
      </c>
      <c r="OXZ11" s="223">
        <f t="shared" si="180"/>
        <v>0</v>
      </c>
      <c r="OYA11" s="223">
        <f t="shared" si="180"/>
        <v>0</v>
      </c>
      <c r="OYB11" s="223">
        <f t="shared" si="180"/>
        <v>0</v>
      </c>
      <c r="OYC11" s="223">
        <f t="shared" si="180"/>
        <v>0</v>
      </c>
      <c r="OYD11" s="223">
        <f t="shared" si="180"/>
        <v>0</v>
      </c>
      <c r="OYE11" s="223">
        <f t="shared" si="180"/>
        <v>0</v>
      </c>
      <c r="OYF11" s="223">
        <f t="shared" si="180"/>
        <v>0</v>
      </c>
      <c r="OYG11" s="223">
        <f t="shared" si="180"/>
        <v>0</v>
      </c>
      <c r="OYH11" s="223">
        <f t="shared" si="180"/>
        <v>0</v>
      </c>
      <c r="OYI11" s="223">
        <f t="shared" si="180"/>
        <v>0</v>
      </c>
      <c r="OYJ11" s="223">
        <f t="shared" si="180"/>
        <v>0</v>
      </c>
      <c r="OYK11" s="223">
        <f t="shared" si="180"/>
        <v>0</v>
      </c>
      <c r="OYL11" s="223">
        <f t="shared" si="180"/>
        <v>0</v>
      </c>
      <c r="OYM11" s="223">
        <f t="shared" si="180"/>
        <v>0</v>
      </c>
      <c r="OYN11" s="223">
        <f t="shared" si="180"/>
        <v>0</v>
      </c>
      <c r="OYO11" s="223">
        <f t="shared" si="180"/>
        <v>0</v>
      </c>
      <c r="OYP11" s="223">
        <f t="shared" si="180"/>
        <v>0</v>
      </c>
      <c r="OYQ11" s="223">
        <f t="shared" si="180"/>
        <v>0</v>
      </c>
      <c r="OYR11" s="223">
        <f t="shared" si="180"/>
        <v>0</v>
      </c>
      <c r="OYS11" s="223">
        <f t="shared" si="180"/>
        <v>0</v>
      </c>
      <c r="OYT11" s="223">
        <f t="shared" si="180"/>
        <v>0</v>
      </c>
      <c r="OYU11" s="223">
        <f t="shared" si="180"/>
        <v>0</v>
      </c>
      <c r="OYV11" s="223">
        <f t="shared" si="180"/>
        <v>0</v>
      </c>
      <c r="OYW11" s="223">
        <f t="shared" si="180"/>
        <v>0</v>
      </c>
      <c r="OYX11" s="223">
        <f t="shared" si="180"/>
        <v>0</v>
      </c>
      <c r="OYY11" s="223">
        <f t="shared" si="180"/>
        <v>0</v>
      </c>
      <c r="OYZ11" s="223">
        <f t="shared" si="180"/>
        <v>0</v>
      </c>
      <c r="OZA11" s="223">
        <f t="shared" si="180"/>
        <v>0</v>
      </c>
      <c r="OZB11" s="223">
        <f t="shared" si="180"/>
        <v>0</v>
      </c>
      <c r="OZC11" s="223">
        <f t="shared" si="180"/>
        <v>0</v>
      </c>
      <c r="OZD11" s="223">
        <f t="shared" si="180"/>
        <v>0</v>
      </c>
      <c r="OZE11" s="223">
        <f t="shared" si="180"/>
        <v>0</v>
      </c>
      <c r="OZF11" s="223">
        <f t="shared" si="180"/>
        <v>0</v>
      </c>
      <c r="OZG11" s="223">
        <f t="shared" si="180"/>
        <v>0</v>
      </c>
      <c r="OZH11" s="223">
        <f t="shared" si="180"/>
        <v>0</v>
      </c>
      <c r="OZI11" s="223">
        <f t="shared" si="180"/>
        <v>0</v>
      </c>
      <c r="OZJ11" s="223">
        <f t="shared" si="180"/>
        <v>0</v>
      </c>
      <c r="OZK11" s="223">
        <f t="shared" si="180"/>
        <v>0</v>
      </c>
      <c r="OZL11" s="223">
        <f t="shared" si="180"/>
        <v>0</v>
      </c>
      <c r="OZM11" s="223">
        <f t="shared" si="180"/>
        <v>0</v>
      </c>
      <c r="OZN11" s="223">
        <f t="shared" si="180"/>
        <v>0</v>
      </c>
      <c r="OZO11" s="223">
        <f t="shared" si="180"/>
        <v>0</v>
      </c>
      <c r="OZP11" s="223">
        <f t="shared" si="180"/>
        <v>0</v>
      </c>
      <c r="OZQ11" s="223">
        <f t="shared" si="180"/>
        <v>0</v>
      </c>
      <c r="OZR11" s="223">
        <f t="shared" si="180"/>
        <v>0</v>
      </c>
      <c r="OZS11" s="223">
        <f t="shared" si="180"/>
        <v>0</v>
      </c>
      <c r="OZT11" s="223">
        <f t="shared" si="180"/>
        <v>0</v>
      </c>
      <c r="OZU11" s="223">
        <f t="shared" si="180"/>
        <v>0</v>
      </c>
      <c r="OZV11" s="223">
        <f t="shared" si="180"/>
        <v>0</v>
      </c>
      <c r="OZW11" s="223">
        <f t="shared" si="180"/>
        <v>0</v>
      </c>
      <c r="OZX11" s="223">
        <f t="shared" si="180"/>
        <v>0</v>
      </c>
      <c r="OZY11" s="223">
        <f t="shared" si="180"/>
        <v>0</v>
      </c>
      <c r="OZZ11" s="223">
        <f t="shared" si="180"/>
        <v>0</v>
      </c>
      <c r="PAA11" s="223">
        <f t="shared" si="180"/>
        <v>0</v>
      </c>
      <c r="PAB11" s="223">
        <f t="shared" si="180"/>
        <v>0</v>
      </c>
      <c r="PAC11" s="223">
        <f t="shared" si="180"/>
        <v>0</v>
      </c>
      <c r="PAD11" s="223">
        <f t="shared" si="180"/>
        <v>0</v>
      </c>
      <c r="PAE11" s="223">
        <f t="shared" si="180"/>
        <v>0</v>
      </c>
      <c r="PAF11" s="223">
        <f t="shared" si="180"/>
        <v>0</v>
      </c>
      <c r="PAG11" s="223">
        <f t="shared" si="180"/>
        <v>0</v>
      </c>
      <c r="PAH11" s="223">
        <f t="shared" ref="PAH11:PCS11" si="181">SUM(PAH4:PAH10)</f>
        <v>0</v>
      </c>
      <c r="PAI11" s="223">
        <f t="shared" si="181"/>
        <v>0</v>
      </c>
      <c r="PAJ11" s="223">
        <f t="shared" si="181"/>
        <v>0</v>
      </c>
      <c r="PAK11" s="223">
        <f t="shared" si="181"/>
        <v>0</v>
      </c>
      <c r="PAL11" s="223">
        <f t="shared" si="181"/>
        <v>0</v>
      </c>
      <c r="PAM11" s="223">
        <f t="shared" si="181"/>
        <v>0</v>
      </c>
      <c r="PAN11" s="223">
        <f t="shared" si="181"/>
        <v>0</v>
      </c>
      <c r="PAO11" s="223">
        <f t="shared" si="181"/>
        <v>0</v>
      </c>
      <c r="PAP11" s="223">
        <f t="shared" si="181"/>
        <v>0</v>
      </c>
      <c r="PAQ11" s="223">
        <f t="shared" si="181"/>
        <v>0</v>
      </c>
      <c r="PAR11" s="223">
        <f t="shared" si="181"/>
        <v>0</v>
      </c>
      <c r="PAS11" s="223">
        <f t="shared" si="181"/>
        <v>0</v>
      </c>
      <c r="PAT11" s="223">
        <f t="shared" si="181"/>
        <v>0</v>
      </c>
      <c r="PAU11" s="223">
        <f t="shared" si="181"/>
        <v>0</v>
      </c>
      <c r="PAV11" s="223">
        <f t="shared" si="181"/>
        <v>0</v>
      </c>
      <c r="PAW11" s="223">
        <f t="shared" si="181"/>
        <v>0</v>
      </c>
      <c r="PAX11" s="223">
        <f t="shared" si="181"/>
        <v>0</v>
      </c>
      <c r="PAY11" s="223">
        <f t="shared" si="181"/>
        <v>0</v>
      </c>
      <c r="PAZ11" s="223">
        <f t="shared" si="181"/>
        <v>0</v>
      </c>
      <c r="PBA11" s="223">
        <f t="shared" si="181"/>
        <v>0</v>
      </c>
      <c r="PBB11" s="223">
        <f t="shared" si="181"/>
        <v>0</v>
      </c>
      <c r="PBC11" s="223">
        <f t="shared" si="181"/>
        <v>0</v>
      </c>
      <c r="PBD11" s="223">
        <f t="shared" si="181"/>
        <v>0</v>
      </c>
      <c r="PBE11" s="223">
        <f t="shared" si="181"/>
        <v>0</v>
      </c>
      <c r="PBF11" s="223">
        <f t="shared" si="181"/>
        <v>0</v>
      </c>
      <c r="PBG11" s="223">
        <f t="shared" si="181"/>
        <v>0</v>
      </c>
      <c r="PBH11" s="223">
        <f t="shared" si="181"/>
        <v>0</v>
      </c>
      <c r="PBI11" s="223">
        <f t="shared" si="181"/>
        <v>0</v>
      </c>
      <c r="PBJ11" s="223">
        <f t="shared" si="181"/>
        <v>0</v>
      </c>
      <c r="PBK11" s="223">
        <f t="shared" si="181"/>
        <v>0</v>
      </c>
      <c r="PBL11" s="223">
        <f t="shared" si="181"/>
        <v>0</v>
      </c>
      <c r="PBM11" s="223">
        <f t="shared" si="181"/>
        <v>0</v>
      </c>
      <c r="PBN11" s="223">
        <f t="shared" si="181"/>
        <v>0</v>
      </c>
      <c r="PBO11" s="223">
        <f t="shared" si="181"/>
        <v>0</v>
      </c>
      <c r="PBP11" s="223">
        <f t="shared" si="181"/>
        <v>0</v>
      </c>
      <c r="PBQ11" s="223">
        <f t="shared" si="181"/>
        <v>0</v>
      </c>
      <c r="PBR11" s="223">
        <f t="shared" si="181"/>
        <v>0</v>
      </c>
      <c r="PBS11" s="223">
        <f t="shared" si="181"/>
        <v>0</v>
      </c>
      <c r="PBT11" s="223">
        <f t="shared" si="181"/>
        <v>0</v>
      </c>
      <c r="PBU11" s="223">
        <f t="shared" si="181"/>
        <v>0</v>
      </c>
      <c r="PBV11" s="223">
        <f t="shared" si="181"/>
        <v>0</v>
      </c>
      <c r="PBW11" s="223">
        <f t="shared" si="181"/>
        <v>0</v>
      </c>
      <c r="PBX11" s="223">
        <f t="shared" si="181"/>
        <v>0</v>
      </c>
      <c r="PBY11" s="223">
        <f t="shared" si="181"/>
        <v>0</v>
      </c>
      <c r="PBZ11" s="223">
        <f t="shared" si="181"/>
        <v>0</v>
      </c>
      <c r="PCA11" s="223">
        <f t="shared" si="181"/>
        <v>0</v>
      </c>
      <c r="PCB11" s="223">
        <f t="shared" si="181"/>
        <v>0</v>
      </c>
      <c r="PCC11" s="223">
        <f t="shared" si="181"/>
        <v>0</v>
      </c>
      <c r="PCD11" s="223">
        <f t="shared" si="181"/>
        <v>0</v>
      </c>
      <c r="PCE11" s="223">
        <f t="shared" si="181"/>
        <v>0</v>
      </c>
      <c r="PCF11" s="223">
        <f t="shared" si="181"/>
        <v>0</v>
      </c>
      <c r="PCG11" s="223">
        <f t="shared" si="181"/>
        <v>0</v>
      </c>
      <c r="PCH11" s="223">
        <f t="shared" si="181"/>
        <v>0</v>
      </c>
      <c r="PCI11" s="223">
        <f t="shared" si="181"/>
        <v>0</v>
      </c>
      <c r="PCJ11" s="223">
        <f t="shared" si="181"/>
        <v>0</v>
      </c>
      <c r="PCK11" s="223">
        <f t="shared" si="181"/>
        <v>0</v>
      </c>
      <c r="PCL11" s="223">
        <f t="shared" si="181"/>
        <v>0</v>
      </c>
      <c r="PCM11" s="223">
        <f t="shared" si="181"/>
        <v>0</v>
      </c>
      <c r="PCN11" s="223">
        <f t="shared" si="181"/>
        <v>0</v>
      </c>
      <c r="PCO11" s="223">
        <f t="shared" si="181"/>
        <v>0</v>
      </c>
      <c r="PCP11" s="223">
        <f t="shared" si="181"/>
        <v>0</v>
      </c>
      <c r="PCQ11" s="223">
        <f t="shared" si="181"/>
        <v>0</v>
      </c>
      <c r="PCR11" s="223">
        <f t="shared" si="181"/>
        <v>0</v>
      </c>
      <c r="PCS11" s="223">
        <f t="shared" si="181"/>
        <v>0</v>
      </c>
      <c r="PCT11" s="223">
        <f t="shared" ref="PCT11:PFE11" si="182">SUM(PCT4:PCT10)</f>
        <v>0</v>
      </c>
      <c r="PCU11" s="223">
        <f t="shared" si="182"/>
        <v>0</v>
      </c>
      <c r="PCV11" s="223">
        <f t="shared" si="182"/>
        <v>0</v>
      </c>
      <c r="PCW11" s="223">
        <f t="shared" si="182"/>
        <v>0</v>
      </c>
      <c r="PCX11" s="223">
        <f t="shared" si="182"/>
        <v>0</v>
      </c>
      <c r="PCY11" s="223">
        <f t="shared" si="182"/>
        <v>0</v>
      </c>
      <c r="PCZ11" s="223">
        <f t="shared" si="182"/>
        <v>0</v>
      </c>
      <c r="PDA11" s="223">
        <f t="shared" si="182"/>
        <v>0</v>
      </c>
      <c r="PDB11" s="223">
        <f t="shared" si="182"/>
        <v>0</v>
      </c>
      <c r="PDC11" s="223">
        <f t="shared" si="182"/>
        <v>0</v>
      </c>
      <c r="PDD11" s="223">
        <f t="shared" si="182"/>
        <v>0</v>
      </c>
      <c r="PDE11" s="223">
        <f t="shared" si="182"/>
        <v>0</v>
      </c>
      <c r="PDF11" s="223">
        <f t="shared" si="182"/>
        <v>0</v>
      </c>
      <c r="PDG11" s="223">
        <f t="shared" si="182"/>
        <v>0</v>
      </c>
      <c r="PDH11" s="223">
        <f t="shared" si="182"/>
        <v>0</v>
      </c>
      <c r="PDI11" s="223">
        <f t="shared" si="182"/>
        <v>0</v>
      </c>
      <c r="PDJ11" s="223">
        <f t="shared" si="182"/>
        <v>0</v>
      </c>
      <c r="PDK11" s="223">
        <f t="shared" si="182"/>
        <v>0</v>
      </c>
      <c r="PDL11" s="223">
        <f t="shared" si="182"/>
        <v>0</v>
      </c>
      <c r="PDM11" s="223">
        <f t="shared" si="182"/>
        <v>0</v>
      </c>
      <c r="PDN11" s="223">
        <f t="shared" si="182"/>
        <v>0</v>
      </c>
      <c r="PDO11" s="223">
        <f t="shared" si="182"/>
        <v>0</v>
      </c>
      <c r="PDP11" s="223">
        <f t="shared" si="182"/>
        <v>0</v>
      </c>
      <c r="PDQ11" s="223">
        <f t="shared" si="182"/>
        <v>0</v>
      </c>
      <c r="PDR11" s="223">
        <f t="shared" si="182"/>
        <v>0</v>
      </c>
      <c r="PDS11" s="223">
        <f t="shared" si="182"/>
        <v>0</v>
      </c>
      <c r="PDT11" s="223">
        <f t="shared" si="182"/>
        <v>0</v>
      </c>
      <c r="PDU11" s="223">
        <f t="shared" si="182"/>
        <v>0</v>
      </c>
      <c r="PDV11" s="223">
        <f t="shared" si="182"/>
        <v>0</v>
      </c>
      <c r="PDW11" s="223">
        <f t="shared" si="182"/>
        <v>0</v>
      </c>
      <c r="PDX11" s="223">
        <f t="shared" si="182"/>
        <v>0</v>
      </c>
      <c r="PDY11" s="223">
        <f t="shared" si="182"/>
        <v>0</v>
      </c>
      <c r="PDZ11" s="223">
        <f t="shared" si="182"/>
        <v>0</v>
      </c>
      <c r="PEA11" s="223">
        <f t="shared" si="182"/>
        <v>0</v>
      </c>
      <c r="PEB11" s="223">
        <f t="shared" si="182"/>
        <v>0</v>
      </c>
      <c r="PEC11" s="223">
        <f t="shared" si="182"/>
        <v>0</v>
      </c>
      <c r="PED11" s="223">
        <f t="shared" si="182"/>
        <v>0</v>
      </c>
      <c r="PEE11" s="223">
        <f t="shared" si="182"/>
        <v>0</v>
      </c>
      <c r="PEF11" s="223">
        <f t="shared" si="182"/>
        <v>0</v>
      </c>
      <c r="PEG11" s="223">
        <f t="shared" si="182"/>
        <v>0</v>
      </c>
      <c r="PEH11" s="223">
        <f t="shared" si="182"/>
        <v>0</v>
      </c>
      <c r="PEI11" s="223">
        <f t="shared" si="182"/>
        <v>0</v>
      </c>
      <c r="PEJ11" s="223">
        <f t="shared" si="182"/>
        <v>0</v>
      </c>
      <c r="PEK11" s="223">
        <f t="shared" si="182"/>
        <v>0</v>
      </c>
      <c r="PEL11" s="223">
        <f t="shared" si="182"/>
        <v>0</v>
      </c>
      <c r="PEM11" s="223">
        <f t="shared" si="182"/>
        <v>0</v>
      </c>
      <c r="PEN11" s="223">
        <f t="shared" si="182"/>
        <v>0</v>
      </c>
      <c r="PEO11" s="223">
        <f t="shared" si="182"/>
        <v>0</v>
      </c>
      <c r="PEP11" s="223">
        <f t="shared" si="182"/>
        <v>0</v>
      </c>
      <c r="PEQ11" s="223">
        <f t="shared" si="182"/>
        <v>0</v>
      </c>
      <c r="PER11" s="223">
        <f t="shared" si="182"/>
        <v>0</v>
      </c>
      <c r="PES11" s="223">
        <f t="shared" si="182"/>
        <v>0</v>
      </c>
      <c r="PET11" s="223">
        <f t="shared" si="182"/>
        <v>0</v>
      </c>
      <c r="PEU11" s="223">
        <f t="shared" si="182"/>
        <v>0</v>
      </c>
      <c r="PEV11" s="223">
        <f t="shared" si="182"/>
        <v>0</v>
      </c>
      <c r="PEW11" s="223">
        <f t="shared" si="182"/>
        <v>0</v>
      </c>
      <c r="PEX11" s="223">
        <f t="shared" si="182"/>
        <v>0</v>
      </c>
      <c r="PEY11" s="223">
        <f t="shared" si="182"/>
        <v>0</v>
      </c>
      <c r="PEZ11" s="223">
        <f t="shared" si="182"/>
        <v>0</v>
      </c>
      <c r="PFA11" s="223">
        <f t="shared" si="182"/>
        <v>0</v>
      </c>
      <c r="PFB11" s="223">
        <f t="shared" si="182"/>
        <v>0</v>
      </c>
      <c r="PFC11" s="223">
        <f t="shared" si="182"/>
        <v>0</v>
      </c>
      <c r="PFD11" s="223">
        <f t="shared" si="182"/>
        <v>0</v>
      </c>
      <c r="PFE11" s="223">
        <f t="shared" si="182"/>
        <v>0</v>
      </c>
      <c r="PFF11" s="223">
        <f t="shared" ref="PFF11:PHQ11" si="183">SUM(PFF4:PFF10)</f>
        <v>0</v>
      </c>
      <c r="PFG11" s="223">
        <f t="shared" si="183"/>
        <v>0</v>
      </c>
      <c r="PFH11" s="223">
        <f t="shared" si="183"/>
        <v>0</v>
      </c>
      <c r="PFI11" s="223">
        <f t="shared" si="183"/>
        <v>0</v>
      </c>
      <c r="PFJ11" s="223">
        <f t="shared" si="183"/>
        <v>0</v>
      </c>
      <c r="PFK11" s="223">
        <f t="shared" si="183"/>
        <v>0</v>
      </c>
      <c r="PFL11" s="223">
        <f t="shared" si="183"/>
        <v>0</v>
      </c>
      <c r="PFM11" s="223">
        <f t="shared" si="183"/>
        <v>0</v>
      </c>
      <c r="PFN11" s="223">
        <f t="shared" si="183"/>
        <v>0</v>
      </c>
      <c r="PFO11" s="223">
        <f t="shared" si="183"/>
        <v>0</v>
      </c>
      <c r="PFP11" s="223">
        <f t="shared" si="183"/>
        <v>0</v>
      </c>
      <c r="PFQ11" s="223">
        <f t="shared" si="183"/>
        <v>0</v>
      </c>
      <c r="PFR11" s="223">
        <f t="shared" si="183"/>
        <v>0</v>
      </c>
      <c r="PFS11" s="223">
        <f t="shared" si="183"/>
        <v>0</v>
      </c>
      <c r="PFT11" s="223">
        <f t="shared" si="183"/>
        <v>0</v>
      </c>
      <c r="PFU11" s="223">
        <f t="shared" si="183"/>
        <v>0</v>
      </c>
      <c r="PFV11" s="223">
        <f t="shared" si="183"/>
        <v>0</v>
      </c>
      <c r="PFW11" s="223">
        <f t="shared" si="183"/>
        <v>0</v>
      </c>
      <c r="PFX11" s="223">
        <f t="shared" si="183"/>
        <v>0</v>
      </c>
      <c r="PFY11" s="223">
        <f t="shared" si="183"/>
        <v>0</v>
      </c>
      <c r="PFZ11" s="223">
        <f t="shared" si="183"/>
        <v>0</v>
      </c>
      <c r="PGA11" s="223">
        <f t="shared" si="183"/>
        <v>0</v>
      </c>
      <c r="PGB11" s="223">
        <f t="shared" si="183"/>
        <v>0</v>
      </c>
      <c r="PGC11" s="223">
        <f t="shared" si="183"/>
        <v>0</v>
      </c>
      <c r="PGD11" s="223">
        <f t="shared" si="183"/>
        <v>0</v>
      </c>
      <c r="PGE11" s="223">
        <f t="shared" si="183"/>
        <v>0</v>
      </c>
      <c r="PGF11" s="223">
        <f t="shared" si="183"/>
        <v>0</v>
      </c>
      <c r="PGG11" s="223">
        <f t="shared" si="183"/>
        <v>0</v>
      </c>
      <c r="PGH11" s="223">
        <f t="shared" si="183"/>
        <v>0</v>
      </c>
      <c r="PGI11" s="223">
        <f t="shared" si="183"/>
        <v>0</v>
      </c>
      <c r="PGJ11" s="223">
        <f t="shared" si="183"/>
        <v>0</v>
      </c>
      <c r="PGK11" s="223">
        <f t="shared" si="183"/>
        <v>0</v>
      </c>
      <c r="PGL11" s="223">
        <f t="shared" si="183"/>
        <v>0</v>
      </c>
      <c r="PGM11" s="223">
        <f t="shared" si="183"/>
        <v>0</v>
      </c>
      <c r="PGN11" s="223">
        <f t="shared" si="183"/>
        <v>0</v>
      </c>
      <c r="PGO11" s="223">
        <f t="shared" si="183"/>
        <v>0</v>
      </c>
      <c r="PGP11" s="223">
        <f t="shared" si="183"/>
        <v>0</v>
      </c>
      <c r="PGQ11" s="223">
        <f t="shared" si="183"/>
        <v>0</v>
      </c>
      <c r="PGR11" s="223">
        <f t="shared" si="183"/>
        <v>0</v>
      </c>
      <c r="PGS11" s="223">
        <f t="shared" si="183"/>
        <v>0</v>
      </c>
      <c r="PGT11" s="223">
        <f t="shared" si="183"/>
        <v>0</v>
      </c>
      <c r="PGU11" s="223">
        <f t="shared" si="183"/>
        <v>0</v>
      </c>
      <c r="PGV11" s="223">
        <f t="shared" si="183"/>
        <v>0</v>
      </c>
      <c r="PGW11" s="223">
        <f t="shared" si="183"/>
        <v>0</v>
      </c>
      <c r="PGX11" s="223">
        <f t="shared" si="183"/>
        <v>0</v>
      </c>
      <c r="PGY11" s="223">
        <f t="shared" si="183"/>
        <v>0</v>
      </c>
      <c r="PGZ11" s="223">
        <f t="shared" si="183"/>
        <v>0</v>
      </c>
      <c r="PHA11" s="223">
        <f t="shared" si="183"/>
        <v>0</v>
      </c>
      <c r="PHB11" s="223">
        <f t="shared" si="183"/>
        <v>0</v>
      </c>
      <c r="PHC11" s="223">
        <f t="shared" si="183"/>
        <v>0</v>
      </c>
      <c r="PHD11" s="223">
        <f t="shared" si="183"/>
        <v>0</v>
      </c>
      <c r="PHE11" s="223">
        <f t="shared" si="183"/>
        <v>0</v>
      </c>
      <c r="PHF11" s="223">
        <f t="shared" si="183"/>
        <v>0</v>
      </c>
      <c r="PHG11" s="223">
        <f t="shared" si="183"/>
        <v>0</v>
      </c>
      <c r="PHH11" s="223">
        <f t="shared" si="183"/>
        <v>0</v>
      </c>
      <c r="PHI11" s="223">
        <f t="shared" si="183"/>
        <v>0</v>
      </c>
      <c r="PHJ11" s="223">
        <f t="shared" si="183"/>
        <v>0</v>
      </c>
      <c r="PHK11" s="223">
        <f t="shared" si="183"/>
        <v>0</v>
      </c>
      <c r="PHL11" s="223">
        <f t="shared" si="183"/>
        <v>0</v>
      </c>
      <c r="PHM11" s="223">
        <f t="shared" si="183"/>
        <v>0</v>
      </c>
      <c r="PHN11" s="223">
        <f t="shared" si="183"/>
        <v>0</v>
      </c>
      <c r="PHO11" s="223">
        <f t="shared" si="183"/>
        <v>0</v>
      </c>
      <c r="PHP11" s="223">
        <f t="shared" si="183"/>
        <v>0</v>
      </c>
      <c r="PHQ11" s="223">
        <f t="shared" si="183"/>
        <v>0</v>
      </c>
      <c r="PHR11" s="223">
        <f t="shared" ref="PHR11:PKC11" si="184">SUM(PHR4:PHR10)</f>
        <v>0</v>
      </c>
      <c r="PHS11" s="223">
        <f t="shared" si="184"/>
        <v>0</v>
      </c>
      <c r="PHT11" s="223">
        <f t="shared" si="184"/>
        <v>0</v>
      </c>
      <c r="PHU11" s="223">
        <f t="shared" si="184"/>
        <v>0</v>
      </c>
      <c r="PHV11" s="223">
        <f t="shared" si="184"/>
        <v>0</v>
      </c>
      <c r="PHW11" s="223">
        <f t="shared" si="184"/>
        <v>0</v>
      </c>
      <c r="PHX11" s="223">
        <f t="shared" si="184"/>
        <v>0</v>
      </c>
      <c r="PHY11" s="223">
        <f t="shared" si="184"/>
        <v>0</v>
      </c>
      <c r="PHZ11" s="223">
        <f t="shared" si="184"/>
        <v>0</v>
      </c>
      <c r="PIA11" s="223">
        <f t="shared" si="184"/>
        <v>0</v>
      </c>
      <c r="PIB11" s="223">
        <f t="shared" si="184"/>
        <v>0</v>
      </c>
      <c r="PIC11" s="223">
        <f t="shared" si="184"/>
        <v>0</v>
      </c>
      <c r="PID11" s="223">
        <f t="shared" si="184"/>
        <v>0</v>
      </c>
      <c r="PIE11" s="223">
        <f t="shared" si="184"/>
        <v>0</v>
      </c>
      <c r="PIF11" s="223">
        <f t="shared" si="184"/>
        <v>0</v>
      </c>
      <c r="PIG11" s="223">
        <f t="shared" si="184"/>
        <v>0</v>
      </c>
      <c r="PIH11" s="223">
        <f t="shared" si="184"/>
        <v>0</v>
      </c>
      <c r="PII11" s="223">
        <f t="shared" si="184"/>
        <v>0</v>
      </c>
      <c r="PIJ11" s="223">
        <f t="shared" si="184"/>
        <v>0</v>
      </c>
      <c r="PIK11" s="223">
        <f t="shared" si="184"/>
        <v>0</v>
      </c>
      <c r="PIL11" s="223">
        <f t="shared" si="184"/>
        <v>0</v>
      </c>
      <c r="PIM11" s="223">
        <f t="shared" si="184"/>
        <v>0</v>
      </c>
      <c r="PIN11" s="223">
        <f t="shared" si="184"/>
        <v>0</v>
      </c>
      <c r="PIO11" s="223">
        <f t="shared" si="184"/>
        <v>0</v>
      </c>
      <c r="PIP11" s="223">
        <f t="shared" si="184"/>
        <v>0</v>
      </c>
      <c r="PIQ11" s="223">
        <f t="shared" si="184"/>
        <v>0</v>
      </c>
      <c r="PIR11" s="223">
        <f t="shared" si="184"/>
        <v>0</v>
      </c>
      <c r="PIS11" s="223">
        <f t="shared" si="184"/>
        <v>0</v>
      </c>
      <c r="PIT11" s="223">
        <f t="shared" si="184"/>
        <v>0</v>
      </c>
      <c r="PIU11" s="223">
        <f t="shared" si="184"/>
        <v>0</v>
      </c>
      <c r="PIV11" s="223">
        <f t="shared" si="184"/>
        <v>0</v>
      </c>
      <c r="PIW11" s="223">
        <f t="shared" si="184"/>
        <v>0</v>
      </c>
      <c r="PIX11" s="223">
        <f t="shared" si="184"/>
        <v>0</v>
      </c>
      <c r="PIY11" s="223">
        <f t="shared" si="184"/>
        <v>0</v>
      </c>
      <c r="PIZ11" s="223">
        <f t="shared" si="184"/>
        <v>0</v>
      </c>
      <c r="PJA11" s="223">
        <f t="shared" si="184"/>
        <v>0</v>
      </c>
      <c r="PJB11" s="223">
        <f t="shared" si="184"/>
        <v>0</v>
      </c>
      <c r="PJC11" s="223">
        <f t="shared" si="184"/>
        <v>0</v>
      </c>
      <c r="PJD11" s="223">
        <f t="shared" si="184"/>
        <v>0</v>
      </c>
      <c r="PJE11" s="223">
        <f t="shared" si="184"/>
        <v>0</v>
      </c>
      <c r="PJF11" s="223">
        <f t="shared" si="184"/>
        <v>0</v>
      </c>
      <c r="PJG11" s="223">
        <f t="shared" si="184"/>
        <v>0</v>
      </c>
      <c r="PJH11" s="223">
        <f t="shared" si="184"/>
        <v>0</v>
      </c>
      <c r="PJI11" s="223">
        <f t="shared" si="184"/>
        <v>0</v>
      </c>
      <c r="PJJ11" s="223">
        <f t="shared" si="184"/>
        <v>0</v>
      </c>
      <c r="PJK11" s="223">
        <f t="shared" si="184"/>
        <v>0</v>
      </c>
      <c r="PJL11" s="223">
        <f t="shared" si="184"/>
        <v>0</v>
      </c>
      <c r="PJM11" s="223">
        <f t="shared" si="184"/>
        <v>0</v>
      </c>
      <c r="PJN11" s="223">
        <f t="shared" si="184"/>
        <v>0</v>
      </c>
      <c r="PJO11" s="223">
        <f t="shared" si="184"/>
        <v>0</v>
      </c>
      <c r="PJP11" s="223">
        <f t="shared" si="184"/>
        <v>0</v>
      </c>
      <c r="PJQ11" s="223">
        <f t="shared" si="184"/>
        <v>0</v>
      </c>
      <c r="PJR11" s="223">
        <f t="shared" si="184"/>
        <v>0</v>
      </c>
      <c r="PJS11" s="223">
        <f t="shared" si="184"/>
        <v>0</v>
      </c>
      <c r="PJT11" s="223">
        <f t="shared" si="184"/>
        <v>0</v>
      </c>
      <c r="PJU11" s="223">
        <f t="shared" si="184"/>
        <v>0</v>
      </c>
      <c r="PJV11" s="223">
        <f t="shared" si="184"/>
        <v>0</v>
      </c>
      <c r="PJW11" s="223">
        <f t="shared" si="184"/>
        <v>0</v>
      </c>
      <c r="PJX11" s="223">
        <f t="shared" si="184"/>
        <v>0</v>
      </c>
      <c r="PJY11" s="223">
        <f t="shared" si="184"/>
        <v>0</v>
      </c>
      <c r="PJZ11" s="223">
        <f t="shared" si="184"/>
        <v>0</v>
      </c>
      <c r="PKA11" s="223">
        <f t="shared" si="184"/>
        <v>0</v>
      </c>
      <c r="PKB11" s="223">
        <f t="shared" si="184"/>
        <v>0</v>
      </c>
      <c r="PKC11" s="223">
        <f t="shared" si="184"/>
        <v>0</v>
      </c>
      <c r="PKD11" s="223">
        <f t="shared" ref="PKD11:PMO11" si="185">SUM(PKD4:PKD10)</f>
        <v>0</v>
      </c>
      <c r="PKE11" s="223">
        <f t="shared" si="185"/>
        <v>0</v>
      </c>
      <c r="PKF11" s="223">
        <f t="shared" si="185"/>
        <v>0</v>
      </c>
      <c r="PKG11" s="223">
        <f t="shared" si="185"/>
        <v>0</v>
      </c>
      <c r="PKH11" s="223">
        <f t="shared" si="185"/>
        <v>0</v>
      </c>
      <c r="PKI11" s="223">
        <f t="shared" si="185"/>
        <v>0</v>
      </c>
      <c r="PKJ11" s="223">
        <f t="shared" si="185"/>
        <v>0</v>
      </c>
      <c r="PKK11" s="223">
        <f t="shared" si="185"/>
        <v>0</v>
      </c>
      <c r="PKL11" s="223">
        <f t="shared" si="185"/>
        <v>0</v>
      </c>
      <c r="PKM11" s="223">
        <f t="shared" si="185"/>
        <v>0</v>
      </c>
      <c r="PKN11" s="223">
        <f t="shared" si="185"/>
        <v>0</v>
      </c>
      <c r="PKO11" s="223">
        <f t="shared" si="185"/>
        <v>0</v>
      </c>
      <c r="PKP11" s="223">
        <f t="shared" si="185"/>
        <v>0</v>
      </c>
      <c r="PKQ11" s="223">
        <f t="shared" si="185"/>
        <v>0</v>
      </c>
      <c r="PKR11" s="223">
        <f t="shared" si="185"/>
        <v>0</v>
      </c>
      <c r="PKS11" s="223">
        <f t="shared" si="185"/>
        <v>0</v>
      </c>
      <c r="PKT11" s="223">
        <f t="shared" si="185"/>
        <v>0</v>
      </c>
      <c r="PKU11" s="223">
        <f t="shared" si="185"/>
        <v>0</v>
      </c>
      <c r="PKV11" s="223">
        <f t="shared" si="185"/>
        <v>0</v>
      </c>
      <c r="PKW11" s="223">
        <f t="shared" si="185"/>
        <v>0</v>
      </c>
      <c r="PKX11" s="223">
        <f t="shared" si="185"/>
        <v>0</v>
      </c>
      <c r="PKY11" s="223">
        <f t="shared" si="185"/>
        <v>0</v>
      </c>
      <c r="PKZ11" s="223">
        <f t="shared" si="185"/>
        <v>0</v>
      </c>
      <c r="PLA11" s="223">
        <f t="shared" si="185"/>
        <v>0</v>
      </c>
      <c r="PLB11" s="223">
        <f t="shared" si="185"/>
        <v>0</v>
      </c>
      <c r="PLC11" s="223">
        <f t="shared" si="185"/>
        <v>0</v>
      </c>
      <c r="PLD11" s="223">
        <f t="shared" si="185"/>
        <v>0</v>
      </c>
      <c r="PLE11" s="223">
        <f t="shared" si="185"/>
        <v>0</v>
      </c>
      <c r="PLF11" s="223">
        <f t="shared" si="185"/>
        <v>0</v>
      </c>
      <c r="PLG11" s="223">
        <f t="shared" si="185"/>
        <v>0</v>
      </c>
      <c r="PLH11" s="223">
        <f t="shared" si="185"/>
        <v>0</v>
      </c>
      <c r="PLI11" s="223">
        <f t="shared" si="185"/>
        <v>0</v>
      </c>
      <c r="PLJ11" s="223">
        <f t="shared" si="185"/>
        <v>0</v>
      </c>
      <c r="PLK11" s="223">
        <f t="shared" si="185"/>
        <v>0</v>
      </c>
      <c r="PLL11" s="223">
        <f t="shared" si="185"/>
        <v>0</v>
      </c>
      <c r="PLM11" s="223">
        <f t="shared" si="185"/>
        <v>0</v>
      </c>
      <c r="PLN11" s="223">
        <f t="shared" si="185"/>
        <v>0</v>
      </c>
      <c r="PLO11" s="223">
        <f t="shared" si="185"/>
        <v>0</v>
      </c>
      <c r="PLP11" s="223">
        <f t="shared" si="185"/>
        <v>0</v>
      </c>
      <c r="PLQ11" s="223">
        <f t="shared" si="185"/>
        <v>0</v>
      </c>
      <c r="PLR11" s="223">
        <f t="shared" si="185"/>
        <v>0</v>
      </c>
      <c r="PLS11" s="223">
        <f t="shared" si="185"/>
        <v>0</v>
      </c>
      <c r="PLT11" s="223">
        <f t="shared" si="185"/>
        <v>0</v>
      </c>
      <c r="PLU11" s="223">
        <f t="shared" si="185"/>
        <v>0</v>
      </c>
      <c r="PLV11" s="223">
        <f t="shared" si="185"/>
        <v>0</v>
      </c>
      <c r="PLW11" s="223">
        <f t="shared" si="185"/>
        <v>0</v>
      </c>
      <c r="PLX11" s="223">
        <f t="shared" si="185"/>
        <v>0</v>
      </c>
      <c r="PLY11" s="223">
        <f t="shared" si="185"/>
        <v>0</v>
      </c>
      <c r="PLZ11" s="223">
        <f t="shared" si="185"/>
        <v>0</v>
      </c>
      <c r="PMA11" s="223">
        <f t="shared" si="185"/>
        <v>0</v>
      </c>
      <c r="PMB11" s="223">
        <f t="shared" si="185"/>
        <v>0</v>
      </c>
      <c r="PMC11" s="223">
        <f t="shared" si="185"/>
        <v>0</v>
      </c>
      <c r="PMD11" s="223">
        <f t="shared" si="185"/>
        <v>0</v>
      </c>
      <c r="PME11" s="223">
        <f t="shared" si="185"/>
        <v>0</v>
      </c>
      <c r="PMF11" s="223">
        <f t="shared" si="185"/>
        <v>0</v>
      </c>
      <c r="PMG11" s="223">
        <f t="shared" si="185"/>
        <v>0</v>
      </c>
      <c r="PMH11" s="223">
        <f t="shared" si="185"/>
        <v>0</v>
      </c>
      <c r="PMI11" s="223">
        <f t="shared" si="185"/>
        <v>0</v>
      </c>
      <c r="PMJ11" s="223">
        <f t="shared" si="185"/>
        <v>0</v>
      </c>
      <c r="PMK11" s="223">
        <f t="shared" si="185"/>
        <v>0</v>
      </c>
      <c r="PML11" s="223">
        <f t="shared" si="185"/>
        <v>0</v>
      </c>
      <c r="PMM11" s="223">
        <f t="shared" si="185"/>
        <v>0</v>
      </c>
      <c r="PMN11" s="223">
        <f t="shared" si="185"/>
        <v>0</v>
      </c>
      <c r="PMO11" s="223">
        <f t="shared" si="185"/>
        <v>0</v>
      </c>
      <c r="PMP11" s="223">
        <f t="shared" ref="PMP11:PPA11" si="186">SUM(PMP4:PMP10)</f>
        <v>0</v>
      </c>
      <c r="PMQ11" s="223">
        <f t="shared" si="186"/>
        <v>0</v>
      </c>
      <c r="PMR11" s="223">
        <f t="shared" si="186"/>
        <v>0</v>
      </c>
      <c r="PMS11" s="223">
        <f t="shared" si="186"/>
        <v>0</v>
      </c>
      <c r="PMT11" s="223">
        <f t="shared" si="186"/>
        <v>0</v>
      </c>
      <c r="PMU11" s="223">
        <f t="shared" si="186"/>
        <v>0</v>
      </c>
      <c r="PMV11" s="223">
        <f t="shared" si="186"/>
        <v>0</v>
      </c>
      <c r="PMW11" s="223">
        <f t="shared" si="186"/>
        <v>0</v>
      </c>
      <c r="PMX11" s="223">
        <f t="shared" si="186"/>
        <v>0</v>
      </c>
      <c r="PMY11" s="223">
        <f t="shared" si="186"/>
        <v>0</v>
      </c>
      <c r="PMZ11" s="223">
        <f t="shared" si="186"/>
        <v>0</v>
      </c>
      <c r="PNA11" s="223">
        <f t="shared" si="186"/>
        <v>0</v>
      </c>
      <c r="PNB11" s="223">
        <f t="shared" si="186"/>
        <v>0</v>
      </c>
      <c r="PNC11" s="223">
        <f t="shared" si="186"/>
        <v>0</v>
      </c>
      <c r="PND11" s="223">
        <f t="shared" si="186"/>
        <v>0</v>
      </c>
      <c r="PNE11" s="223">
        <f t="shared" si="186"/>
        <v>0</v>
      </c>
      <c r="PNF11" s="223">
        <f t="shared" si="186"/>
        <v>0</v>
      </c>
      <c r="PNG11" s="223">
        <f t="shared" si="186"/>
        <v>0</v>
      </c>
      <c r="PNH11" s="223">
        <f t="shared" si="186"/>
        <v>0</v>
      </c>
      <c r="PNI11" s="223">
        <f t="shared" si="186"/>
        <v>0</v>
      </c>
      <c r="PNJ11" s="223">
        <f t="shared" si="186"/>
        <v>0</v>
      </c>
      <c r="PNK11" s="223">
        <f t="shared" si="186"/>
        <v>0</v>
      </c>
      <c r="PNL11" s="223">
        <f t="shared" si="186"/>
        <v>0</v>
      </c>
      <c r="PNM11" s="223">
        <f t="shared" si="186"/>
        <v>0</v>
      </c>
      <c r="PNN11" s="223">
        <f t="shared" si="186"/>
        <v>0</v>
      </c>
      <c r="PNO11" s="223">
        <f t="shared" si="186"/>
        <v>0</v>
      </c>
      <c r="PNP11" s="223">
        <f t="shared" si="186"/>
        <v>0</v>
      </c>
      <c r="PNQ11" s="223">
        <f t="shared" si="186"/>
        <v>0</v>
      </c>
      <c r="PNR11" s="223">
        <f t="shared" si="186"/>
        <v>0</v>
      </c>
      <c r="PNS11" s="223">
        <f t="shared" si="186"/>
        <v>0</v>
      </c>
      <c r="PNT11" s="223">
        <f t="shared" si="186"/>
        <v>0</v>
      </c>
      <c r="PNU11" s="223">
        <f t="shared" si="186"/>
        <v>0</v>
      </c>
      <c r="PNV11" s="223">
        <f t="shared" si="186"/>
        <v>0</v>
      </c>
      <c r="PNW11" s="223">
        <f t="shared" si="186"/>
        <v>0</v>
      </c>
      <c r="PNX11" s="223">
        <f t="shared" si="186"/>
        <v>0</v>
      </c>
      <c r="PNY11" s="223">
        <f t="shared" si="186"/>
        <v>0</v>
      </c>
      <c r="PNZ11" s="223">
        <f t="shared" si="186"/>
        <v>0</v>
      </c>
      <c r="POA11" s="223">
        <f t="shared" si="186"/>
        <v>0</v>
      </c>
      <c r="POB11" s="223">
        <f t="shared" si="186"/>
        <v>0</v>
      </c>
      <c r="POC11" s="223">
        <f t="shared" si="186"/>
        <v>0</v>
      </c>
      <c r="POD11" s="223">
        <f t="shared" si="186"/>
        <v>0</v>
      </c>
      <c r="POE11" s="223">
        <f t="shared" si="186"/>
        <v>0</v>
      </c>
      <c r="POF11" s="223">
        <f t="shared" si="186"/>
        <v>0</v>
      </c>
      <c r="POG11" s="223">
        <f t="shared" si="186"/>
        <v>0</v>
      </c>
      <c r="POH11" s="223">
        <f t="shared" si="186"/>
        <v>0</v>
      </c>
      <c r="POI11" s="223">
        <f t="shared" si="186"/>
        <v>0</v>
      </c>
      <c r="POJ11" s="223">
        <f t="shared" si="186"/>
        <v>0</v>
      </c>
      <c r="POK11" s="223">
        <f t="shared" si="186"/>
        <v>0</v>
      </c>
      <c r="POL11" s="223">
        <f t="shared" si="186"/>
        <v>0</v>
      </c>
      <c r="POM11" s="223">
        <f t="shared" si="186"/>
        <v>0</v>
      </c>
      <c r="PON11" s="223">
        <f t="shared" si="186"/>
        <v>0</v>
      </c>
      <c r="POO11" s="223">
        <f t="shared" si="186"/>
        <v>0</v>
      </c>
      <c r="POP11" s="223">
        <f t="shared" si="186"/>
        <v>0</v>
      </c>
      <c r="POQ11" s="223">
        <f t="shared" si="186"/>
        <v>0</v>
      </c>
      <c r="POR11" s="223">
        <f t="shared" si="186"/>
        <v>0</v>
      </c>
      <c r="POS11" s="223">
        <f t="shared" si="186"/>
        <v>0</v>
      </c>
      <c r="POT11" s="223">
        <f t="shared" si="186"/>
        <v>0</v>
      </c>
      <c r="POU11" s="223">
        <f t="shared" si="186"/>
        <v>0</v>
      </c>
      <c r="POV11" s="223">
        <f t="shared" si="186"/>
        <v>0</v>
      </c>
      <c r="POW11" s="223">
        <f t="shared" si="186"/>
        <v>0</v>
      </c>
      <c r="POX11" s="223">
        <f t="shared" si="186"/>
        <v>0</v>
      </c>
      <c r="POY11" s="223">
        <f t="shared" si="186"/>
        <v>0</v>
      </c>
      <c r="POZ11" s="223">
        <f t="shared" si="186"/>
        <v>0</v>
      </c>
      <c r="PPA11" s="223">
        <f t="shared" si="186"/>
        <v>0</v>
      </c>
      <c r="PPB11" s="223">
        <f t="shared" ref="PPB11:PRM11" si="187">SUM(PPB4:PPB10)</f>
        <v>0</v>
      </c>
      <c r="PPC11" s="223">
        <f t="shared" si="187"/>
        <v>0</v>
      </c>
      <c r="PPD11" s="223">
        <f t="shared" si="187"/>
        <v>0</v>
      </c>
      <c r="PPE11" s="223">
        <f t="shared" si="187"/>
        <v>0</v>
      </c>
      <c r="PPF11" s="223">
        <f t="shared" si="187"/>
        <v>0</v>
      </c>
      <c r="PPG11" s="223">
        <f t="shared" si="187"/>
        <v>0</v>
      </c>
      <c r="PPH11" s="223">
        <f t="shared" si="187"/>
        <v>0</v>
      </c>
      <c r="PPI11" s="223">
        <f t="shared" si="187"/>
        <v>0</v>
      </c>
      <c r="PPJ11" s="223">
        <f t="shared" si="187"/>
        <v>0</v>
      </c>
      <c r="PPK11" s="223">
        <f t="shared" si="187"/>
        <v>0</v>
      </c>
      <c r="PPL11" s="223">
        <f t="shared" si="187"/>
        <v>0</v>
      </c>
      <c r="PPM11" s="223">
        <f t="shared" si="187"/>
        <v>0</v>
      </c>
      <c r="PPN11" s="223">
        <f t="shared" si="187"/>
        <v>0</v>
      </c>
      <c r="PPO11" s="223">
        <f t="shared" si="187"/>
        <v>0</v>
      </c>
      <c r="PPP11" s="223">
        <f t="shared" si="187"/>
        <v>0</v>
      </c>
      <c r="PPQ11" s="223">
        <f t="shared" si="187"/>
        <v>0</v>
      </c>
      <c r="PPR11" s="223">
        <f t="shared" si="187"/>
        <v>0</v>
      </c>
      <c r="PPS11" s="223">
        <f t="shared" si="187"/>
        <v>0</v>
      </c>
      <c r="PPT11" s="223">
        <f t="shared" si="187"/>
        <v>0</v>
      </c>
      <c r="PPU11" s="223">
        <f t="shared" si="187"/>
        <v>0</v>
      </c>
      <c r="PPV11" s="223">
        <f t="shared" si="187"/>
        <v>0</v>
      </c>
      <c r="PPW11" s="223">
        <f t="shared" si="187"/>
        <v>0</v>
      </c>
      <c r="PPX11" s="223">
        <f t="shared" si="187"/>
        <v>0</v>
      </c>
      <c r="PPY11" s="223">
        <f t="shared" si="187"/>
        <v>0</v>
      </c>
      <c r="PPZ11" s="223">
        <f t="shared" si="187"/>
        <v>0</v>
      </c>
      <c r="PQA11" s="223">
        <f t="shared" si="187"/>
        <v>0</v>
      </c>
      <c r="PQB11" s="223">
        <f t="shared" si="187"/>
        <v>0</v>
      </c>
      <c r="PQC11" s="223">
        <f t="shared" si="187"/>
        <v>0</v>
      </c>
      <c r="PQD11" s="223">
        <f t="shared" si="187"/>
        <v>0</v>
      </c>
      <c r="PQE11" s="223">
        <f t="shared" si="187"/>
        <v>0</v>
      </c>
      <c r="PQF11" s="223">
        <f t="shared" si="187"/>
        <v>0</v>
      </c>
      <c r="PQG11" s="223">
        <f t="shared" si="187"/>
        <v>0</v>
      </c>
      <c r="PQH11" s="223">
        <f t="shared" si="187"/>
        <v>0</v>
      </c>
      <c r="PQI11" s="223">
        <f t="shared" si="187"/>
        <v>0</v>
      </c>
      <c r="PQJ11" s="223">
        <f t="shared" si="187"/>
        <v>0</v>
      </c>
      <c r="PQK11" s="223">
        <f t="shared" si="187"/>
        <v>0</v>
      </c>
      <c r="PQL11" s="223">
        <f t="shared" si="187"/>
        <v>0</v>
      </c>
      <c r="PQM11" s="223">
        <f t="shared" si="187"/>
        <v>0</v>
      </c>
      <c r="PQN11" s="223">
        <f t="shared" si="187"/>
        <v>0</v>
      </c>
      <c r="PQO11" s="223">
        <f t="shared" si="187"/>
        <v>0</v>
      </c>
      <c r="PQP11" s="223">
        <f t="shared" si="187"/>
        <v>0</v>
      </c>
      <c r="PQQ11" s="223">
        <f t="shared" si="187"/>
        <v>0</v>
      </c>
      <c r="PQR11" s="223">
        <f t="shared" si="187"/>
        <v>0</v>
      </c>
      <c r="PQS11" s="223">
        <f t="shared" si="187"/>
        <v>0</v>
      </c>
      <c r="PQT11" s="223">
        <f t="shared" si="187"/>
        <v>0</v>
      </c>
      <c r="PQU11" s="223">
        <f t="shared" si="187"/>
        <v>0</v>
      </c>
      <c r="PQV11" s="223">
        <f t="shared" si="187"/>
        <v>0</v>
      </c>
      <c r="PQW11" s="223">
        <f t="shared" si="187"/>
        <v>0</v>
      </c>
      <c r="PQX11" s="223">
        <f t="shared" si="187"/>
        <v>0</v>
      </c>
      <c r="PQY11" s="223">
        <f t="shared" si="187"/>
        <v>0</v>
      </c>
      <c r="PQZ11" s="223">
        <f t="shared" si="187"/>
        <v>0</v>
      </c>
      <c r="PRA11" s="223">
        <f t="shared" si="187"/>
        <v>0</v>
      </c>
      <c r="PRB11" s="223">
        <f t="shared" si="187"/>
        <v>0</v>
      </c>
      <c r="PRC11" s="223">
        <f t="shared" si="187"/>
        <v>0</v>
      </c>
      <c r="PRD11" s="223">
        <f t="shared" si="187"/>
        <v>0</v>
      </c>
      <c r="PRE11" s="223">
        <f t="shared" si="187"/>
        <v>0</v>
      </c>
      <c r="PRF11" s="223">
        <f t="shared" si="187"/>
        <v>0</v>
      </c>
      <c r="PRG11" s="223">
        <f t="shared" si="187"/>
        <v>0</v>
      </c>
      <c r="PRH11" s="223">
        <f t="shared" si="187"/>
        <v>0</v>
      </c>
      <c r="PRI11" s="223">
        <f t="shared" si="187"/>
        <v>0</v>
      </c>
      <c r="PRJ11" s="223">
        <f t="shared" si="187"/>
        <v>0</v>
      </c>
      <c r="PRK11" s="223">
        <f t="shared" si="187"/>
        <v>0</v>
      </c>
      <c r="PRL11" s="223">
        <f t="shared" si="187"/>
        <v>0</v>
      </c>
      <c r="PRM11" s="223">
        <f t="shared" si="187"/>
        <v>0</v>
      </c>
      <c r="PRN11" s="223">
        <f t="shared" ref="PRN11:PTY11" si="188">SUM(PRN4:PRN10)</f>
        <v>0</v>
      </c>
      <c r="PRO11" s="223">
        <f t="shared" si="188"/>
        <v>0</v>
      </c>
      <c r="PRP11" s="223">
        <f t="shared" si="188"/>
        <v>0</v>
      </c>
      <c r="PRQ11" s="223">
        <f t="shared" si="188"/>
        <v>0</v>
      </c>
      <c r="PRR11" s="223">
        <f t="shared" si="188"/>
        <v>0</v>
      </c>
      <c r="PRS11" s="223">
        <f t="shared" si="188"/>
        <v>0</v>
      </c>
      <c r="PRT11" s="223">
        <f t="shared" si="188"/>
        <v>0</v>
      </c>
      <c r="PRU11" s="223">
        <f t="shared" si="188"/>
        <v>0</v>
      </c>
      <c r="PRV11" s="223">
        <f t="shared" si="188"/>
        <v>0</v>
      </c>
      <c r="PRW11" s="223">
        <f t="shared" si="188"/>
        <v>0</v>
      </c>
      <c r="PRX11" s="223">
        <f t="shared" si="188"/>
        <v>0</v>
      </c>
      <c r="PRY11" s="223">
        <f t="shared" si="188"/>
        <v>0</v>
      </c>
      <c r="PRZ11" s="223">
        <f t="shared" si="188"/>
        <v>0</v>
      </c>
      <c r="PSA11" s="223">
        <f t="shared" si="188"/>
        <v>0</v>
      </c>
      <c r="PSB11" s="223">
        <f t="shared" si="188"/>
        <v>0</v>
      </c>
      <c r="PSC11" s="223">
        <f t="shared" si="188"/>
        <v>0</v>
      </c>
      <c r="PSD11" s="223">
        <f t="shared" si="188"/>
        <v>0</v>
      </c>
      <c r="PSE11" s="223">
        <f t="shared" si="188"/>
        <v>0</v>
      </c>
      <c r="PSF11" s="223">
        <f t="shared" si="188"/>
        <v>0</v>
      </c>
      <c r="PSG11" s="223">
        <f t="shared" si="188"/>
        <v>0</v>
      </c>
      <c r="PSH11" s="223">
        <f t="shared" si="188"/>
        <v>0</v>
      </c>
      <c r="PSI11" s="223">
        <f t="shared" si="188"/>
        <v>0</v>
      </c>
      <c r="PSJ11" s="223">
        <f t="shared" si="188"/>
        <v>0</v>
      </c>
      <c r="PSK11" s="223">
        <f t="shared" si="188"/>
        <v>0</v>
      </c>
      <c r="PSL11" s="223">
        <f t="shared" si="188"/>
        <v>0</v>
      </c>
      <c r="PSM11" s="223">
        <f t="shared" si="188"/>
        <v>0</v>
      </c>
      <c r="PSN11" s="223">
        <f t="shared" si="188"/>
        <v>0</v>
      </c>
      <c r="PSO11" s="223">
        <f t="shared" si="188"/>
        <v>0</v>
      </c>
      <c r="PSP11" s="223">
        <f t="shared" si="188"/>
        <v>0</v>
      </c>
      <c r="PSQ11" s="223">
        <f t="shared" si="188"/>
        <v>0</v>
      </c>
      <c r="PSR11" s="223">
        <f t="shared" si="188"/>
        <v>0</v>
      </c>
      <c r="PSS11" s="223">
        <f t="shared" si="188"/>
        <v>0</v>
      </c>
      <c r="PST11" s="223">
        <f t="shared" si="188"/>
        <v>0</v>
      </c>
      <c r="PSU11" s="223">
        <f t="shared" si="188"/>
        <v>0</v>
      </c>
      <c r="PSV11" s="223">
        <f t="shared" si="188"/>
        <v>0</v>
      </c>
      <c r="PSW11" s="223">
        <f t="shared" si="188"/>
        <v>0</v>
      </c>
      <c r="PSX11" s="223">
        <f t="shared" si="188"/>
        <v>0</v>
      </c>
      <c r="PSY11" s="223">
        <f t="shared" si="188"/>
        <v>0</v>
      </c>
      <c r="PSZ11" s="223">
        <f t="shared" si="188"/>
        <v>0</v>
      </c>
      <c r="PTA11" s="223">
        <f t="shared" si="188"/>
        <v>0</v>
      </c>
      <c r="PTB11" s="223">
        <f t="shared" si="188"/>
        <v>0</v>
      </c>
      <c r="PTC11" s="223">
        <f t="shared" si="188"/>
        <v>0</v>
      </c>
      <c r="PTD11" s="223">
        <f t="shared" si="188"/>
        <v>0</v>
      </c>
      <c r="PTE11" s="223">
        <f t="shared" si="188"/>
        <v>0</v>
      </c>
      <c r="PTF11" s="223">
        <f t="shared" si="188"/>
        <v>0</v>
      </c>
      <c r="PTG11" s="223">
        <f t="shared" si="188"/>
        <v>0</v>
      </c>
      <c r="PTH11" s="223">
        <f t="shared" si="188"/>
        <v>0</v>
      </c>
      <c r="PTI11" s="223">
        <f t="shared" si="188"/>
        <v>0</v>
      </c>
      <c r="PTJ11" s="223">
        <f t="shared" si="188"/>
        <v>0</v>
      </c>
      <c r="PTK11" s="223">
        <f t="shared" si="188"/>
        <v>0</v>
      </c>
      <c r="PTL11" s="223">
        <f t="shared" si="188"/>
        <v>0</v>
      </c>
      <c r="PTM11" s="223">
        <f t="shared" si="188"/>
        <v>0</v>
      </c>
      <c r="PTN11" s="223">
        <f t="shared" si="188"/>
        <v>0</v>
      </c>
      <c r="PTO11" s="223">
        <f t="shared" si="188"/>
        <v>0</v>
      </c>
      <c r="PTP11" s="223">
        <f t="shared" si="188"/>
        <v>0</v>
      </c>
      <c r="PTQ11" s="223">
        <f t="shared" si="188"/>
        <v>0</v>
      </c>
      <c r="PTR11" s="223">
        <f t="shared" si="188"/>
        <v>0</v>
      </c>
      <c r="PTS11" s="223">
        <f t="shared" si="188"/>
        <v>0</v>
      </c>
      <c r="PTT11" s="223">
        <f t="shared" si="188"/>
        <v>0</v>
      </c>
      <c r="PTU11" s="223">
        <f t="shared" si="188"/>
        <v>0</v>
      </c>
      <c r="PTV11" s="223">
        <f t="shared" si="188"/>
        <v>0</v>
      </c>
      <c r="PTW11" s="223">
        <f t="shared" si="188"/>
        <v>0</v>
      </c>
      <c r="PTX11" s="223">
        <f t="shared" si="188"/>
        <v>0</v>
      </c>
      <c r="PTY11" s="223">
        <f t="shared" si="188"/>
        <v>0</v>
      </c>
      <c r="PTZ11" s="223">
        <f t="shared" ref="PTZ11:PWK11" si="189">SUM(PTZ4:PTZ10)</f>
        <v>0</v>
      </c>
      <c r="PUA11" s="223">
        <f t="shared" si="189"/>
        <v>0</v>
      </c>
      <c r="PUB11" s="223">
        <f t="shared" si="189"/>
        <v>0</v>
      </c>
      <c r="PUC11" s="223">
        <f t="shared" si="189"/>
        <v>0</v>
      </c>
      <c r="PUD11" s="223">
        <f t="shared" si="189"/>
        <v>0</v>
      </c>
      <c r="PUE11" s="223">
        <f t="shared" si="189"/>
        <v>0</v>
      </c>
      <c r="PUF11" s="223">
        <f t="shared" si="189"/>
        <v>0</v>
      </c>
      <c r="PUG11" s="223">
        <f t="shared" si="189"/>
        <v>0</v>
      </c>
      <c r="PUH11" s="223">
        <f t="shared" si="189"/>
        <v>0</v>
      </c>
      <c r="PUI11" s="223">
        <f t="shared" si="189"/>
        <v>0</v>
      </c>
      <c r="PUJ11" s="223">
        <f t="shared" si="189"/>
        <v>0</v>
      </c>
      <c r="PUK11" s="223">
        <f t="shared" si="189"/>
        <v>0</v>
      </c>
      <c r="PUL11" s="223">
        <f t="shared" si="189"/>
        <v>0</v>
      </c>
      <c r="PUM11" s="223">
        <f t="shared" si="189"/>
        <v>0</v>
      </c>
      <c r="PUN11" s="223">
        <f t="shared" si="189"/>
        <v>0</v>
      </c>
      <c r="PUO11" s="223">
        <f t="shared" si="189"/>
        <v>0</v>
      </c>
      <c r="PUP11" s="223">
        <f t="shared" si="189"/>
        <v>0</v>
      </c>
      <c r="PUQ11" s="223">
        <f t="shared" si="189"/>
        <v>0</v>
      </c>
      <c r="PUR11" s="223">
        <f t="shared" si="189"/>
        <v>0</v>
      </c>
      <c r="PUS11" s="223">
        <f t="shared" si="189"/>
        <v>0</v>
      </c>
      <c r="PUT11" s="223">
        <f t="shared" si="189"/>
        <v>0</v>
      </c>
      <c r="PUU11" s="223">
        <f t="shared" si="189"/>
        <v>0</v>
      </c>
      <c r="PUV11" s="223">
        <f t="shared" si="189"/>
        <v>0</v>
      </c>
      <c r="PUW11" s="223">
        <f t="shared" si="189"/>
        <v>0</v>
      </c>
      <c r="PUX11" s="223">
        <f t="shared" si="189"/>
        <v>0</v>
      </c>
      <c r="PUY11" s="223">
        <f t="shared" si="189"/>
        <v>0</v>
      </c>
      <c r="PUZ11" s="223">
        <f t="shared" si="189"/>
        <v>0</v>
      </c>
      <c r="PVA11" s="223">
        <f t="shared" si="189"/>
        <v>0</v>
      </c>
      <c r="PVB11" s="223">
        <f t="shared" si="189"/>
        <v>0</v>
      </c>
      <c r="PVC11" s="223">
        <f t="shared" si="189"/>
        <v>0</v>
      </c>
      <c r="PVD11" s="223">
        <f t="shared" si="189"/>
        <v>0</v>
      </c>
      <c r="PVE11" s="223">
        <f t="shared" si="189"/>
        <v>0</v>
      </c>
      <c r="PVF11" s="223">
        <f t="shared" si="189"/>
        <v>0</v>
      </c>
      <c r="PVG11" s="223">
        <f t="shared" si="189"/>
        <v>0</v>
      </c>
      <c r="PVH11" s="223">
        <f t="shared" si="189"/>
        <v>0</v>
      </c>
      <c r="PVI11" s="223">
        <f t="shared" si="189"/>
        <v>0</v>
      </c>
      <c r="PVJ11" s="223">
        <f t="shared" si="189"/>
        <v>0</v>
      </c>
      <c r="PVK11" s="223">
        <f t="shared" si="189"/>
        <v>0</v>
      </c>
      <c r="PVL11" s="223">
        <f t="shared" si="189"/>
        <v>0</v>
      </c>
      <c r="PVM11" s="223">
        <f t="shared" si="189"/>
        <v>0</v>
      </c>
      <c r="PVN11" s="223">
        <f t="shared" si="189"/>
        <v>0</v>
      </c>
      <c r="PVO11" s="223">
        <f t="shared" si="189"/>
        <v>0</v>
      </c>
      <c r="PVP11" s="223">
        <f t="shared" si="189"/>
        <v>0</v>
      </c>
      <c r="PVQ11" s="223">
        <f t="shared" si="189"/>
        <v>0</v>
      </c>
      <c r="PVR11" s="223">
        <f t="shared" si="189"/>
        <v>0</v>
      </c>
      <c r="PVS11" s="223">
        <f t="shared" si="189"/>
        <v>0</v>
      </c>
      <c r="PVT11" s="223">
        <f t="shared" si="189"/>
        <v>0</v>
      </c>
      <c r="PVU11" s="223">
        <f t="shared" si="189"/>
        <v>0</v>
      </c>
      <c r="PVV11" s="223">
        <f t="shared" si="189"/>
        <v>0</v>
      </c>
      <c r="PVW11" s="223">
        <f t="shared" si="189"/>
        <v>0</v>
      </c>
      <c r="PVX11" s="223">
        <f t="shared" si="189"/>
        <v>0</v>
      </c>
      <c r="PVY11" s="223">
        <f t="shared" si="189"/>
        <v>0</v>
      </c>
      <c r="PVZ11" s="223">
        <f t="shared" si="189"/>
        <v>0</v>
      </c>
      <c r="PWA11" s="223">
        <f t="shared" si="189"/>
        <v>0</v>
      </c>
      <c r="PWB11" s="223">
        <f t="shared" si="189"/>
        <v>0</v>
      </c>
      <c r="PWC11" s="223">
        <f t="shared" si="189"/>
        <v>0</v>
      </c>
      <c r="PWD11" s="223">
        <f t="shared" si="189"/>
        <v>0</v>
      </c>
      <c r="PWE11" s="223">
        <f t="shared" si="189"/>
        <v>0</v>
      </c>
      <c r="PWF11" s="223">
        <f t="shared" si="189"/>
        <v>0</v>
      </c>
      <c r="PWG11" s="223">
        <f t="shared" si="189"/>
        <v>0</v>
      </c>
      <c r="PWH11" s="223">
        <f t="shared" si="189"/>
        <v>0</v>
      </c>
      <c r="PWI11" s="223">
        <f t="shared" si="189"/>
        <v>0</v>
      </c>
      <c r="PWJ11" s="223">
        <f t="shared" si="189"/>
        <v>0</v>
      </c>
      <c r="PWK11" s="223">
        <f t="shared" si="189"/>
        <v>0</v>
      </c>
      <c r="PWL11" s="223">
        <f t="shared" ref="PWL11:PYW11" si="190">SUM(PWL4:PWL10)</f>
        <v>0</v>
      </c>
      <c r="PWM11" s="223">
        <f t="shared" si="190"/>
        <v>0</v>
      </c>
      <c r="PWN11" s="223">
        <f t="shared" si="190"/>
        <v>0</v>
      </c>
      <c r="PWO11" s="223">
        <f t="shared" si="190"/>
        <v>0</v>
      </c>
      <c r="PWP11" s="223">
        <f t="shared" si="190"/>
        <v>0</v>
      </c>
      <c r="PWQ11" s="223">
        <f t="shared" si="190"/>
        <v>0</v>
      </c>
      <c r="PWR11" s="223">
        <f t="shared" si="190"/>
        <v>0</v>
      </c>
      <c r="PWS11" s="223">
        <f t="shared" si="190"/>
        <v>0</v>
      </c>
      <c r="PWT11" s="223">
        <f t="shared" si="190"/>
        <v>0</v>
      </c>
      <c r="PWU11" s="223">
        <f t="shared" si="190"/>
        <v>0</v>
      </c>
      <c r="PWV11" s="223">
        <f t="shared" si="190"/>
        <v>0</v>
      </c>
      <c r="PWW11" s="223">
        <f t="shared" si="190"/>
        <v>0</v>
      </c>
      <c r="PWX11" s="223">
        <f t="shared" si="190"/>
        <v>0</v>
      </c>
      <c r="PWY11" s="223">
        <f t="shared" si="190"/>
        <v>0</v>
      </c>
      <c r="PWZ11" s="223">
        <f t="shared" si="190"/>
        <v>0</v>
      </c>
      <c r="PXA11" s="223">
        <f t="shared" si="190"/>
        <v>0</v>
      </c>
      <c r="PXB11" s="223">
        <f t="shared" si="190"/>
        <v>0</v>
      </c>
      <c r="PXC11" s="223">
        <f t="shared" si="190"/>
        <v>0</v>
      </c>
      <c r="PXD11" s="223">
        <f t="shared" si="190"/>
        <v>0</v>
      </c>
      <c r="PXE11" s="223">
        <f t="shared" si="190"/>
        <v>0</v>
      </c>
      <c r="PXF11" s="223">
        <f t="shared" si="190"/>
        <v>0</v>
      </c>
      <c r="PXG11" s="223">
        <f t="shared" si="190"/>
        <v>0</v>
      </c>
      <c r="PXH11" s="223">
        <f t="shared" si="190"/>
        <v>0</v>
      </c>
      <c r="PXI11" s="223">
        <f t="shared" si="190"/>
        <v>0</v>
      </c>
      <c r="PXJ11" s="223">
        <f t="shared" si="190"/>
        <v>0</v>
      </c>
      <c r="PXK11" s="223">
        <f t="shared" si="190"/>
        <v>0</v>
      </c>
      <c r="PXL11" s="223">
        <f t="shared" si="190"/>
        <v>0</v>
      </c>
      <c r="PXM11" s="223">
        <f t="shared" si="190"/>
        <v>0</v>
      </c>
      <c r="PXN11" s="223">
        <f t="shared" si="190"/>
        <v>0</v>
      </c>
      <c r="PXO11" s="223">
        <f t="shared" si="190"/>
        <v>0</v>
      </c>
      <c r="PXP11" s="223">
        <f t="shared" si="190"/>
        <v>0</v>
      </c>
      <c r="PXQ11" s="223">
        <f t="shared" si="190"/>
        <v>0</v>
      </c>
      <c r="PXR11" s="223">
        <f t="shared" si="190"/>
        <v>0</v>
      </c>
      <c r="PXS11" s="223">
        <f t="shared" si="190"/>
        <v>0</v>
      </c>
      <c r="PXT11" s="223">
        <f t="shared" si="190"/>
        <v>0</v>
      </c>
      <c r="PXU11" s="223">
        <f t="shared" si="190"/>
        <v>0</v>
      </c>
      <c r="PXV11" s="223">
        <f t="shared" si="190"/>
        <v>0</v>
      </c>
      <c r="PXW11" s="223">
        <f t="shared" si="190"/>
        <v>0</v>
      </c>
      <c r="PXX11" s="223">
        <f t="shared" si="190"/>
        <v>0</v>
      </c>
      <c r="PXY11" s="223">
        <f t="shared" si="190"/>
        <v>0</v>
      </c>
      <c r="PXZ11" s="223">
        <f t="shared" si="190"/>
        <v>0</v>
      </c>
      <c r="PYA11" s="223">
        <f t="shared" si="190"/>
        <v>0</v>
      </c>
      <c r="PYB11" s="223">
        <f t="shared" si="190"/>
        <v>0</v>
      </c>
      <c r="PYC11" s="223">
        <f t="shared" si="190"/>
        <v>0</v>
      </c>
      <c r="PYD11" s="223">
        <f t="shared" si="190"/>
        <v>0</v>
      </c>
      <c r="PYE11" s="223">
        <f t="shared" si="190"/>
        <v>0</v>
      </c>
      <c r="PYF11" s="223">
        <f t="shared" si="190"/>
        <v>0</v>
      </c>
      <c r="PYG11" s="223">
        <f t="shared" si="190"/>
        <v>0</v>
      </c>
      <c r="PYH11" s="223">
        <f t="shared" si="190"/>
        <v>0</v>
      </c>
      <c r="PYI11" s="223">
        <f t="shared" si="190"/>
        <v>0</v>
      </c>
      <c r="PYJ11" s="223">
        <f t="shared" si="190"/>
        <v>0</v>
      </c>
      <c r="PYK11" s="223">
        <f t="shared" si="190"/>
        <v>0</v>
      </c>
      <c r="PYL11" s="223">
        <f t="shared" si="190"/>
        <v>0</v>
      </c>
      <c r="PYM11" s="223">
        <f t="shared" si="190"/>
        <v>0</v>
      </c>
      <c r="PYN11" s="223">
        <f t="shared" si="190"/>
        <v>0</v>
      </c>
      <c r="PYO11" s="223">
        <f t="shared" si="190"/>
        <v>0</v>
      </c>
      <c r="PYP11" s="223">
        <f t="shared" si="190"/>
        <v>0</v>
      </c>
      <c r="PYQ11" s="223">
        <f t="shared" si="190"/>
        <v>0</v>
      </c>
      <c r="PYR11" s="223">
        <f t="shared" si="190"/>
        <v>0</v>
      </c>
      <c r="PYS11" s="223">
        <f t="shared" si="190"/>
        <v>0</v>
      </c>
      <c r="PYT11" s="223">
        <f t="shared" si="190"/>
        <v>0</v>
      </c>
      <c r="PYU11" s="223">
        <f t="shared" si="190"/>
        <v>0</v>
      </c>
      <c r="PYV11" s="223">
        <f t="shared" si="190"/>
        <v>0</v>
      </c>
      <c r="PYW11" s="223">
        <f t="shared" si="190"/>
        <v>0</v>
      </c>
      <c r="PYX11" s="223">
        <f t="shared" ref="PYX11:QBI11" si="191">SUM(PYX4:PYX10)</f>
        <v>0</v>
      </c>
      <c r="PYY11" s="223">
        <f t="shared" si="191"/>
        <v>0</v>
      </c>
      <c r="PYZ11" s="223">
        <f t="shared" si="191"/>
        <v>0</v>
      </c>
      <c r="PZA11" s="223">
        <f t="shared" si="191"/>
        <v>0</v>
      </c>
      <c r="PZB11" s="223">
        <f t="shared" si="191"/>
        <v>0</v>
      </c>
      <c r="PZC11" s="223">
        <f t="shared" si="191"/>
        <v>0</v>
      </c>
      <c r="PZD11" s="223">
        <f t="shared" si="191"/>
        <v>0</v>
      </c>
      <c r="PZE11" s="223">
        <f t="shared" si="191"/>
        <v>0</v>
      </c>
      <c r="PZF11" s="223">
        <f t="shared" si="191"/>
        <v>0</v>
      </c>
      <c r="PZG11" s="223">
        <f t="shared" si="191"/>
        <v>0</v>
      </c>
      <c r="PZH11" s="223">
        <f t="shared" si="191"/>
        <v>0</v>
      </c>
      <c r="PZI11" s="223">
        <f t="shared" si="191"/>
        <v>0</v>
      </c>
      <c r="PZJ11" s="223">
        <f t="shared" si="191"/>
        <v>0</v>
      </c>
      <c r="PZK11" s="223">
        <f t="shared" si="191"/>
        <v>0</v>
      </c>
      <c r="PZL11" s="223">
        <f t="shared" si="191"/>
        <v>0</v>
      </c>
      <c r="PZM11" s="223">
        <f t="shared" si="191"/>
        <v>0</v>
      </c>
      <c r="PZN11" s="223">
        <f t="shared" si="191"/>
        <v>0</v>
      </c>
      <c r="PZO11" s="223">
        <f t="shared" si="191"/>
        <v>0</v>
      </c>
      <c r="PZP11" s="223">
        <f t="shared" si="191"/>
        <v>0</v>
      </c>
      <c r="PZQ11" s="223">
        <f t="shared" si="191"/>
        <v>0</v>
      </c>
      <c r="PZR11" s="223">
        <f t="shared" si="191"/>
        <v>0</v>
      </c>
      <c r="PZS11" s="223">
        <f t="shared" si="191"/>
        <v>0</v>
      </c>
      <c r="PZT11" s="223">
        <f t="shared" si="191"/>
        <v>0</v>
      </c>
      <c r="PZU11" s="223">
        <f t="shared" si="191"/>
        <v>0</v>
      </c>
      <c r="PZV11" s="223">
        <f t="shared" si="191"/>
        <v>0</v>
      </c>
      <c r="PZW11" s="223">
        <f t="shared" si="191"/>
        <v>0</v>
      </c>
      <c r="PZX11" s="223">
        <f t="shared" si="191"/>
        <v>0</v>
      </c>
      <c r="PZY11" s="223">
        <f t="shared" si="191"/>
        <v>0</v>
      </c>
      <c r="PZZ11" s="223">
        <f t="shared" si="191"/>
        <v>0</v>
      </c>
      <c r="QAA11" s="223">
        <f t="shared" si="191"/>
        <v>0</v>
      </c>
      <c r="QAB11" s="223">
        <f t="shared" si="191"/>
        <v>0</v>
      </c>
      <c r="QAC11" s="223">
        <f t="shared" si="191"/>
        <v>0</v>
      </c>
      <c r="QAD11" s="223">
        <f t="shared" si="191"/>
        <v>0</v>
      </c>
      <c r="QAE11" s="223">
        <f t="shared" si="191"/>
        <v>0</v>
      </c>
      <c r="QAF11" s="223">
        <f t="shared" si="191"/>
        <v>0</v>
      </c>
      <c r="QAG11" s="223">
        <f t="shared" si="191"/>
        <v>0</v>
      </c>
      <c r="QAH11" s="223">
        <f t="shared" si="191"/>
        <v>0</v>
      </c>
      <c r="QAI11" s="223">
        <f t="shared" si="191"/>
        <v>0</v>
      </c>
      <c r="QAJ11" s="223">
        <f t="shared" si="191"/>
        <v>0</v>
      </c>
      <c r="QAK11" s="223">
        <f t="shared" si="191"/>
        <v>0</v>
      </c>
      <c r="QAL11" s="223">
        <f t="shared" si="191"/>
        <v>0</v>
      </c>
      <c r="QAM11" s="223">
        <f t="shared" si="191"/>
        <v>0</v>
      </c>
      <c r="QAN11" s="223">
        <f t="shared" si="191"/>
        <v>0</v>
      </c>
      <c r="QAO11" s="223">
        <f t="shared" si="191"/>
        <v>0</v>
      </c>
      <c r="QAP11" s="223">
        <f t="shared" si="191"/>
        <v>0</v>
      </c>
      <c r="QAQ11" s="223">
        <f t="shared" si="191"/>
        <v>0</v>
      </c>
      <c r="QAR11" s="223">
        <f t="shared" si="191"/>
        <v>0</v>
      </c>
      <c r="QAS11" s="223">
        <f t="shared" si="191"/>
        <v>0</v>
      </c>
      <c r="QAT11" s="223">
        <f t="shared" si="191"/>
        <v>0</v>
      </c>
      <c r="QAU11" s="223">
        <f t="shared" si="191"/>
        <v>0</v>
      </c>
      <c r="QAV11" s="223">
        <f t="shared" si="191"/>
        <v>0</v>
      </c>
      <c r="QAW11" s="223">
        <f t="shared" si="191"/>
        <v>0</v>
      </c>
      <c r="QAX11" s="223">
        <f t="shared" si="191"/>
        <v>0</v>
      </c>
      <c r="QAY11" s="223">
        <f t="shared" si="191"/>
        <v>0</v>
      </c>
      <c r="QAZ11" s="223">
        <f t="shared" si="191"/>
        <v>0</v>
      </c>
      <c r="QBA11" s="223">
        <f t="shared" si="191"/>
        <v>0</v>
      </c>
      <c r="QBB11" s="223">
        <f t="shared" si="191"/>
        <v>0</v>
      </c>
      <c r="QBC11" s="223">
        <f t="shared" si="191"/>
        <v>0</v>
      </c>
      <c r="QBD11" s="223">
        <f t="shared" si="191"/>
        <v>0</v>
      </c>
      <c r="QBE11" s="223">
        <f t="shared" si="191"/>
        <v>0</v>
      </c>
      <c r="QBF11" s="223">
        <f t="shared" si="191"/>
        <v>0</v>
      </c>
      <c r="QBG11" s="223">
        <f t="shared" si="191"/>
        <v>0</v>
      </c>
      <c r="QBH11" s="223">
        <f t="shared" si="191"/>
        <v>0</v>
      </c>
      <c r="QBI11" s="223">
        <f t="shared" si="191"/>
        <v>0</v>
      </c>
      <c r="QBJ11" s="223">
        <f t="shared" ref="QBJ11:QDU11" si="192">SUM(QBJ4:QBJ10)</f>
        <v>0</v>
      </c>
      <c r="QBK11" s="223">
        <f t="shared" si="192"/>
        <v>0</v>
      </c>
      <c r="QBL11" s="223">
        <f t="shared" si="192"/>
        <v>0</v>
      </c>
      <c r="QBM11" s="223">
        <f t="shared" si="192"/>
        <v>0</v>
      </c>
      <c r="QBN11" s="223">
        <f t="shared" si="192"/>
        <v>0</v>
      </c>
      <c r="QBO11" s="223">
        <f t="shared" si="192"/>
        <v>0</v>
      </c>
      <c r="QBP11" s="223">
        <f t="shared" si="192"/>
        <v>0</v>
      </c>
      <c r="QBQ11" s="223">
        <f t="shared" si="192"/>
        <v>0</v>
      </c>
      <c r="QBR11" s="223">
        <f t="shared" si="192"/>
        <v>0</v>
      </c>
      <c r="QBS11" s="223">
        <f t="shared" si="192"/>
        <v>0</v>
      </c>
      <c r="QBT11" s="223">
        <f t="shared" si="192"/>
        <v>0</v>
      </c>
      <c r="QBU11" s="223">
        <f t="shared" si="192"/>
        <v>0</v>
      </c>
      <c r="QBV11" s="223">
        <f t="shared" si="192"/>
        <v>0</v>
      </c>
      <c r="QBW11" s="223">
        <f t="shared" si="192"/>
        <v>0</v>
      </c>
      <c r="QBX11" s="223">
        <f t="shared" si="192"/>
        <v>0</v>
      </c>
      <c r="QBY11" s="223">
        <f t="shared" si="192"/>
        <v>0</v>
      </c>
      <c r="QBZ11" s="223">
        <f t="shared" si="192"/>
        <v>0</v>
      </c>
      <c r="QCA11" s="223">
        <f t="shared" si="192"/>
        <v>0</v>
      </c>
      <c r="QCB11" s="223">
        <f t="shared" si="192"/>
        <v>0</v>
      </c>
      <c r="QCC11" s="223">
        <f t="shared" si="192"/>
        <v>0</v>
      </c>
      <c r="QCD11" s="223">
        <f t="shared" si="192"/>
        <v>0</v>
      </c>
      <c r="QCE11" s="223">
        <f t="shared" si="192"/>
        <v>0</v>
      </c>
      <c r="QCF11" s="223">
        <f t="shared" si="192"/>
        <v>0</v>
      </c>
      <c r="QCG11" s="223">
        <f t="shared" si="192"/>
        <v>0</v>
      </c>
      <c r="QCH11" s="223">
        <f t="shared" si="192"/>
        <v>0</v>
      </c>
      <c r="QCI11" s="223">
        <f t="shared" si="192"/>
        <v>0</v>
      </c>
      <c r="QCJ11" s="223">
        <f t="shared" si="192"/>
        <v>0</v>
      </c>
      <c r="QCK11" s="223">
        <f t="shared" si="192"/>
        <v>0</v>
      </c>
      <c r="QCL11" s="223">
        <f t="shared" si="192"/>
        <v>0</v>
      </c>
      <c r="QCM11" s="223">
        <f t="shared" si="192"/>
        <v>0</v>
      </c>
      <c r="QCN11" s="223">
        <f t="shared" si="192"/>
        <v>0</v>
      </c>
      <c r="QCO11" s="223">
        <f t="shared" si="192"/>
        <v>0</v>
      </c>
      <c r="QCP11" s="223">
        <f t="shared" si="192"/>
        <v>0</v>
      </c>
      <c r="QCQ11" s="223">
        <f t="shared" si="192"/>
        <v>0</v>
      </c>
      <c r="QCR11" s="223">
        <f t="shared" si="192"/>
        <v>0</v>
      </c>
      <c r="QCS11" s="223">
        <f t="shared" si="192"/>
        <v>0</v>
      </c>
      <c r="QCT11" s="223">
        <f t="shared" si="192"/>
        <v>0</v>
      </c>
      <c r="QCU11" s="223">
        <f t="shared" si="192"/>
        <v>0</v>
      </c>
      <c r="QCV11" s="223">
        <f t="shared" si="192"/>
        <v>0</v>
      </c>
      <c r="QCW11" s="223">
        <f t="shared" si="192"/>
        <v>0</v>
      </c>
      <c r="QCX11" s="223">
        <f t="shared" si="192"/>
        <v>0</v>
      </c>
      <c r="QCY11" s="223">
        <f t="shared" si="192"/>
        <v>0</v>
      </c>
      <c r="QCZ11" s="223">
        <f t="shared" si="192"/>
        <v>0</v>
      </c>
      <c r="QDA11" s="223">
        <f t="shared" si="192"/>
        <v>0</v>
      </c>
      <c r="QDB11" s="223">
        <f t="shared" si="192"/>
        <v>0</v>
      </c>
      <c r="QDC11" s="223">
        <f t="shared" si="192"/>
        <v>0</v>
      </c>
      <c r="QDD11" s="223">
        <f t="shared" si="192"/>
        <v>0</v>
      </c>
      <c r="QDE11" s="223">
        <f t="shared" si="192"/>
        <v>0</v>
      </c>
      <c r="QDF11" s="223">
        <f t="shared" si="192"/>
        <v>0</v>
      </c>
      <c r="QDG11" s="223">
        <f t="shared" si="192"/>
        <v>0</v>
      </c>
      <c r="QDH11" s="223">
        <f t="shared" si="192"/>
        <v>0</v>
      </c>
      <c r="QDI11" s="223">
        <f t="shared" si="192"/>
        <v>0</v>
      </c>
      <c r="QDJ11" s="223">
        <f t="shared" si="192"/>
        <v>0</v>
      </c>
      <c r="QDK11" s="223">
        <f t="shared" si="192"/>
        <v>0</v>
      </c>
      <c r="QDL11" s="223">
        <f t="shared" si="192"/>
        <v>0</v>
      </c>
      <c r="QDM11" s="223">
        <f t="shared" si="192"/>
        <v>0</v>
      </c>
      <c r="QDN11" s="223">
        <f t="shared" si="192"/>
        <v>0</v>
      </c>
      <c r="QDO11" s="223">
        <f t="shared" si="192"/>
        <v>0</v>
      </c>
      <c r="QDP11" s="223">
        <f t="shared" si="192"/>
        <v>0</v>
      </c>
      <c r="QDQ11" s="223">
        <f t="shared" si="192"/>
        <v>0</v>
      </c>
      <c r="QDR11" s="223">
        <f t="shared" si="192"/>
        <v>0</v>
      </c>
      <c r="QDS11" s="223">
        <f t="shared" si="192"/>
        <v>0</v>
      </c>
      <c r="QDT11" s="223">
        <f t="shared" si="192"/>
        <v>0</v>
      </c>
      <c r="QDU11" s="223">
        <f t="shared" si="192"/>
        <v>0</v>
      </c>
      <c r="QDV11" s="223">
        <f t="shared" ref="QDV11:QGG11" si="193">SUM(QDV4:QDV10)</f>
        <v>0</v>
      </c>
      <c r="QDW11" s="223">
        <f t="shared" si="193"/>
        <v>0</v>
      </c>
      <c r="QDX11" s="223">
        <f t="shared" si="193"/>
        <v>0</v>
      </c>
      <c r="QDY11" s="223">
        <f t="shared" si="193"/>
        <v>0</v>
      </c>
      <c r="QDZ11" s="223">
        <f t="shared" si="193"/>
        <v>0</v>
      </c>
      <c r="QEA11" s="223">
        <f t="shared" si="193"/>
        <v>0</v>
      </c>
      <c r="QEB11" s="223">
        <f t="shared" si="193"/>
        <v>0</v>
      </c>
      <c r="QEC11" s="223">
        <f t="shared" si="193"/>
        <v>0</v>
      </c>
      <c r="QED11" s="223">
        <f t="shared" si="193"/>
        <v>0</v>
      </c>
      <c r="QEE11" s="223">
        <f t="shared" si="193"/>
        <v>0</v>
      </c>
      <c r="QEF11" s="223">
        <f t="shared" si="193"/>
        <v>0</v>
      </c>
      <c r="QEG11" s="223">
        <f t="shared" si="193"/>
        <v>0</v>
      </c>
      <c r="QEH11" s="223">
        <f t="shared" si="193"/>
        <v>0</v>
      </c>
      <c r="QEI11" s="223">
        <f t="shared" si="193"/>
        <v>0</v>
      </c>
      <c r="QEJ11" s="223">
        <f t="shared" si="193"/>
        <v>0</v>
      </c>
      <c r="QEK11" s="223">
        <f t="shared" si="193"/>
        <v>0</v>
      </c>
      <c r="QEL11" s="223">
        <f t="shared" si="193"/>
        <v>0</v>
      </c>
      <c r="QEM11" s="223">
        <f t="shared" si="193"/>
        <v>0</v>
      </c>
      <c r="QEN11" s="223">
        <f t="shared" si="193"/>
        <v>0</v>
      </c>
      <c r="QEO11" s="223">
        <f t="shared" si="193"/>
        <v>0</v>
      </c>
      <c r="QEP11" s="223">
        <f t="shared" si="193"/>
        <v>0</v>
      </c>
      <c r="QEQ11" s="223">
        <f t="shared" si="193"/>
        <v>0</v>
      </c>
      <c r="QER11" s="223">
        <f t="shared" si="193"/>
        <v>0</v>
      </c>
      <c r="QES11" s="223">
        <f t="shared" si="193"/>
        <v>0</v>
      </c>
      <c r="QET11" s="223">
        <f t="shared" si="193"/>
        <v>0</v>
      </c>
      <c r="QEU11" s="223">
        <f t="shared" si="193"/>
        <v>0</v>
      </c>
      <c r="QEV11" s="223">
        <f t="shared" si="193"/>
        <v>0</v>
      </c>
      <c r="QEW11" s="223">
        <f t="shared" si="193"/>
        <v>0</v>
      </c>
      <c r="QEX11" s="223">
        <f t="shared" si="193"/>
        <v>0</v>
      </c>
      <c r="QEY11" s="223">
        <f t="shared" si="193"/>
        <v>0</v>
      </c>
      <c r="QEZ11" s="223">
        <f t="shared" si="193"/>
        <v>0</v>
      </c>
      <c r="QFA11" s="223">
        <f t="shared" si="193"/>
        <v>0</v>
      </c>
      <c r="QFB11" s="223">
        <f t="shared" si="193"/>
        <v>0</v>
      </c>
      <c r="QFC11" s="223">
        <f t="shared" si="193"/>
        <v>0</v>
      </c>
      <c r="QFD11" s="223">
        <f t="shared" si="193"/>
        <v>0</v>
      </c>
      <c r="QFE11" s="223">
        <f t="shared" si="193"/>
        <v>0</v>
      </c>
      <c r="QFF11" s="223">
        <f t="shared" si="193"/>
        <v>0</v>
      </c>
      <c r="QFG11" s="223">
        <f t="shared" si="193"/>
        <v>0</v>
      </c>
      <c r="QFH11" s="223">
        <f t="shared" si="193"/>
        <v>0</v>
      </c>
      <c r="QFI11" s="223">
        <f t="shared" si="193"/>
        <v>0</v>
      </c>
      <c r="QFJ11" s="223">
        <f t="shared" si="193"/>
        <v>0</v>
      </c>
      <c r="QFK11" s="223">
        <f t="shared" si="193"/>
        <v>0</v>
      </c>
      <c r="QFL11" s="223">
        <f t="shared" si="193"/>
        <v>0</v>
      </c>
      <c r="QFM11" s="223">
        <f t="shared" si="193"/>
        <v>0</v>
      </c>
      <c r="QFN11" s="223">
        <f t="shared" si="193"/>
        <v>0</v>
      </c>
      <c r="QFO11" s="223">
        <f t="shared" si="193"/>
        <v>0</v>
      </c>
      <c r="QFP11" s="223">
        <f t="shared" si="193"/>
        <v>0</v>
      </c>
      <c r="QFQ11" s="223">
        <f t="shared" si="193"/>
        <v>0</v>
      </c>
      <c r="QFR11" s="223">
        <f t="shared" si="193"/>
        <v>0</v>
      </c>
      <c r="QFS11" s="223">
        <f t="shared" si="193"/>
        <v>0</v>
      </c>
      <c r="QFT11" s="223">
        <f t="shared" si="193"/>
        <v>0</v>
      </c>
      <c r="QFU11" s="223">
        <f t="shared" si="193"/>
        <v>0</v>
      </c>
      <c r="QFV11" s="223">
        <f t="shared" si="193"/>
        <v>0</v>
      </c>
      <c r="QFW11" s="223">
        <f t="shared" si="193"/>
        <v>0</v>
      </c>
      <c r="QFX11" s="223">
        <f t="shared" si="193"/>
        <v>0</v>
      </c>
      <c r="QFY11" s="223">
        <f t="shared" si="193"/>
        <v>0</v>
      </c>
      <c r="QFZ11" s="223">
        <f t="shared" si="193"/>
        <v>0</v>
      </c>
      <c r="QGA11" s="223">
        <f t="shared" si="193"/>
        <v>0</v>
      </c>
      <c r="QGB11" s="223">
        <f t="shared" si="193"/>
        <v>0</v>
      </c>
      <c r="QGC11" s="223">
        <f t="shared" si="193"/>
        <v>0</v>
      </c>
      <c r="QGD11" s="223">
        <f t="shared" si="193"/>
        <v>0</v>
      </c>
      <c r="QGE11" s="223">
        <f t="shared" si="193"/>
        <v>0</v>
      </c>
      <c r="QGF11" s="223">
        <f t="shared" si="193"/>
        <v>0</v>
      </c>
      <c r="QGG11" s="223">
        <f t="shared" si="193"/>
        <v>0</v>
      </c>
      <c r="QGH11" s="223">
        <f t="shared" ref="QGH11:QIS11" si="194">SUM(QGH4:QGH10)</f>
        <v>0</v>
      </c>
      <c r="QGI11" s="223">
        <f t="shared" si="194"/>
        <v>0</v>
      </c>
      <c r="QGJ11" s="223">
        <f t="shared" si="194"/>
        <v>0</v>
      </c>
      <c r="QGK11" s="223">
        <f t="shared" si="194"/>
        <v>0</v>
      </c>
      <c r="QGL11" s="223">
        <f t="shared" si="194"/>
        <v>0</v>
      </c>
      <c r="QGM11" s="223">
        <f t="shared" si="194"/>
        <v>0</v>
      </c>
      <c r="QGN11" s="223">
        <f t="shared" si="194"/>
        <v>0</v>
      </c>
      <c r="QGO11" s="223">
        <f t="shared" si="194"/>
        <v>0</v>
      </c>
      <c r="QGP11" s="223">
        <f t="shared" si="194"/>
        <v>0</v>
      </c>
      <c r="QGQ11" s="223">
        <f t="shared" si="194"/>
        <v>0</v>
      </c>
      <c r="QGR11" s="223">
        <f t="shared" si="194"/>
        <v>0</v>
      </c>
      <c r="QGS11" s="223">
        <f t="shared" si="194"/>
        <v>0</v>
      </c>
      <c r="QGT11" s="223">
        <f t="shared" si="194"/>
        <v>0</v>
      </c>
      <c r="QGU11" s="223">
        <f t="shared" si="194"/>
        <v>0</v>
      </c>
      <c r="QGV11" s="223">
        <f t="shared" si="194"/>
        <v>0</v>
      </c>
      <c r="QGW11" s="223">
        <f t="shared" si="194"/>
        <v>0</v>
      </c>
      <c r="QGX11" s="223">
        <f t="shared" si="194"/>
        <v>0</v>
      </c>
      <c r="QGY11" s="223">
        <f t="shared" si="194"/>
        <v>0</v>
      </c>
      <c r="QGZ11" s="223">
        <f t="shared" si="194"/>
        <v>0</v>
      </c>
      <c r="QHA11" s="223">
        <f t="shared" si="194"/>
        <v>0</v>
      </c>
      <c r="QHB11" s="223">
        <f t="shared" si="194"/>
        <v>0</v>
      </c>
      <c r="QHC11" s="223">
        <f t="shared" si="194"/>
        <v>0</v>
      </c>
      <c r="QHD11" s="223">
        <f t="shared" si="194"/>
        <v>0</v>
      </c>
      <c r="QHE11" s="223">
        <f t="shared" si="194"/>
        <v>0</v>
      </c>
      <c r="QHF11" s="223">
        <f t="shared" si="194"/>
        <v>0</v>
      </c>
      <c r="QHG11" s="223">
        <f t="shared" si="194"/>
        <v>0</v>
      </c>
      <c r="QHH11" s="223">
        <f t="shared" si="194"/>
        <v>0</v>
      </c>
      <c r="QHI11" s="223">
        <f t="shared" si="194"/>
        <v>0</v>
      </c>
      <c r="QHJ11" s="223">
        <f t="shared" si="194"/>
        <v>0</v>
      </c>
      <c r="QHK11" s="223">
        <f t="shared" si="194"/>
        <v>0</v>
      </c>
      <c r="QHL11" s="223">
        <f t="shared" si="194"/>
        <v>0</v>
      </c>
      <c r="QHM11" s="223">
        <f t="shared" si="194"/>
        <v>0</v>
      </c>
      <c r="QHN11" s="223">
        <f t="shared" si="194"/>
        <v>0</v>
      </c>
      <c r="QHO11" s="223">
        <f t="shared" si="194"/>
        <v>0</v>
      </c>
      <c r="QHP11" s="223">
        <f t="shared" si="194"/>
        <v>0</v>
      </c>
      <c r="QHQ11" s="223">
        <f t="shared" si="194"/>
        <v>0</v>
      </c>
      <c r="QHR11" s="223">
        <f t="shared" si="194"/>
        <v>0</v>
      </c>
      <c r="QHS11" s="223">
        <f t="shared" si="194"/>
        <v>0</v>
      </c>
      <c r="QHT11" s="223">
        <f t="shared" si="194"/>
        <v>0</v>
      </c>
      <c r="QHU11" s="223">
        <f t="shared" si="194"/>
        <v>0</v>
      </c>
      <c r="QHV11" s="223">
        <f t="shared" si="194"/>
        <v>0</v>
      </c>
      <c r="QHW11" s="223">
        <f t="shared" si="194"/>
        <v>0</v>
      </c>
      <c r="QHX11" s="223">
        <f t="shared" si="194"/>
        <v>0</v>
      </c>
      <c r="QHY11" s="223">
        <f t="shared" si="194"/>
        <v>0</v>
      </c>
      <c r="QHZ11" s="223">
        <f t="shared" si="194"/>
        <v>0</v>
      </c>
      <c r="QIA11" s="223">
        <f t="shared" si="194"/>
        <v>0</v>
      </c>
      <c r="QIB11" s="223">
        <f t="shared" si="194"/>
        <v>0</v>
      </c>
      <c r="QIC11" s="223">
        <f t="shared" si="194"/>
        <v>0</v>
      </c>
      <c r="QID11" s="223">
        <f t="shared" si="194"/>
        <v>0</v>
      </c>
      <c r="QIE11" s="223">
        <f t="shared" si="194"/>
        <v>0</v>
      </c>
      <c r="QIF11" s="223">
        <f t="shared" si="194"/>
        <v>0</v>
      </c>
      <c r="QIG11" s="223">
        <f t="shared" si="194"/>
        <v>0</v>
      </c>
      <c r="QIH11" s="223">
        <f t="shared" si="194"/>
        <v>0</v>
      </c>
      <c r="QII11" s="223">
        <f t="shared" si="194"/>
        <v>0</v>
      </c>
      <c r="QIJ11" s="223">
        <f t="shared" si="194"/>
        <v>0</v>
      </c>
      <c r="QIK11" s="223">
        <f t="shared" si="194"/>
        <v>0</v>
      </c>
      <c r="QIL11" s="223">
        <f t="shared" si="194"/>
        <v>0</v>
      </c>
      <c r="QIM11" s="223">
        <f t="shared" si="194"/>
        <v>0</v>
      </c>
      <c r="QIN11" s="223">
        <f t="shared" si="194"/>
        <v>0</v>
      </c>
      <c r="QIO11" s="223">
        <f t="shared" si="194"/>
        <v>0</v>
      </c>
      <c r="QIP11" s="223">
        <f t="shared" si="194"/>
        <v>0</v>
      </c>
      <c r="QIQ11" s="223">
        <f t="shared" si="194"/>
        <v>0</v>
      </c>
      <c r="QIR11" s="223">
        <f t="shared" si="194"/>
        <v>0</v>
      </c>
      <c r="QIS11" s="223">
        <f t="shared" si="194"/>
        <v>0</v>
      </c>
      <c r="QIT11" s="223">
        <f t="shared" ref="QIT11:QLE11" si="195">SUM(QIT4:QIT10)</f>
        <v>0</v>
      </c>
      <c r="QIU11" s="223">
        <f t="shared" si="195"/>
        <v>0</v>
      </c>
      <c r="QIV11" s="223">
        <f t="shared" si="195"/>
        <v>0</v>
      </c>
      <c r="QIW11" s="223">
        <f t="shared" si="195"/>
        <v>0</v>
      </c>
      <c r="QIX11" s="223">
        <f t="shared" si="195"/>
        <v>0</v>
      </c>
      <c r="QIY11" s="223">
        <f t="shared" si="195"/>
        <v>0</v>
      </c>
      <c r="QIZ11" s="223">
        <f t="shared" si="195"/>
        <v>0</v>
      </c>
      <c r="QJA11" s="223">
        <f t="shared" si="195"/>
        <v>0</v>
      </c>
      <c r="QJB11" s="223">
        <f t="shared" si="195"/>
        <v>0</v>
      </c>
      <c r="QJC11" s="223">
        <f t="shared" si="195"/>
        <v>0</v>
      </c>
      <c r="QJD11" s="223">
        <f t="shared" si="195"/>
        <v>0</v>
      </c>
      <c r="QJE11" s="223">
        <f t="shared" si="195"/>
        <v>0</v>
      </c>
      <c r="QJF11" s="223">
        <f t="shared" si="195"/>
        <v>0</v>
      </c>
      <c r="QJG11" s="223">
        <f t="shared" si="195"/>
        <v>0</v>
      </c>
      <c r="QJH11" s="223">
        <f t="shared" si="195"/>
        <v>0</v>
      </c>
      <c r="QJI11" s="223">
        <f t="shared" si="195"/>
        <v>0</v>
      </c>
      <c r="QJJ11" s="223">
        <f t="shared" si="195"/>
        <v>0</v>
      </c>
      <c r="QJK11" s="223">
        <f t="shared" si="195"/>
        <v>0</v>
      </c>
      <c r="QJL11" s="223">
        <f t="shared" si="195"/>
        <v>0</v>
      </c>
      <c r="QJM11" s="223">
        <f t="shared" si="195"/>
        <v>0</v>
      </c>
      <c r="QJN11" s="223">
        <f t="shared" si="195"/>
        <v>0</v>
      </c>
      <c r="QJO11" s="223">
        <f t="shared" si="195"/>
        <v>0</v>
      </c>
      <c r="QJP11" s="223">
        <f t="shared" si="195"/>
        <v>0</v>
      </c>
      <c r="QJQ11" s="223">
        <f t="shared" si="195"/>
        <v>0</v>
      </c>
      <c r="QJR11" s="223">
        <f t="shared" si="195"/>
        <v>0</v>
      </c>
      <c r="QJS11" s="223">
        <f t="shared" si="195"/>
        <v>0</v>
      </c>
      <c r="QJT11" s="223">
        <f t="shared" si="195"/>
        <v>0</v>
      </c>
      <c r="QJU11" s="223">
        <f t="shared" si="195"/>
        <v>0</v>
      </c>
      <c r="QJV11" s="223">
        <f t="shared" si="195"/>
        <v>0</v>
      </c>
      <c r="QJW11" s="223">
        <f t="shared" si="195"/>
        <v>0</v>
      </c>
      <c r="QJX11" s="223">
        <f t="shared" si="195"/>
        <v>0</v>
      </c>
      <c r="QJY11" s="223">
        <f t="shared" si="195"/>
        <v>0</v>
      </c>
      <c r="QJZ11" s="223">
        <f t="shared" si="195"/>
        <v>0</v>
      </c>
      <c r="QKA11" s="223">
        <f t="shared" si="195"/>
        <v>0</v>
      </c>
      <c r="QKB11" s="223">
        <f t="shared" si="195"/>
        <v>0</v>
      </c>
      <c r="QKC11" s="223">
        <f t="shared" si="195"/>
        <v>0</v>
      </c>
      <c r="QKD11" s="223">
        <f t="shared" si="195"/>
        <v>0</v>
      </c>
      <c r="QKE11" s="223">
        <f t="shared" si="195"/>
        <v>0</v>
      </c>
      <c r="QKF11" s="223">
        <f t="shared" si="195"/>
        <v>0</v>
      </c>
      <c r="QKG11" s="223">
        <f t="shared" si="195"/>
        <v>0</v>
      </c>
      <c r="QKH11" s="223">
        <f t="shared" si="195"/>
        <v>0</v>
      </c>
      <c r="QKI11" s="223">
        <f t="shared" si="195"/>
        <v>0</v>
      </c>
      <c r="QKJ11" s="223">
        <f t="shared" si="195"/>
        <v>0</v>
      </c>
      <c r="QKK11" s="223">
        <f t="shared" si="195"/>
        <v>0</v>
      </c>
      <c r="QKL11" s="223">
        <f t="shared" si="195"/>
        <v>0</v>
      </c>
      <c r="QKM11" s="223">
        <f t="shared" si="195"/>
        <v>0</v>
      </c>
      <c r="QKN11" s="223">
        <f t="shared" si="195"/>
        <v>0</v>
      </c>
      <c r="QKO11" s="223">
        <f t="shared" si="195"/>
        <v>0</v>
      </c>
      <c r="QKP11" s="223">
        <f t="shared" si="195"/>
        <v>0</v>
      </c>
      <c r="QKQ11" s="223">
        <f t="shared" si="195"/>
        <v>0</v>
      </c>
      <c r="QKR11" s="223">
        <f t="shared" si="195"/>
        <v>0</v>
      </c>
      <c r="QKS11" s="223">
        <f t="shared" si="195"/>
        <v>0</v>
      </c>
      <c r="QKT11" s="223">
        <f t="shared" si="195"/>
        <v>0</v>
      </c>
      <c r="QKU11" s="223">
        <f t="shared" si="195"/>
        <v>0</v>
      </c>
      <c r="QKV11" s="223">
        <f t="shared" si="195"/>
        <v>0</v>
      </c>
      <c r="QKW11" s="223">
        <f t="shared" si="195"/>
        <v>0</v>
      </c>
      <c r="QKX11" s="223">
        <f t="shared" si="195"/>
        <v>0</v>
      </c>
      <c r="QKY11" s="223">
        <f t="shared" si="195"/>
        <v>0</v>
      </c>
      <c r="QKZ11" s="223">
        <f t="shared" si="195"/>
        <v>0</v>
      </c>
      <c r="QLA11" s="223">
        <f t="shared" si="195"/>
        <v>0</v>
      </c>
      <c r="QLB11" s="223">
        <f t="shared" si="195"/>
        <v>0</v>
      </c>
      <c r="QLC11" s="223">
        <f t="shared" si="195"/>
        <v>0</v>
      </c>
      <c r="QLD11" s="223">
        <f t="shared" si="195"/>
        <v>0</v>
      </c>
      <c r="QLE11" s="223">
        <f t="shared" si="195"/>
        <v>0</v>
      </c>
      <c r="QLF11" s="223">
        <f t="shared" ref="QLF11:QNQ11" si="196">SUM(QLF4:QLF10)</f>
        <v>0</v>
      </c>
      <c r="QLG11" s="223">
        <f t="shared" si="196"/>
        <v>0</v>
      </c>
      <c r="QLH11" s="223">
        <f t="shared" si="196"/>
        <v>0</v>
      </c>
      <c r="QLI11" s="223">
        <f t="shared" si="196"/>
        <v>0</v>
      </c>
      <c r="QLJ11" s="223">
        <f t="shared" si="196"/>
        <v>0</v>
      </c>
      <c r="QLK11" s="223">
        <f t="shared" si="196"/>
        <v>0</v>
      </c>
      <c r="QLL11" s="223">
        <f t="shared" si="196"/>
        <v>0</v>
      </c>
      <c r="QLM11" s="223">
        <f t="shared" si="196"/>
        <v>0</v>
      </c>
      <c r="QLN11" s="223">
        <f t="shared" si="196"/>
        <v>0</v>
      </c>
      <c r="QLO11" s="223">
        <f t="shared" si="196"/>
        <v>0</v>
      </c>
      <c r="QLP11" s="223">
        <f t="shared" si="196"/>
        <v>0</v>
      </c>
      <c r="QLQ11" s="223">
        <f t="shared" si="196"/>
        <v>0</v>
      </c>
      <c r="QLR11" s="223">
        <f t="shared" si="196"/>
        <v>0</v>
      </c>
      <c r="QLS11" s="223">
        <f t="shared" si="196"/>
        <v>0</v>
      </c>
      <c r="QLT11" s="223">
        <f t="shared" si="196"/>
        <v>0</v>
      </c>
      <c r="QLU11" s="223">
        <f t="shared" si="196"/>
        <v>0</v>
      </c>
      <c r="QLV11" s="223">
        <f t="shared" si="196"/>
        <v>0</v>
      </c>
      <c r="QLW11" s="223">
        <f t="shared" si="196"/>
        <v>0</v>
      </c>
      <c r="QLX11" s="223">
        <f t="shared" si="196"/>
        <v>0</v>
      </c>
      <c r="QLY11" s="223">
        <f t="shared" si="196"/>
        <v>0</v>
      </c>
      <c r="QLZ11" s="223">
        <f t="shared" si="196"/>
        <v>0</v>
      </c>
      <c r="QMA11" s="223">
        <f t="shared" si="196"/>
        <v>0</v>
      </c>
      <c r="QMB11" s="223">
        <f t="shared" si="196"/>
        <v>0</v>
      </c>
      <c r="QMC11" s="223">
        <f t="shared" si="196"/>
        <v>0</v>
      </c>
      <c r="QMD11" s="223">
        <f t="shared" si="196"/>
        <v>0</v>
      </c>
      <c r="QME11" s="223">
        <f t="shared" si="196"/>
        <v>0</v>
      </c>
      <c r="QMF11" s="223">
        <f t="shared" si="196"/>
        <v>0</v>
      </c>
      <c r="QMG11" s="223">
        <f t="shared" si="196"/>
        <v>0</v>
      </c>
      <c r="QMH11" s="223">
        <f t="shared" si="196"/>
        <v>0</v>
      </c>
      <c r="QMI11" s="223">
        <f t="shared" si="196"/>
        <v>0</v>
      </c>
      <c r="QMJ11" s="223">
        <f t="shared" si="196"/>
        <v>0</v>
      </c>
      <c r="QMK11" s="223">
        <f t="shared" si="196"/>
        <v>0</v>
      </c>
      <c r="QML11" s="223">
        <f t="shared" si="196"/>
        <v>0</v>
      </c>
      <c r="QMM11" s="223">
        <f t="shared" si="196"/>
        <v>0</v>
      </c>
      <c r="QMN11" s="223">
        <f t="shared" si="196"/>
        <v>0</v>
      </c>
      <c r="QMO11" s="223">
        <f t="shared" si="196"/>
        <v>0</v>
      </c>
      <c r="QMP11" s="223">
        <f t="shared" si="196"/>
        <v>0</v>
      </c>
      <c r="QMQ11" s="223">
        <f t="shared" si="196"/>
        <v>0</v>
      </c>
      <c r="QMR11" s="223">
        <f t="shared" si="196"/>
        <v>0</v>
      </c>
      <c r="QMS11" s="223">
        <f t="shared" si="196"/>
        <v>0</v>
      </c>
      <c r="QMT11" s="223">
        <f t="shared" si="196"/>
        <v>0</v>
      </c>
      <c r="QMU11" s="223">
        <f t="shared" si="196"/>
        <v>0</v>
      </c>
      <c r="QMV11" s="223">
        <f t="shared" si="196"/>
        <v>0</v>
      </c>
      <c r="QMW11" s="223">
        <f t="shared" si="196"/>
        <v>0</v>
      </c>
      <c r="QMX11" s="223">
        <f t="shared" si="196"/>
        <v>0</v>
      </c>
      <c r="QMY11" s="223">
        <f t="shared" si="196"/>
        <v>0</v>
      </c>
      <c r="QMZ11" s="223">
        <f t="shared" si="196"/>
        <v>0</v>
      </c>
      <c r="QNA11" s="223">
        <f t="shared" si="196"/>
        <v>0</v>
      </c>
      <c r="QNB11" s="223">
        <f t="shared" si="196"/>
        <v>0</v>
      </c>
      <c r="QNC11" s="223">
        <f t="shared" si="196"/>
        <v>0</v>
      </c>
      <c r="QND11" s="223">
        <f t="shared" si="196"/>
        <v>0</v>
      </c>
      <c r="QNE11" s="223">
        <f t="shared" si="196"/>
        <v>0</v>
      </c>
      <c r="QNF11" s="223">
        <f t="shared" si="196"/>
        <v>0</v>
      </c>
      <c r="QNG11" s="223">
        <f t="shared" si="196"/>
        <v>0</v>
      </c>
      <c r="QNH11" s="223">
        <f t="shared" si="196"/>
        <v>0</v>
      </c>
      <c r="QNI11" s="223">
        <f t="shared" si="196"/>
        <v>0</v>
      </c>
      <c r="QNJ11" s="223">
        <f t="shared" si="196"/>
        <v>0</v>
      </c>
      <c r="QNK11" s="223">
        <f t="shared" si="196"/>
        <v>0</v>
      </c>
      <c r="QNL11" s="223">
        <f t="shared" si="196"/>
        <v>0</v>
      </c>
      <c r="QNM11" s="223">
        <f t="shared" si="196"/>
        <v>0</v>
      </c>
      <c r="QNN11" s="223">
        <f t="shared" si="196"/>
        <v>0</v>
      </c>
      <c r="QNO11" s="223">
        <f t="shared" si="196"/>
        <v>0</v>
      </c>
      <c r="QNP11" s="223">
        <f t="shared" si="196"/>
        <v>0</v>
      </c>
      <c r="QNQ11" s="223">
        <f t="shared" si="196"/>
        <v>0</v>
      </c>
      <c r="QNR11" s="223">
        <f t="shared" ref="QNR11:QQC11" si="197">SUM(QNR4:QNR10)</f>
        <v>0</v>
      </c>
      <c r="QNS11" s="223">
        <f t="shared" si="197"/>
        <v>0</v>
      </c>
      <c r="QNT11" s="223">
        <f t="shared" si="197"/>
        <v>0</v>
      </c>
      <c r="QNU11" s="223">
        <f t="shared" si="197"/>
        <v>0</v>
      </c>
      <c r="QNV11" s="223">
        <f t="shared" si="197"/>
        <v>0</v>
      </c>
      <c r="QNW11" s="223">
        <f t="shared" si="197"/>
        <v>0</v>
      </c>
      <c r="QNX11" s="223">
        <f t="shared" si="197"/>
        <v>0</v>
      </c>
      <c r="QNY11" s="223">
        <f t="shared" si="197"/>
        <v>0</v>
      </c>
      <c r="QNZ11" s="223">
        <f t="shared" si="197"/>
        <v>0</v>
      </c>
      <c r="QOA11" s="223">
        <f t="shared" si="197"/>
        <v>0</v>
      </c>
      <c r="QOB11" s="223">
        <f t="shared" si="197"/>
        <v>0</v>
      </c>
      <c r="QOC11" s="223">
        <f t="shared" si="197"/>
        <v>0</v>
      </c>
      <c r="QOD11" s="223">
        <f t="shared" si="197"/>
        <v>0</v>
      </c>
      <c r="QOE11" s="223">
        <f t="shared" si="197"/>
        <v>0</v>
      </c>
      <c r="QOF11" s="223">
        <f t="shared" si="197"/>
        <v>0</v>
      </c>
      <c r="QOG11" s="223">
        <f t="shared" si="197"/>
        <v>0</v>
      </c>
      <c r="QOH11" s="223">
        <f t="shared" si="197"/>
        <v>0</v>
      </c>
      <c r="QOI11" s="223">
        <f t="shared" si="197"/>
        <v>0</v>
      </c>
      <c r="QOJ11" s="223">
        <f t="shared" si="197"/>
        <v>0</v>
      </c>
      <c r="QOK11" s="223">
        <f t="shared" si="197"/>
        <v>0</v>
      </c>
      <c r="QOL11" s="223">
        <f t="shared" si="197"/>
        <v>0</v>
      </c>
      <c r="QOM11" s="223">
        <f t="shared" si="197"/>
        <v>0</v>
      </c>
      <c r="QON11" s="223">
        <f t="shared" si="197"/>
        <v>0</v>
      </c>
      <c r="QOO11" s="223">
        <f t="shared" si="197"/>
        <v>0</v>
      </c>
      <c r="QOP11" s="223">
        <f t="shared" si="197"/>
        <v>0</v>
      </c>
      <c r="QOQ11" s="223">
        <f t="shared" si="197"/>
        <v>0</v>
      </c>
      <c r="QOR11" s="223">
        <f t="shared" si="197"/>
        <v>0</v>
      </c>
      <c r="QOS11" s="223">
        <f t="shared" si="197"/>
        <v>0</v>
      </c>
      <c r="QOT11" s="223">
        <f t="shared" si="197"/>
        <v>0</v>
      </c>
      <c r="QOU11" s="223">
        <f t="shared" si="197"/>
        <v>0</v>
      </c>
      <c r="QOV11" s="223">
        <f t="shared" si="197"/>
        <v>0</v>
      </c>
      <c r="QOW11" s="223">
        <f t="shared" si="197"/>
        <v>0</v>
      </c>
      <c r="QOX11" s="223">
        <f t="shared" si="197"/>
        <v>0</v>
      </c>
      <c r="QOY11" s="223">
        <f t="shared" si="197"/>
        <v>0</v>
      </c>
      <c r="QOZ11" s="223">
        <f t="shared" si="197"/>
        <v>0</v>
      </c>
      <c r="QPA11" s="223">
        <f t="shared" si="197"/>
        <v>0</v>
      </c>
      <c r="QPB11" s="223">
        <f t="shared" si="197"/>
        <v>0</v>
      </c>
      <c r="QPC11" s="223">
        <f t="shared" si="197"/>
        <v>0</v>
      </c>
      <c r="QPD11" s="223">
        <f t="shared" si="197"/>
        <v>0</v>
      </c>
      <c r="QPE11" s="223">
        <f t="shared" si="197"/>
        <v>0</v>
      </c>
      <c r="QPF11" s="223">
        <f t="shared" si="197"/>
        <v>0</v>
      </c>
      <c r="QPG11" s="223">
        <f t="shared" si="197"/>
        <v>0</v>
      </c>
      <c r="QPH11" s="223">
        <f t="shared" si="197"/>
        <v>0</v>
      </c>
      <c r="QPI11" s="223">
        <f t="shared" si="197"/>
        <v>0</v>
      </c>
      <c r="QPJ11" s="223">
        <f t="shared" si="197"/>
        <v>0</v>
      </c>
      <c r="QPK11" s="223">
        <f t="shared" si="197"/>
        <v>0</v>
      </c>
      <c r="QPL11" s="223">
        <f t="shared" si="197"/>
        <v>0</v>
      </c>
      <c r="QPM11" s="223">
        <f t="shared" si="197"/>
        <v>0</v>
      </c>
      <c r="QPN11" s="223">
        <f t="shared" si="197"/>
        <v>0</v>
      </c>
      <c r="QPO11" s="223">
        <f t="shared" si="197"/>
        <v>0</v>
      </c>
      <c r="QPP11" s="223">
        <f t="shared" si="197"/>
        <v>0</v>
      </c>
      <c r="QPQ11" s="223">
        <f t="shared" si="197"/>
        <v>0</v>
      </c>
      <c r="QPR11" s="223">
        <f t="shared" si="197"/>
        <v>0</v>
      </c>
      <c r="QPS11" s="223">
        <f t="shared" si="197"/>
        <v>0</v>
      </c>
      <c r="QPT11" s="223">
        <f t="shared" si="197"/>
        <v>0</v>
      </c>
      <c r="QPU11" s="223">
        <f t="shared" si="197"/>
        <v>0</v>
      </c>
      <c r="QPV11" s="223">
        <f t="shared" si="197"/>
        <v>0</v>
      </c>
      <c r="QPW11" s="223">
        <f t="shared" si="197"/>
        <v>0</v>
      </c>
      <c r="QPX11" s="223">
        <f t="shared" si="197"/>
        <v>0</v>
      </c>
      <c r="QPY11" s="223">
        <f t="shared" si="197"/>
        <v>0</v>
      </c>
      <c r="QPZ11" s="223">
        <f t="shared" si="197"/>
        <v>0</v>
      </c>
      <c r="QQA11" s="223">
        <f t="shared" si="197"/>
        <v>0</v>
      </c>
      <c r="QQB11" s="223">
        <f t="shared" si="197"/>
        <v>0</v>
      </c>
      <c r="QQC11" s="223">
        <f t="shared" si="197"/>
        <v>0</v>
      </c>
      <c r="QQD11" s="223">
        <f t="shared" ref="QQD11:QSO11" si="198">SUM(QQD4:QQD10)</f>
        <v>0</v>
      </c>
      <c r="QQE11" s="223">
        <f t="shared" si="198"/>
        <v>0</v>
      </c>
      <c r="QQF11" s="223">
        <f t="shared" si="198"/>
        <v>0</v>
      </c>
      <c r="QQG11" s="223">
        <f t="shared" si="198"/>
        <v>0</v>
      </c>
      <c r="QQH11" s="223">
        <f t="shared" si="198"/>
        <v>0</v>
      </c>
      <c r="QQI11" s="223">
        <f t="shared" si="198"/>
        <v>0</v>
      </c>
      <c r="QQJ11" s="223">
        <f t="shared" si="198"/>
        <v>0</v>
      </c>
      <c r="QQK11" s="223">
        <f t="shared" si="198"/>
        <v>0</v>
      </c>
      <c r="QQL11" s="223">
        <f t="shared" si="198"/>
        <v>0</v>
      </c>
      <c r="QQM11" s="223">
        <f t="shared" si="198"/>
        <v>0</v>
      </c>
      <c r="QQN11" s="223">
        <f t="shared" si="198"/>
        <v>0</v>
      </c>
      <c r="QQO11" s="223">
        <f t="shared" si="198"/>
        <v>0</v>
      </c>
      <c r="QQP11" s="223">
        <f t="shared" si="198"/>
        <v>0</v>
      </c>
      <c r="QQQ11" s="223">
        <f t="shared" si="198"/>
        <v>0</v>
      </c>
      <c r="QQR11" s="223">
        <f t="shared" si="198"/>
        <v>0</v>
      </c>
      <c r="QQS11" s="223">
        <f t="shared" si="198"/>
        <v>0</v>
      </c>
      <c r="QQT11" s="223">
        <f t="shared" si="198"/>
        <v>0</v>
      </c>
      <c r="QQU11" s="223">
        <f t="shared" si="198"/>
        <v>0</v>
      </c>
      <c r="QQV11" s="223">
        <f t="shared" si="198"/>
        <v>0</v>
      </c>
      <c r="QQW11" s="223">
        <f t="shared" si="198"/>
        <v>0</v>
      </c>
      <c r="QQX11" s="223">
        <f t="shared" si="198"/>
        <v>0</v>
      </c>
      <c r="QQY11" s="223">
        <f t="shared" si="198"/>
        <v>0</v>
      </c>
      <c r="QQZ11" s="223">
        <f t="shared" si="198"/>
        <v>0</v>
      </c>
      <c r="QRA11" s="223">
        <f t="shared" si="198"/>
        <v>0</v>
      </c>
      <c r="QRB11" s="223">
        <f t="shared" si="198"/>
        <v>0</v>
      </c>
      <c r="QRC11" s="223">
        <f t="shared" si="198"/>
        <v>0</v>
      </c>
      <c r="QRD11" s="223">
        <f t="shared" si="198"/>
        <v>0</v>
      </c>
      <c r="QRE11" s="223">
        <f t="shared" si="198"/>
        <v>0</v>
      </c>
      <c r="QRF11" s="223">
        <f t="shared" si="198"/>
        <v>0</v>
      </c>
      <c r="QRG11" s="223">
        <f t="shared" si="198"/>
        <v>0</v>
      </c>
      <c r="QRH11" s="223">
        <f t="shared" si="198"/>
        <v>0</v>
      </c>
      <c r="QRI11" s="223">
        <f t="shared" si="198"/>
        <v>0</v>
      </c>
      <c r="QRJ11" s="223">
        <f t="shared" si="198"/>
        <v>0</v>
      </c>
      <c r="QRK11" s="223">
        <f t="shared" si="198"/>
        <v>0</v>
      </c>
      <c r="QRL11" s="223">
        <f t="shared" si="198"/>
        <v>0</v>
      </c>
      <c r="QRM11" s="223">
        <f t="shared" si="198"/>
        <v>0</v>
      </c>
      <c r="QRN11" s="223">
        <f t="shared" si="198"/>
        <v>0</v>
      </c>
      <c r="QRO11" s="223">
        <f t="shared" si="198"/>
        <v>0</v>
      </c>
      <c r="QRP11" s="223">
        <f t="shared" si="198"/>
        <v>0</v>
      </c>
      <c r="QRQ11" s="223">
        <f t="shared" si="198"/>
        <v>0</v>
      </c>
      <c r="QRR11" s="223">
        <f t="shared" si="198"/>
        <v>0</v>
      </c>
      <c r="QRS11" s="223">
        <f t="shared" si="198"/>
        <v>0</v>
      </c>
      <c r="QRT11" s="223">
        <f t="shared" si="198"/>
        <v>0</v>
      </c>
      <c r="QRU11" s="223">
        <f t="shared" si="198"/>
        <v>0</v>
      </c>
      <c r="QRV11" s="223">
        <f t="shared" si="198"/>
        <v>0</v>
      </c>
      <c r="QRW11" s="223">
        <f t="shared" si="198"/>
        <v>0</v>
      </c>
      <c r="QRX11" s="223">
        <f t="shared" si="198"/>
        <v>0</v>
      </c>
      <c r="QRY11" s="223">
        <f t="shared" si="198"/>
        <v>0</v>
      </c>
      <c r="QRZ11" s="223">
        <f t="shared" si="198"/>
        <v>0</v>
      </c>
      <c r="QSA11" s="223">
        <f t="shared" si="198"/>
        <v>0</v>
      </c>
      <c r="QSB11" s="223">
        <f t="shared" si="198"/>
        <v>0</v>
      </c>
      <c r="QSC11" s="223">
        <f t="shared" si="198"/>
        <v>0</v>
      </c>
      <c r="QSD11" s="223">
        <f t="shared" si="198"/>
        <v>0</v>
      </c>
      <c r="QSE11" s="223">
        <f t="shared" si="198"/>
        <v>0</v>
      </c>
      <c r="QSF11" s="223">
        <f t="shared" si="198"/>
        <v>0</v>
      </c>
      <c r="QSG11" s="223">
        <f t="shared" si="198"/>
        <v>0</v>
      </c>
      <c r="QSH11" s="223">
        <f t="shared" si="198"/>
        <v>0</v>
      </c>
      <c r="QSI11" s="223">
        <f t="shared" si="198"/>
        <v>0</v>
      </c>
      <c r="QSJ11" s="223">
        <f t="shared" si="198"/>
        <v>0</v>
      </c>
      <c r="QSK11" s="223">
        <f t="shared" si="198"/>
        <v>0</v>
      </c>
      <c r="QSL11" s="223">
        <f t="shared" si="198"/>
        <v>0</v>
      </c>
      <c r="QSM11" s="223">
        <f t="shared" si="198"/>
        <v>0</v>
      </c>
      <c r="QSN11" s="223">
        <f t="shared" si="198"/>
        <v>0</v>
      </c>
      <c r="QSO11" s="223">
        <f t="shared" si="198"/>
        <v>0</v>
      </c>
      <c r="QSP11" s="223">
        <f t="shared" ref="QSP11:QVA11" si="199">SUM(QSP4:QSP10)</f>
        <v>0</v>
      </c>
      <c r="QSQ11" s="223">
        <f t="shared" si="199"/>
        <v>0</v>
      </c>
      <c r="QSR11" s="223">
        <f t="shared" si="199"/>
        <v>0</v>
      </c>
      <c r="QSS11" s="223">
        <f t="shared" si="199"/>
        <v>0</v>
      </c>
      <c r="QST11" s="223">
        <f t="shared" si="199"/>
        <v>0</v>
      </c>
      <c r="QSU11" s="223">
        <f t="shared" si="199"/>
        <v>0</v>
      </c>
      <c r="QSV11" s="223">
        <f t="shared" si="199"/>
        <v>0</v>
      </c>
      <c r="QSW11" s="223">
        <f t="shared" si="199"/>
        <v>0</v>
      </c>
      <c r="QSX11" s="223">
        <f t="shared" si="199"/>
        <v>0</v>
      </c>
      <c r="QSY11" s="223">
        <f t="shared" si="199"/>
        <v>0</v>
      </c>
      <c r="QSZ11" s="223">
        <f t="shared" si="199"/>
        <v>0</v>
      </c>
      <c r="QTA11" s="223">
        <f t="shared" si="199"/>
        <v>0</v>
      </c>
      <c r="QTB11" s="223">
        <f t="shared" si="199"/>
        <v>0</v>
      </c>
      <c r="QTC11" s="223">
        <f t="shared" si="199"/>
        <v>0</v>
      </c>
      <c r="QTD11" s="223">
        <f t="shared" si="199"/>
        <v>0</v>
      </c>
      <c r="QTE11" s="223">
        <f t="shared" si="199"/>
        <v>0</v>
      </c>
      <c r="QTF11" s="223">
        <f t="shared" si="199"/>
        <v>0</v>
      </c>
      <c r="QTG11" s="223">
        <f t="shared" si="199"/>
        <v>0</v>
      </c>
      <c r="QTH11" s="223">
        <f t="shared" si="199"/>
        <v>0</v>
      </c>
      <c r="QTI11" s="223">
        <f t="shared" si="199"/>
        <v>0</v>
      </c>
      <c r="QTJ11" s="223">
        <f t="shared" si="199"/>
        <v>0</v>
      </c>
      <c r="QTK11" s="223">
        <f t="shared" si="199"/>
        <v>0</v>
      </c>
      <c r="QTL11" s="223">
        <f t="shared" si="199"/>
        <v>0</v>
      </c>
      <c r="QTM11" s="223">
        <f t="shared" si="199"/>
        <v>0</v>
      </c>
      <c r="QTN11" s="223">
        <f t="shared" si="199"/>
        <v>0</v>
      </c>
      <c r="QTO11" s="223">
        <f t="shared" si="199"/>
        <v>0</v>
      </c>
      <c r="QTP11" s="223">
        <f t="shared" si="199"/>
        <v>0</v>
      </c>
      <c r="QTQ11" s="223">
        <f t="shared" si="199"/>
        <v>0</v>
      </c>
      <c r="QTR11" s="223">
        <f t="shared" si="199"/>
        <v>0</v>
      </c>
      <c r="QTS11" s="223">
        <f t="shared" si="199"/>
        <v>0</v>
      </c>
      <c r="QTT11" s="223">
        <f t="shared" si="199"/>
        <v>0</v>
      </c>
      <c r="QTU11" s="223">
        <f t="shared" si="199"/>
        <v>0</v>
      </c>
      <c r="QTV11" s="223">
        <f t="shared" si="199"/>
        <v>0</v>
      </c>
      <c r="QTW11" s="223">
        <f t="shared" si="199"/>
        <v>0</v>
      </c>
      <c r="QTX11" s="223">
        <f t="shared" si="199"/>
        <v>0</v>
      </c>
      <c r="QTY11" s="223">
        <f t="shared" si="199"/>
        <v>0</v>
      </c>
      <c r="QTZ11" s="223">
        <f t="shared" si="199"/>
        <v>0</v>
      </c>
      <c r="QUA11" s="223">
        <f t="shared" si="199"/>
        <v>0</v>
      </c>
      <c r="QUB11" s="223">
        <f t="shared" si="199"/>
        <v>0</v>
      </c>
      <c r="QUC11" s="223">
        <f t="shared" si="199"/>
        <v>0</v>
      </c>
      <c r="QUD11" s="223">
        <f t="shared" si="199"/>
        <v>0</v>
      </c>
      <c r="QUE11" s="223">
        <f t="shared" si="199"/>
        <v>0</v>
      </c>
      <c r="QUF11" s="223">
        <f t="shared" si="199"/>
        <v>0</v>
      </c>
      <c r="QUG11" s="223">
        <f t="shared" si="199"/>
        <v>0</v>
      </c>
      <c r="QUH11" s="223">
        <f t="shared" si="199"/>
        <v>0</v>
      </c>
      <c r="QUI11" s="223">
        <f t="shared" si="199"/>
        <v>0</v>
      </c>
      <c r="QUJ11" s="223">
        <f t="shared" si="199"/>
        <v>0</v>
      </c>
      <c r="QUK11" s="223">
        <f t="shared" si="199"/>
        <v>0</v>
      </c>
      <c r="QUL11" s="223">
        <f t="shared" si="199"/>
        <v>0</v>
      </c>
      <c r="QUM11" s="223">
        <f t="shared" si="199"/>
        <v>0</v>
      </c>
      <c r="QUN11" s="223">
        <f t="shared" si="199"/>
        <v>0</v>
      </c>
      <c r="QUO11" s="223">
        <f t="shared" si="199"/>
        <v>0</v>
      </c>
      <c r="QUP11" s="223">
        <f t="shared" si="199"/>
        <v>0</v>
      </c>
      <c r="QUQ11" s="223">
        <f t="shared" si="199"/>
        <v>0</v>
      </c>
      <c r="QUR11" s="223">
        <f t="shared" si="199"/>
        <v>0</v>
      </c>
      <c r="QUS11" s="223">
        <f t="shared" si="199"/>
        <v>0</v>
      </c>
      <c r="QUT11" s="223">
        <f t="shared" si="199"/>
        <v>0</v>
      </c>
      <c r="QUU11" s="223">
        <f t="shared" si="199"/>
        <v>0</v>
      </c>
      <c r="QUV11" s="223">
        <f t="shared" si="199"/>
        <v>0</v>
      </c>
      <c r="QUW11" s="223">
        <f t="shared" si="199"/>
        <v>0</v>
      </c>
      <c r="QUX11" s="223">
        <f t="shared" si="199"/>
        <v>0</v>
      </c>
      <c r="QUY11" s="223">
        <f t="shared" si="199"/>
        <v>0</v>
      </c>
      <c r="QUZ11" s="223">
        <f t="shared" si="199"/>
        <v>0</v>
      </c>
      <c r="QVA11" s="223">
        <f t="shared" si="199"/>
        <v>0</v>
      </c>
      <c r="QVB11" s="223">
        <f t="shared" ref="QVB11:QXM11" si="200">SUM(QVB4:QVB10)</f>
        <v>0</v>
      </c>
      <c r="QVC11" s="223">
        <f t="shared" si="200"/>
        <v>0</v>
      </c>
      <c r="QVD11" s="223">
        <f t="shared" si="200"/>
        <v>0</v>
      </c>
      <c r="QVE11" s="223">
        <f t="shared" si="200"/>
        <v>0</v>
      </c>
      <c r="QVF11" s="223">
        <f t="shared" si="200"/>
        <v>0</v>
      </c>
      <c r="QVG11" s="223">
        <f t="shared" si="200"/>
        <v>0</v>
      </c>
      <c r="QVH11" s="223">
        <f t="shared" si="200"/>
        <v>0</v>
      </c>
      <c r="QVI11" s="223">
        <f t="shared" si="200"/>
        <v>0</v>
      </c>
      <c r="QVJ11" s="223">
        <f t="shared" si="200"/>
        <v>0</v>
      </c>
      <c r="QVK11" s="223">
        <f t="shared" si="200"/>
        <v>0</v>
      </c>
      <c r="QVL11" s="223">
        <f t="shared" si="200"/>
        <v>0</v>
      </c>
      <c r="QVM11" s="223">
        <f t="shared" si="200"/>
        <v>0</v>
      </c>
      <c r="QVN11" s="223">
        <f t="shared" si="200"/>
        <v>0</v>
      </c>
      <c r="QVO11" s="223">
        <f t="shared" si="200"/>
        <v>0</v>
      </c>
      <c r="QVP11" s="223">
        <f t="shared" si="200"/>
        <v>0</v>
      </c>
      <c r="QVQ11" s="223">
        <f t="shared" si="200"/>
        <v>0</v>
      </c>
      <c r="QVR11" s="223">
        <f t="shared" si="200"/>
        <v>0</v>
      </c>
      <c r="QVS11" s="223">
        <f t="shared" si="200"/>
        <v>0</v>
      </c>
      <c r="QVT11" s="223">
        <f t="shared" si="200"/>
        <v>0</v>
      </c>
      <c r="QVU11" s="223">
        <f t="shared" si="200"/>
        <v>0</v>
      </c>
      <c r="QVV11" s="223">
        <f t="shared" si="200"/>
        <v>0</v>
      </c>
      <c r="QVW11" s="223">
        <f t="shared" si="200"/>
        <v>0</v>
      </c>
      <c r="QVX11" s="223">
        <f t="shared" si="200"/>
        <v>0</v>
      </c>
      <c r="QVY11" s="223">
        <f t="shared" si="200"/>
        <v>0</v>
      </c>
      <c r="QVZ11" s="223">
        <f t="shared" si="200"/>
        <v>0</v>
      </c>
      <c r="QWA11" s="223">
        <f t="shared" si="200"/>
        <v>0</v>
      </c>
      <c r="QWB11" s="223">
        <f t="shared" si="200"/>
        <v>0</v>
      </c>
      <c r="QWC11" s="223">
        <f t="shared" si="200"/>
        <v>0</v>
      </c>
      <c r="QWD11" s="223">
        <f t="shared" si="200"/>
        <v>0</v>
      </c>
      <c r="QWE11" s="223">
        <f t="shared" si="200"/>
        <v>0</v>
      </c>
      <c r="QWF11" s="223">
        <f t="shared" si="200"/>
        <v>0</v>
      </c>
      <c r="QWG11" s="223">
        <f t="shared" si="200"/>
        <v>0</v>
      </c>
      <c r="QWH11" s="223">
        <f t="shared" si="200"/>
        <v>0</v>
      </c>
      <c r="QWI11" s="223">
        <f t="shared" si="200"/>
        <v>0</v>
      </c>
      <c r="QWJ11" s="223">
        <f t="shared" si="200"/>
        <v>0</v>
      </c>
      <c r="QWK11" s="223">
        <f t="shared" si="200"/>
        <v>0</v>
      </c>
      <c r="QWL11" s="223">
        <f t="shared" si="200"/>
        <v>0</v>
      </c>
      <c r="QWM11" s="223">
        <f t="shared" si="200"/>
        <v>0</v>
      </c>
      <c r="QWN11" s="223">
        <f t="shared" si="200"/>
        <v>0</v>
      </c>
      <c r="QWO11" s="223">
        <f t="shared" si="200"/>
        <v>0</v>
      </c>
      <c r="QWP11" s="223">
        <f t="shared" si="200"/>
        <v>0</v>
      </c>
      <c r="QWQ11" s="223">
        <f t="shared" si="200"/>
        <v>0</v>
      </c>
      <c r="QWR11" s="223">
        <f t="shared" si="200"/>
        <v>0</v>
      </c>
      <c r="QWS11" s="223">
        <f t="shared" si="200"/>
        <v>0</v>
      </c>
      <c r="QWT11" s="223">
        <f t="shared" si="200"/>
        <v>0</v>
      </c>
      <c r="QWU11" s="223">
        <f t="shared" si="200"/>
        <v>0</v>
      </c>
      <c r="QWV11" s="223">
        <f t="shared" si="200"/>
        <v>0</v>
      </c>
      <c r="QWW11" s="223">
        <f t="shared" si="200"/>
        <v>0</v>
      </c>
      <c r="QWX11" s="223">
        <f t="shared" si="200"/>
        <v>0</v>
      </c>
      <c r="QWY11" s="223">
        <f t="shared" si="200"/>
        <v>0</v>
      </c>
      <c r="QWZ11" s="223">
        <f t="shared" si="200"/>
        <v>0</v>
      </c>
      <c r="QXA11" s="223">
        <f t="shared" si="200"/>
        <v>0</v>
      </c>
      <c r="QXB11" s="223">
        <f t="shared" si="200"/>
        <v>0</v>
      </c>
      <c r="QXC11" s="223">
        <f t="shared" si="200"/>
        <v>0</v>
      </c>
      <c r="QXD11" s="223">
        <f t="shared" si="200"/>
        <v>0</v>
      </c>
      <c r="QXE11" s="223">
        <f t="shared" si="200"/>
        <v>0</v>
      </c>
      <c r="QXF11" s="223">
        <f t="shared" si="200"/>
        <v>0</v>
      </c>
      <c r="QXG11" s="223">
        <f t="shared" si="200"/>
        <v>0</v>
      </c>
      <c r="QXH11" s="223">
        <f t="shared" si="200"/>
        <v>0</v>
      </c>
      <c r="QXI11" s="223">
        <f t="shared" si="200"/>
        <v>0</v>
      </c>
      <c r="QXJ11" s="223">
        <f t="shared" si="200"/>
        <v>0</v>
      </c>
      <c r="QXK11" s="223">
        <f t="shared" si="200"/>
        <v>0</v>
      </c>
      <c r="QXL11" s="223">
        <f t="shared" si="200"/>
        <v>0</v>
      </c>
      <c r="QXM11" s="223">
        <f t="shared" si="200"/>
        <v>0</v>
      </c>
      <c r="QXN11" s="223">
        <f t="shared" ref="QXN11:QZY11" si="201">SUM(QXN4:QXN10)</f>
        <v>0</v>
      </c>
      <c r="QXO11" s="223">
        <f t="shared" si="201"/>
        <v>0</v>
      </c>
      <c r="QXP11" s="223">
        <f t="shared" si="201"/>
        <v>0</v>
      </c>
      <c r="QXQ11" s="223">
        <f t="shared" si="201"/>
        <v>0</v>
      </c>
      <c r="QXR11" s="223">
        <f t="shared" si="201"/>
        <v>0</v>
      </c>
      <c r="QXS11" s="223">
        <f t="shared" si="201"/>
        <v>0</v>
      </c>
      <c r="QXT11" s="223">
        <f t="shared" si="201"/>
        <v>0</v>
      </c>
      <c r="QXU11" s="223">
        <f t="shared" si="201"/>
        <v>0</v>
      </c>
      <c r="QXV11" s="223">
        <f t="shared" si="201"/>
        <v>0</v>
      </c>
      <c r="QXW11" s="223">
        <f t="shared" si="201"/>
        <v>0</v>
      </c>
      <c r="QXX11" s="223">
        <f t="shared" si="201"/>
        <v>0</v>
      </c>
      <c r="QXY11" s="223">
        <f t="shared" si="201"/>
        <v>0</v>
      </c>
      <c r="QXZ11" s="223">
        <f t="shared" si="201"/>
        <v>0</v>
      </c>
      <c r="QYA11" s="223">
        <f t="shared" si="201"/>
        <v>0</v>
      </c>
      <c r="QYB11" s="223">
        <f t="shared" si="201"/>
        <v>0</v>
      </c>
      <c r="QYC11" s="223">
        <f t="shared" si="201"/>
        <v>0</v>
      </c>
      <c r="QYD11" s="223">
        <f t="shared" si="201"/>
        <v>0</v>
      </c>
      <c r="QYE11" s="223">
        <f t="shared" si="201"/>
        <v>0</v>
      </c>
      <c r="QYF11" s="223">
        <f t="shared" si="201"/>
        <v>0</v>
      </c>
      <c r="QYG11" s="223">
        <f t="shared" si="201"/>
        <v>0</v>
      </c>
      <c r="QYH11" s="223">
        <f t="shared" si="201"/>
        <v>0</v>
      </c>
      <c r="QYI11" s="223">
        <f t="shared" si="201"/>
        <v>0</v>
      </c>
      <c r="QYJ11" s="223">
        <f t="shared" si="201"/>
        <v>0</v>
      </c>
      <c r="QYK11" s="223">
        <f t="shared" si="201"/>
        <v>0</v>
      </c>
      <c r="QYL11" s="223">
        <f t="shared" si="201"/>
        <v>0</v>
      </c>
      <c r="QYM11" s="223">
        <f t="shared" si="201"/>
        <v>0</v>
      </c>
      <c r="QYN11" s="223">
        <f t="shared" si="201"/>
        <v>0</v>
      </c>
      <c r="QYO11" s="223">
        <f t="shared" si="201"/>
        <v>0</v>
      </c>
      <c r="QYP11" s="223">
        <f t="shared" si="201"/>
        <v>0</v>
      </c>
      <c r="QYQ11" s="223">
        <f t="shared" si="201"/>
        <v>0</v>
      </c>
      <c r="QYR11" s="223">
        <f t="shared" si="201"/>
        <v>0</v>
      </c>
      <c r="QYS11" s="223">
        <f t="shared" si="201"/>
        <v>0</v>
      </c>
      <c r="QYT11" s="223">
        <f t="shared" si="201"/>
        <v>0</v>
      </c>
      <c r="QYU11" s="223">
        <f t="shared" si="201"/>
        <v>0</v>
      </c>
      <c r="QYV11" s="223">
        <f t="shared" si="201"/>
        <v>0</v>
      </c>
      <c r="QYW11" s="223">
        <f t="shared" si="201"/>
        <v>0</v>
      </c>
      <c r="QYX11" s="223">
        <f t="shared" si="201"/>
        <v>0</v>
      </c>
      <c r="QYY11" s="223">
        <f t="shared" si="201"/>
        <v>0</v>
      </c>
      <c r="QYZ11" s="223">
        <f t="shared" si="201"/>
        <v>0</v>
      </c>
      <c r="QZA11" s="223">
        <f t="shared" si="201"/>
        <v>0</v>
      </c>
      <c r="QZB11" s="223">
        <f t="shared" si="201"/>
        <v>0</v>
      </c>
      <c r="QZC11" s="223">
        <f t="shared" si="201"/>
        <v>0</v>
      </c>
      <c r="QZD11" s="223">
        <f t="shared" si="201"/>
        <v>0</v>
      </c>
      <c r="QZE11" s="223">
        <f t="shared" si="201"/>
        <v>0</v>
      </c>
      <c r="QZF11" s="223">
        <f t="shared" si="201"/>
        <v>0</v>
      </c>
      <c r="QZG11" s="223">
        <f t="shared" si="201"/>
        <v>0</v>
      </c>
      <c r="QZH11" s="223">
        <f t="shared" si="201"/>
        <v>0</v>
      </c>
      <c r="QZI11" s="223">
        <f t="shared" si="201"/>
        <v>0</v>
      </c>
      <c r="QZJ11" s="223">
        <f t="shared" si="201"/>
        <v>0</v>
      </c>
      <c r="QZK11" s="223">
        <f t="shared" si="201"/>
        <v>0</v>
      </c>
      <c r="QZL11" s="223">
        <f t="shared" si="201"/>
        <v>0</v>
      </c>
      <c r="QZM11" s="223">
        <f t="shared" si="201"/>
        <v>0</v>
      </c>
      <c r="QZN11" s="223">
        <f t="shared" si="201"/>
        <v>0</v>
      </c>
      <c r="QZO11" s="223">
        <f t="shared" si="201"/>
        <v>0</v>
      </c>
      <c r="QZP11" s="223">
        <f t="shared" si="201"/>
        <v>0</v>
      </c>
      <c r="QZQ11" s="223">
        <f t="shared" si="201"/>
        <v>0</v>
      </c>
      <c r="QZR11" s="223">
        <f t="shared" si="201"/>
        <v>0</v>
      </c>
      <c r="QZS11" s="223">
        <f t="shared" si="201"/>
        <v>0</v>
      </c>
      <c r="QZT11" s="223">
        <f t="shared" si="201"/>
        <v>0</v>
      </c>
      <c r="QZU11" s="223">
        <f t="shared" si="201"/>
        <v>0</v>
      </c>
      <c r="QZV11" s="223">
        <f t="shared" si="201"/>
        <v>0</v>
      </c>
      <c r="QZW11" s="223">
        <f t="shared" si="201"/>
        <v>0</v>
      </c>
      <c r="QZX11" s="223">
        <f t="shared" si="201"/>
        <v>0</v>
      </c>
      <c r="QZY11" s="223">
        <f t="shared" si="201"/>
        <v>0</v>
      </c>
      <c r="QZZ11" s="223">
        <f t="shared" ref="QZZ11:RCK11" si="202">SUM(QZZ4:QZZ10)</f>
        <v>0</v>
      </c>
      <c r="RAA11" s="223">
        <f t="shared" si="202"/>
        <v>0</v>
      </c>
      <c r="RAB11" s="223">
        <f t="shared" si="202"/>
        <v>0</v>
      </c>
      <c r="RAC11" s="223">
        <f t="shared" si="202"/>
        <v>0</v>
      </c>
      <c r="RAD11" s="223">
        <f t="shared" si="202"/>
        <v>0</v>
      </c>
      <c r="RAE11" s="223">
        <f t="shared" si="202"/>
        <v>0</v>
      </c>
      <c r="RAF11" s="223">
        <f t="shared" si="202"/>
        <v>0</v>
      </c>
      <c r="RAG11" s="223">
        <f t="shared" si="202"/>
        <v>0</v>
      </c>
      <c r="RAH11" s="223">
        <f t="shared" si="202"/>
        <v>0</v>
      </c>
      <c r="RAI11" s="223">
        <f t="shared" si="202"/>
        <v>0</v>
      </c>
      <c r="RAJ11" s="223">
        <f t="shared" si="202"/>
        <v>0</v>
      </c>
      <c r="RAK11" s="223">
        <f t="shared" si="202"/>
        <v>0</v>
      </c>
      <c r="RAL11" s="223">
        <f t="shared" si="202"/>
        <v>0</v>
      </c>
      <c r="RAM11" s="223">
        <f t="shared" si="202"/>
        <v>0</v>
      </c>
      <c r="RAN11" s="223">
        <f t="shared" si="202"/>
        <v>0</v>
      </c>
      <c r="RAO11" s="223">
        <f t="shared" si="202"/>
        <v>0</v>
      </c>
      <c r="RAP11" s="223">
        <f t="shared" si="202"/>
        <v>0</v>
      </c>
      <c r="RAQ11" s="223">
        <f t="shared" si="202"/>
        <v>0</v>
      </c>
      <c r="RAR11" s="223">
        <f t="shared" si="202"/>
        <v>0</v>
      </c>
      <c r="RAS11" s="223">
        <f t="shared" si="202"/>
        <v>0</v>
      </c>
      <c r="RAT11" s="223">
        <f t="shared" si="202"/>
        <v>0</v>
      </c>
      <c r="RAU11" s="223">
        <f t="shared" si="202"/>
        <v>0</v>
      </c>
      <c r="RAV11" s="223">
        <f t="shared" si="202"/>
        <v>0</v>
      </c>
      <c r="RAW11" s="223">
        <f t="shared" si="202"/>
        <v>0</v>
      </c>
      <c r="RAX11" s="223">
        <f t="shared" si="202"/>
        <v>0</v>
      </c>
      <c r="RAY11" s="223">
        <f t="shared" si="202"/>
        <v>0</v>
      </c>
      <c r="RAZ11" s="223">
        <f t="shared" si="202"/>
        <v>0</v>
      </c>
      <c r="RBA11" s="223">
        <f t="shared" si="202"/>
        <v>0</v>
      </c>
      <c r="RBB11" s="223">
        <f t="shared" si="202"/>
        <v>0</v>
      </c>
      <c r="RBC11" s="223">
        <f t="shared" si="202"/>
        <v>0</v>
      </c>
      <c r="RBD11" s="223">
        <f t="shared" si="202"/>
        <v>0</v>
      </c>
      <c r="RBE11" s="223">
        <f t="shared" si="202"/>
        <v>0</v>
      </c>
      <c r="RBF11" s="223">
        <f t="shared" si="202"/>
        <v>0</v>
      </c>
      <c r="RBG11" s="223">
        <f t="shared" si="202"/>
        <v>0</v>
      </c>
      <c r="RBH11" s="223">
        <f t="shared" si="202"/>
        <v>0</v>
      </c>
      <c r="RBI11" s="223">
        <f t="shared" si="202"/>
        <v>0</v>
      </c>
      <c r="RBJ11" s="223">
        <f t="shared" si="202"/>
        <v>0</v>
      </c>
      <c r="RBK11" s="223">
        <f t="shared" si="202"/>
        <v>0</v>
      </c>
      <c r="RBL11" s="223">
        <f t="shared" si="202"/>
        <v>0</v>
      </c>
      <c r="RBM11" s="223">
        <f t="shared" si="202"/>
        <v>0</v>
      </c>
      <c r="RBN11" s="223">
        <f t="shared" si="202"/>
        <v>0</v>
      </c>
      <c r="RBO11" s="223">
        <f t="shared" si="202"/>
        <v>0</v>
      </c>
      <c r="RBP11" s="223">
        <f t="shared" si="202"/>
        <v>0</v>
      </c>
      <c r="RBQ11" s="223">
        <f t="shared" si="202"/>
        <v>0</v>
      </c>
      <c r="RBR11" s="223">
        <f t="shared" si="202"/>
        <v>0</v>
      </c>
      <c r="RBS11" s="223">
        <f t="shared" si="202"/>
        <v>0</v>
      </c>
      <c r="RBT11" s="223">
        <f t="shared" si="202"/>
        <v>0</v>
      </c>
      <c r="RBU11" s="223">
        <f t="shared" si="202"/>
        <v>0</v>
      </c>
      <c r="RBV11" s="223">
        <f t="shared" si="202"/>
        <v>0</v>
      </c>
      <c r="RBW11" s="223">
        <f t="shared" si="202"/>
        <v>0</v>
      </c>
      <c r="RBX11" s="223">
        <f t="shared" si="202"/>
        <v>0</v>
      </c>
      <c r="RBY11" s="223">
        <f t="shared" si="202"/>
        <v>0</v>
      </c>
      <c r="RBZ11" s="223">
        <f t="shared" si="202"/>
        <v>0</v>
      </c>
      <c r="RCA11" s="223">
        <f t="shared" si="202"/>
        <v>0</v>
      </c>
      <c r="RCB11" s="223">
        <f t="shared" si="202"/>
        <v>0</v>
      </c>
      <c r="RCC11" s="223">
        <f t="shared" si="202"/>
        <v>0</v>
      </c>
      <c r="RCD11" s="223">
        <f t="shared" si="202"/>
        <v>0</v>
      </c>
      <c r="RCE11" s="223">
        <f t="shared" si="202"/>
        <v>0</v>
      </c>
      <c r="RCF11" s="223">
        <f t="shared" si="202"/>
        <v>0</v>
      </c>
      <c r="RCG11" s="223">
        <f t="shared" si="202"/>
        <v>0</v>
      </c>
      <c r="RCH11" s="223">
        <f t="shared" si="202"/>
        <v>0</v>
      </c>
      <c r="RCI11" s="223">
        <f t="shared" si="202"/>
        <v>0</v>
      </c>
      <c r="RCJ11" s="223">
        <f t="shared" si="202"/>
        <v>0</v>
      </c>
      <c r="RCK11" s="223">
        <f t="shared" si="202"/>
        <v>0</v>
      </c>
      <c r="RCL11" s="223">
        <f t="shared" ref="RCL11:REW11" si="203">SUM(RCL4:RCL10)</f>
        <v>0</v>
      </c>
      <c r="RCM11" s="223">
        <f t="shared" si="203"/>
        <v>0</v>
      </c>
      <c r="RCN11" s="223">
        <f t="shared" si="203"/>
        <v>0</v>
      </c>
      <c r="RCO11" s="223">
        <f t="shared" si="203"/>
        <v>0</v>
      </c>
      <c r="RCP11" s="223">
        <f t="shared" si="203"/>
        <v>0</v>
      </c>
      <c r="RCQ11" s="223">
        <f t="shared" si="203"/>
        <v>0</v>
      </c>
      <c r="RCR11" s="223">
        <f t="shared" si="203"/>
        <v>0</v>
      </c>
      <c r="RCS11" s="223">
        <f t="shared" si="203"/>
        <v>0</v>
      </c>
      <c r="RCT11" s="223">
        <f t="shared" si="203"/>
        <v>0</v>
      </c>
      <c r="RCU11" s="223">
        <f t="shared" si="203"/>
        <v>0</v>
      </c>
      <c r="RCV11" s="223">
        <f t="shared" si="203"/>
        <v>0</v>
      </c>
      <c r="RCW11" s="223">
        <f t="shared" si="203"/>
        <v>0</v>
      </c>
      <c r="RCX11" s="223">
        <f t="shared" si="203"/>
        <v>0</v>
      </c>
      <c r="RCY11" s="223">
        <f t="shared" si="203"/>
        <v>0</v>
      </c>
      <c r="RCZ11" s="223">
        <f t="shared" si="203"/>
        <v>0</v>
      </c>
      <c r="RDA11" s="223">
        <f t="shared" si="203"/>
        <v>0</v>
      </c>
      <c r="RDB11" s="223">
        <f t="shared" si="203"/>
        <v>0</v>
      </c>
      <c r="RDC11" s="223">
        <f t="shared" si="203"/>
        <v>0</v>
      </c>
      <c r="RDD11" s="223">
        <f t="shared" si="203"/>
        <v>0</v>
      </c>
      <c r="RDE11" s="223">
        <f t="shared" si="203"/>
        <v>0</v>
      </c>
      <c r="RDF11" s="223">
        <f t="shared" si="203"/>
        <v>0</v>
      </c>
      <c r="RDG11" s="223">
        <f t="shared" si="203"/>
        <v>0</v>
      </c>
      <c r="RDH11" s="223">
        <f t="shared" si="203"/>
        <v>0</v>
      </c>
      <c r="RDI11" s="223">
        <f t="shared" si="203"/>
        <v>0</v>
      </c>
      <c r="RDJ11" s="223">
        <f t="shared" si="203"/>
        <v>0</v>
      </c>
      <c r="RDK11" s="223">
        <f t="shared" si="203"/>
        <v>0</v>
      </c>
      <c r="RDL11" s="223">
        <f t="shared" si="203"/>
        <v>0</v>
      </c>
      <c r="RDM11" s="223">
        <f t="shared" si="203"/>
        <v>0</v>
      </c>
      <c r="RDN11" s="223">
        <f t="shared" si="203"/>
        <v>0</v>
      </c>
      <c r="RDO11" s="223">
        <f t="shared" si="203"/>
        <v>0</v>
      </c>
      <c r="RDP11" s="223">
        <f t="shared" si="203"/>
        <v>0</v>
      </c>
      <c r="RDQ11" s="223">
        <f t="shared" si="203"/>
        <v>0</v>
      </c>
      <c r="RDR11" s="223">
        <f t="shared" si="203"/>
        <v>0</v>
      </c>
      <c r="RDS11" s="223">
        <f t="shared" si="203"/>
        <v>0</v>
      </c>
      <c r="RDT11" s="223">
        <f t="shared" si="203"/>
        <v>0</v>
      </c>
      <c r="RDU11" s="223">
        <f t="shared" si="203"/>
        <v>0</v>
      </c>
      <c r="RDV11" s="223">
        <f t="shared" si="203"/>
        <v>0</v>
      </c>
      <c r="RDW11" s="223">
        <f t="shared" si="203"/>
        <v>0</v>
      </c>
      <c r="RDX11" s="223">
        <f t="shared" si="203"/>
        <v>0</v>
      </c>
      <c r="RDY11" s="223">
        <f t="shared" si="203"/>
        <v>0</v>
      </c>
      <c r="RDZ11" s="223">
        <f t="shared" si="203"/>
        <v>0</v>
      </c>
      <c r="REA11" s="223">
        <f t="shared" si="203"/>
        <v>0</v>
      </c>
      <c r="REB11" s="223">
        <f t="shared" si="203"/>
        <v>0</v>
      </c>
      <c r="REC11" s="223">
        <f t="shared" si="203"/>
        <v>0</v>
      </c>
      <c r="RED11" s="223">
        <f t="shared" si="203"/>
        <v>0</v>
      </c>
      <c r="REE11" s="223">
        <f t="shared" si="203"/>
        <v>0</v>
      </c>
      <c r="REF11" s="223">
        <f t="shared" si="203"/>
        <v>0</v>
      </c>
      <c r="REG11" s="223">
        <f t="shared" si="203"/>
        <v>0</v>
      </c>
      <c r="REH11" s="223">
        <f t="shared" si="203"/>
        <v>0</v>
      </c>
      <c r="REI11" s="223">
        <f t="shared" si="203"/>
        <v>0</v>
      </c>
      <c r="REJ11" s="223">
        <f t="shared" si="203"/>
        <v>0</v>
      </c>
      <c r="REK11" s="223">
        <f t="shared" si="203"/>
        <v>0</v>
      </c>
      <c r="REL11" s="223">
        <f t="shared" si="203"/>
        <v>0</v>
      </c>
      <c r="REM11" s="223">
        <f t="shared" si="203"/>
        <v>0</v>
      </c>
      <c r="REN11" s="223">
        <f t="shared" si="203"/>
        <v>0</v>
      </c>
      <c r="REO11" s="223">
        <f t="shared" si="203"/>
        <v>0</v>
      </c>
      <c r="REP11" s="223">
        <f t="shared" si="203"/>
        <v>0</v>
      </c>
      <c r="REQ11" s="223">
        <f t="shared" si="203"/>
        <v>0</v>
      </c>
      <c r="RER11" s="223">
        <f t="shared" si="203"/>
        <v>0</v>
      </c>
      <c r="RES11" s="223">
        <f t="shared" si="203"/>
        <v>0</v>
      </c>
      <c r="RET11" s="223">
        <f t="shared" si="203"/>
        <v>0</v>
      </c>
      <c r="REU11" s="223">
        <f t="shared" si="203"/>
        <v>0</v>
      </c>
      <c r="REV11" s="223">
        <f t="shared" si="203"/>
        <v>0</v>
      </c>
      <c r="REW11" s="223">
        <f t="shared" si="203"/>
        <v>0</v>
      </c>
      <c r="REX11" s="223">
        <f t="shared" ref="REX11:RHI11" si="204">SUM(REX4:REX10)</f>
        <v>0</v>
      </c>
      <c r="REY11" s="223">
        <f t="shared" si="204"/>
        <v>0</v>
      </c>
      <c r="REZ11" s="223">
        <f t="shared" si="204"/>
        <v>0</v>
      </c>
      <c r="RFA11" s="223">
        <f t="shared" si="204"/>
        <v>0</v>
      </c>
      <c r="RFB11" s="223">
        <f t="shared" si="204"/>
        <v>0</v>
      </c>
      <c r="RFC11" s="223">
        <f t="shared" si="204"/>
        <v>0</v>
      </c>
      <c r="RFD11" s="223">
        <f t="shared" si="204"/>
        <v>0</v>
      </c>
      <c r="RFE11" s="223">
        <f t="shared" si="204"/>
        <v>0</v>
      </c>
      <c r="RFF11" s="223">
        <f t="shared" si="204"/>
        <v>0</v>
      </c>
      <c r="RFG11" s="223">
        <f t="shared" si="204"/>
        <v>0</v>
      </c>
      <c r="RFH11" s="223">
        <f t="shared" si="204"/>
        <v>0</v>
      </c>
      <c r="RFI11" s="223">
        <f t="shared" si="204"/>
        <v>0</v>
      </c>
      <c r="RFJ11" s="223">
        <f t="shared" si="204"/>
        <v>0</v>
      </c>
      <c r="RFK11" s="223">
        <f t="shared" si="204"/>
        <v>0</v>
      </c>
      <c r="RFL11" s="223">
        <f t="shared" si="204"/>
        <v>0</v>
      </c>
      <c r="RFM11" s="223">
        <f t="shared" si="204"/>
        <v>0</v>
      </c>
      <c r="RFN11" s="223">
        <f t="shared" si="204"/>
        <v>0</v>
      </c>
      <c r="RFO11" s="223">
        <f t="shared" si="204"/>
        <v>0</v>
      </c>
      <c r="RFP11" s="223">
        <f t="shared" si="204"/>
        <v>0</v>
      </c>
      <c r="RFQ11" s="223">
        <f t="shared" si="204"/>
        <v>0</v>
      </c>
      <c r="RFR11" s="223">
        <f t="shared" si="204"/>
        <v>0</v>
      </c>
      <c r="RFS11" s="223">
        <f t="shared" si="204"/>
        <v>0</v>
      </c>
      <c r="RFT11" s="223">
        <f t="shared" si="204"/>
        <v>0</v>
      </c>
      <c r="RFU11" s="223">
        <f t="shared" si="204"/>
        <v>0</v>
      </c>
      <c r="RFV11" s="223">
        <f t="shared" si="204"/>
        <v>0</v>
      </c>
      <c r="RFW11" s="223">
        <f t="shared" si="204"/>
        <v>0</v>
      </c>
      <c r="RFX11" s="223">
        <f t="shared" si="204"/>
        <v>0</v>
      </c>
      <c r="RFY11" s="223">
        <f t="shared" si="204"/>
        <v>0</v>
      </c>
      <c r="RFZ11" s="223">
        <f t="shared" si="204"/>
        <v>0</v>
      </c>
      <c r="RGA11" s="223">
        <f t="shared" si="204"/>
        <v>0</v>
      </c>
      <c r="RGB11" s="223">
        <f t="shared" si="204"/>
        <v>0</v>
      </c>
      <c r="RGC11" s="223">
        <f t="shared" si="204"/>
        <v>0</v>
      </c>
      <c r="RGD11" s="223">
        <f t="shared" si="204"/>
        <v>0</v>
      </c>
      <c r="RGE11" s="223">
        <f t="shared" si="204"/>
        <v>0</v>
      </c>
      <c r="RGF11" s="223">
        <f t="shared" si="204"/>
        <v>0</v>
      </c>
      <c r="RGG11" s="223">
        <f t="shared" si="204"/>
        <v>0</v>
      </c>
      <c r="RGH11" s="223">
        <f t="shared" si="204"/>
        <v>0</v>
      </c>
      <c r="RGI11" s="223">
        <f t="shared" si="204"/>
        <v>0</v>
      </c>
      <c r="RGJ11" s="223">
        <f t="shared" si="204"/>
        <v>0</v>
      </c>
      <c r="RGK11" s="223">
        <f t="shared" si="204"/>
        <v>0</v>
      </c>
      <c r="RGL11" s="223">
        <f t="shared" si="204"/>
        <v>0</v>
      </c>
      <c r="RGM11" s="223">
        <f t="shared" si="204"/>
        <v>0</v>
      </c>
      <c r="RGN11" s="223">
        <f t="shared" si="204"/>
        <v>0</v>
      </c>
      <c r="RGO11" s="223">
        <f t="shared" si="204"/>
        <v>0</v>
      </c>
      <c r="RGP11" s="223">
        <f t="shared" si="204"/>
        <v>0</v>
      </c>
      <c r="RGQ11" s="223">
        <f t="shared" si="204"/>
        <v>0</v>
      </c>
      <c r="RGR11" s="223">
        <f t="shared" si="204"/>
        <v>0</v>
      </c>
      <c r="RGS11" s="223">
        <f t="shared" si="204"/>
        <v>0</v>
      </c>
      <c r="RGT11" s="223">
        <f t="shared" si="204"/>
        <v>0</v>
      </c>
      <c r="RGU11" s="223">
        <f t="shared" si="204"/>
        <v>0</v>
      </c>
      <c r="RGV11" s="223">
        <f t="shared" si="204"/>
        <v>0</v>
      </c>
      <c r="RGW11" s="223">
        <f t="shared" si="204"/>
        <v>0</v>
      </c>
      <c r="RGX11" s="223">
        <f t="shared" si="204"/>
        <v>0</v>
      </c>
      <c r="RGY11" s="223">
        <f t="shared" si="204"/>
        <v>0</v>
      </c>
      <c r="RGZ11" s="223">
        <f t="shared" si="204"/>
        <v>0</v>
      </c>
      <c r="RHA11" s="223">
        <f t="shared" si="204"/>
        <v>0</v>
      </c>
      <c r="RHB11" s="223">
        <f t="shared" si="204"/>
        <v>0</v>
      </c>
      <c r="RHC11" s="223">
        <f t="shared" si="204"/>
        <v>0</v>
      </c>
      <c r="RHD11" s="223">
        <f t="shared" si="204"/>
        <v>0</v>
      </c>
      <c r="RHE11" s="223">
        <f t="shared" si="204"/>
        <v>0</v>
      </c>
      <c r="RHF11" s="223">
        <f t="shared" si="204"/>
        <v>0</v>
      </c>
      <c r="RHG11" s="223">
        <f t="shared" si="204"/>
        <v>0</v>
      </c>
      <c r="RHH11" s="223">
        <f t="shared" si="204"/>
        <v>0</v>
      </c>
      <c r="RHI11" s="223">
        <f t="shared" si="204"/>
        <v>0</v>
      </c>
      <c r="RHJ11" s="223">
        <f t="shared" ref="RHJ11:RJU11" si="205">SUM(RHJ4:RHJ10)</f>
        <v>0</v>
      </c>
      <c r="RHK11" s="223">
        <f t="shared" si="205"/>
        <v>0</v>
      </c>
      <c r="RHL11" s="223">
        <f t="shared" si="205"/>
        <v>0</v>
      </c>
      <c r="RHM11" s="223">
        <f t="shared" si="205"/>
        <v>0</v>
      </c>
      <c r="RHN11" s="223">
        <f t="shared" si="205"/>
        <v>0</v>
      </c>
      <c r="RHO11" s="223">
        <f t="shared" si="205"/>
        <v>0</v>
      </c>
      <c r="RHP11" s="223">
        <f t="shared" si="205"/>
        <v>0</v>
      </c>
      <c r="RHQ11" s="223">
        <f t="shared" si="205"/>
        <v>0</v>
      </c>
      <c r="RHR11" s="223">
        <f t="shared" si="205"/>
        <v>0</v>
      </c>
      <c r="RHS11" s="223">
        <f t="shared" si="205"/>
        <v>0</v>
      </c>
      <c r="RHT11" s="223">
        <f t="shared" si="205"/>
        <v>0</v>
      </c>
      <c r="RHU11" s="223">
        <f t="shared" si="205"/>
        <v>0</v>
      </c>
      <c r="RHV11" s="223">
        <f t="shared" si="205"/>
        <v>0</v>
      </c>
      <c r="RHW11" s="223">
        <f t="shared" si="205"/>
        <v>0</v>
      </c>
      <c r="RHX11" s="223">
        <f t="shared" si="205"/>
        <v>0</v>
      </c>
      <c r="RHY11" s="223">
        <f t="shared" si="205"/>
        <v>0</v>
      </c>
      <c r="RHZ11" s="223">
        <f t="shared" si="205"/>
        <v>0</v>
      </c>
      <c r="RIA11" s="223">
        <f t="shared" si="205"/>
        <v>0</v>
      </c>
      <c r="RIB11" s="223">
        <f t="shared" si="205"/>
        <v>0</v>
      </c>
      <c r="RIC11" s="223">
        <f t="shared" si="205"/>
        <v>0</v>
      </c>
      <c r="RID11" s="223">
        <f t="shared" si="205"/>
        <v>0</v>
      </c>
      <c r="RIE11" s="223">
        <f t="shared" si="205"/>
        <v>0</v>
      </c>
      <c r="RIF11" s="223">
        <f t="shared" si="205"/>
        <v>0</v>
      </c>
      <c r="RIG11" s="223">
        <f t="shared" si="205"/>
        <v>0</v>
      </c>
      <c r="RIH11" s="223">
        <f t="shared" si="205"/>
        <v>0</v>
      </c>
      <c r="RII11" s="223">
        <f t="shared" si="205"/>
        <v>0</v>
      </c>
      <c r="RIJ11" s="223">
        <f t="shared" si="205"/>
        <v>0</v>
      </c>
      <c r="RIK11" s="223">
        <f t="shared" si="205"/>
        <v>0</v>
      </c>
      <c r="RIL11" s="223">
        <f t="shared" si="205"/>
        <v>0</v>
      </c>
      <c r="RIM11" s="223">
        <f t="shared" si="205"/>
        <v>0</v>
      </c>
      <c r="RIN11" s="223">
        <f t="shared" si="205"/>
        <v>0</v>
      </c>
      <c r="RIO11" s="223">
        <f t="shared" si="205"/>
        <v>0</v>
      </c>
      <c r="RIP11" s="223">
        <f t="shared" si="205"/>
        <v>0</v>
      </c>
      <c r="RIQ11" s="223">
        <f t="shared" si="205"/>
        <v>0</v>
      </c>
      <c r="RIR11" s="223">
        <f t="shared" si="205"/>
        <v>0</v>
      </c>
      <c r="RIS11" s="223">
        <f t="shared" si="205"/>
        <v>0</v>
      </c>
      <c r="RIT11" s="223">
        <f t="shared" si="205"/>
        <v>0</v>
      </c>
      <c r="RIU11" s="223">
        <f t="shared" si="205"/>
        <v>0</v>
      </c>
      <c r="RIV11" s="223">
        <f t="shared" si="205"/>
        <v>0</v>
      </c>
      <c r="RIW11" s="223">
        <f t="shared" si="205"/>
        <v>0</v>
      </c>
      <c r="RIX11" s="223">
        <f t="shared" si="205"/>
        <v>0</v>
      </c>
      <c r="RIY11" s="223">
        <f t="shared" si="205"/>
        <v>0</v>
      </c>
      <c r="RIZ11" s="223">
        <f t="shared" si="205"/>
        <v>0</v>
      </c>
      <c r="RJA11" s="223">
        <f t="shared" si="205"/>
        <v>0</v>
      </c>
      <c r="RJB11" s="223">
        <f t="shared" si="205"/>
        <v>0</v>
      </c>
      <c r="RJC11" s="223">
        <f t="shared" si="205"/>
        <v>0</v>
      </c>
      <c r="RJD11" s="223">
        <f t="shared" si="205"/>
        <v>0</v>
      </c>
      <c r="RJE11" s="223">
        <f t="shared" si="205"/>
        <v>0</v>
      </c>
      <c r="RJF11" s="223">
        <f t="shared" si="205"/>
        <v>0</v>
      </c>
      <c r="RJG11" s="223">
        <f t="shared" si="205"/>
        <v>0</v>
      </c>
      <c r="RJH11" s="223">
        <f t="shared" si="205"/>
        <v>0</v>
      </c>
      <c r="RJI11" s="223">
        <f t="shared" si="205"/>
        <v>0</v>
      </c>
      <c r="RJJ11" s="223">
        <f t="shared" si="205"/>
        <v>0</v>
      </c>
      <c r="RJK11" s="223">
        <f t="shared" si="205"/>
        <v>0</v>
      </c>
      <c r="RJL11" s="223">
        <f t="shared" si="205"/>
        <v>0</v>
      </c>
      <c r="RJM11" s="223">
        <f t="shared" si="205"/>
        <v>0</v>
      </c>
      <c r="RJN11" s="223">
        <f t="shared" si="205"/>
        <v>0</v>
      </c>
      <c r="RJO11" s="223">
        <f t="shared" si="205"/>
        <v>0</v>
      </c>
      <c r="RJP11" s="223">
        <f t="shared" si="205"/>
        <v>0</v>
      </c>
      <c r="RJQ11" s="223">
        <f t="shared" si="205"/>
        <v>0</v>
      </c>
      <c r="RJR11" s="223">
        <f t="shared" si="205"/>
        <v>0</v>
      </c>
      <c r="RJS11" s="223">
        <f t="shared" si="205"/>
        <v>0</v>
      </c>
      <c r="RJT11" s="223">
        <f t="shared" si="205"/>
        <v>0</v>
      </c>
      <c r="RJU11" s="223">
        <f t="shared" si="205"/>
        <v>0</v>
      </c>
      <c r="RJV11" s="223">
        <f t="shared" ref="RJV11:RMG11" si="206">SUM(RJV4:RJV10)</f>
        <v>0</v>
      </c>
      <c r="RJW11" s="223">
        <f t="shared" si="206"/>
        <v>0</v>
      </c>
      <c r="RJX11" s="223">
        <f t="shared" si="206"/>
        <v>0</v>
      </c>
      <c r="RJY11" s="223">
        <f t="shared" si="206"/>
        <v>0</v>
      </c>
      <c r="RJZ11" s="223">
        <f t="shared" si="206"/>
        <v>0</v>
      </c>
      <c r="RKA11" s="223">
        <f t="shared" si="206"/>
        <v>0</v>
      </c>
      <c r="RKB11" s="223">
        <f t="shared" si="206"/>
        <v>0</v>
      </c>
      <c r="RKC11" s="223">
        <f t="shared" si="206"/>
        <v>0</v>
      </c>
      <c r="RKD11" s="223">
        <f t="shared" si="206"/>
        <v>0</v>
      </c>
      <c r="RKE11" s="223">
        <f t="shared" si="206"/>
        <v>0</v>
      </c>
      <c r="RKF11" s="223">
        <f t="shared" si="206"/>
        <v>0</v>
      </c>
      <c r="RKG11" s="223">
        <f t="shared" si="206"/>
        <v>0</v>
      </c>
      <c r="RKH11" s="223">
        <f t="shared" si="206"/>
        <v>0</v>
      </c>
      <c r="RKI11" s="223">
        <f t="shared" si="206"/>
        <v>0</v>
      </c>
      <c r="RKJ11" s="223">
        <f t="shared" si="206"/>
        <v>0</v>
      </c>
      <c r="RKK11" s="223">
        <f t="shared" si="206"/>
        <v>0</v>
      </c>
      <c r="RKL11" s="223">
        <f t="shared" si="206"/>
        <v>0</v>
      </c>
      <c r="RKM11" s="223">
        <f t="shared" si="206"/>
        <v>0</v>
      </c>
      <c r="RKN11" s="223">
        <f t="shared" si="206"/>
        <v>0</v>
      </c>
      <c r="RKO11" s="223">
        <f t="shared" si="206"/>
        <v>0</v>
      </c>
      <c r="RKP11" s="223">
        <f t="shared" si="206"/>
        <v>0</v>
      </c>
      <c r="RKQ11" s="223">
        <f t="shared" si="206"/>
        <v>0</v>
      </c>
      <c r="RKR11" s="223">
        <f t="shared" si="206"/>
        <v>0</v>
      </c>
      <c r="RKS11" s="223">
        <f t="shared" si="206"/>
        <v>0</v>
      </c>
      <c r="RKT11" s="223">
        <f t="shared" si="206"/>
        <v>0</v>
      </c>
      <c r="RKU11" s="223">
        <f t="shared" si="206"/>
        <v>0</v>
      </c>
      <c r="RKV11" s="223">
        <f t="shared" si="206"/>
        <v>0</v>
      </c>
      <c r="RKW11" s="223">
        <f t="shared" si="206"/>
        <v>0</v>
      </c>
      <c r="RKX11" s="223">
        <f t="shared" si="206"/>
        <v>0</v>
      </c>
      <c r="RKY11" s="223">
        <f t="shared" si="206"/>
        <v>0</v>
      </c>
      <c r="RKZ11" s="223">
        <f t="shared" si="206"/>
        <v>0</v>
      </c>
      <c r="RLA11" s="223">
        <f t="shared" si="206"/>
        <v>0</v>
      </c>
      <c r="RLB11" s="223">
        <f t="shared" si="206"/>
        <v>0</v>
      </c>
      <c r="RLC11" s="223">
        <f t="shared" si="206"/>
        <v>0</v>
      </c>
      <c r="RLD11" s="223">
        <f t="shared" si="206"/>
        <v>0</v>
      </c>
      <c r="RLE11" s="223">
        <f t="shared" si="206"/>
        <v>0</v>
      </c>
      <c r="RLF11" s="223">
        <f t="shared" si="206"/>
        <v>0</v>
      </c>
      <c r="RLG11" s="223">
        <f t="shared" si="206"/>
        <v>0</v>
      </c>
      <c r="RLH11" s="223">
        <f t="shared" si="206"/>
        <v>0</v>
      </c>
      <c r="RLI11" s="223">
        <f t="shared" si="206"/>
        <v>0</v>
      </c>
      <c r="RLJ11" s="223">
        <f t="shared" si="206"/>
        <v>0</v>
      </c>
      <c r="RLK11" s="223">
        <f t="shared" si="206"/>
        <v>0</v>
      </c>
      <c r="RLL11" s="223">
        <f t="shared" si="206"/>
        <v>0</v>
      </c>
      <c r="RLM11" s="223">
        <f t="shared" si="206"/>
        <v>0</v>
      </c>
      <c r="RLN11" s="223">
        <f t="shared" si="206"/>
        <v>0</v>
      </c>
      <c r="RLO11" s="223">
        <f t="shared" si="206"/>
        <v>0</v>
      </c>
      <c r="RLP11" s="223">
        <f t="shared" si="206"/>
        <v>0</v>
      </c>
      <c r="RLQ11" s="223">
        <f t="shared" si="206"/>
        <v>0</v>
      </c>
      <c r="RLR11" s="223">
        <f t="shared" si="206"/>
        <v>0</v>
      </c>
      <c r="RLS11" s="223">
        <f t="shared" si="206"/>
        <v>0</v>
      </c>
      <c r="RLT11" s="223">
        <f t="shared" si="206"/>
        <v>0</v>
      </c>
      <c r="RLU11" s="223">
        <f t="shared" si="206"/>
        <v>0</v>
      </c>
      <c r="RLV11" s="223">
        <f t="shared" si="206"/>
        <v>0</v>
      </c>
      <c r="RLW11" s="223">
        <f t="shared" si="206"/>
        <v>0</v>
      </c>
      <c r="RLX11" s="223">
        <f t="shared" si="206"/>
        <v>0</v>
      </c>
      <c r="RLY11" s="223">
        <f t="shared" si="206"/>
        <v>0</v>
      </c>
      <c r="RLZ11" s="223">
        <f t="shared" si="206"/>
        <v>0</v>
      </c>
      <c r="RMA11" s="223">
        <f t="shared" si="206"/>
        <v>0</v>
      </c>
      <c r="RMB11" s="223">
        <f t="shared" si="206"/>
        <v>0</v>
      </c>
      <c r="RMC11" s="223">
        <f t="shared" si="206"/>
        <v>0</v>
      </c>
      <c r="RMD11" s="223">
        <f t="shared" si="206"/>
        <v>0</v>
      </c>
      <c r="RME11" s="223">
        <f t="shared" si="206"/>
        <v>0</v>
      </c>
      <c r="RMF11" s="223">
        <f t="shared" si="206"/>
        <v>0</v>
      </c>
      <c r="RMG11" s="223">
        <f t="shared" si="206"/>
        <v>0</v>
      </c>
      <c r="RMH11" s="223">
        <f t="shared" ref="RMH11:ROS11" si="207">SUM(RMH4:RMH10)</f>
        <v>0</v>
      </c>
      <c r="RMI11" s="223">
        <f t="shared" si="207"/>
        <v>0</v>
      </c>
      <c r="RMJ11" s="223">
        <f t="shared" si="207"/>
        <v>0</v>
      </c>
      <c r="RMK11" s="223">
        <f t="shared" si="207"/>
        <v>0</v>
      </c>
      <c r="RML11" s="223">
        <f t="shared" si="207"/>
        <v>0</v>
      </c>
      <c r="RMM11" s="223">
        <f t="shared" si="207"/>
        <v>0</v>
      </c>
      <c r="RMN11" s="223">
        <f t="shared" si="207"/>
        <v>0</v>
      </c>
      <c r="RMO11" s="223">
        <f t="shared" si="207"/>
        <v>0</v>
      </c>
      <c r="RMP11" s="223">
        <f t="shared" si="207"/>
        <v>0</v>
      </c>
      <c r="RMQ11" s="223">
        <f t="shared" si="207"/>
        <v>0</v>
      </c>
      <c r="RMR11" s="223">
        <f t="shared" si="207"/>
        <v>0</v>
      </c>
      <c r="RMS11" s="223">
        <f t="shared" si="207"/>
        <v>0</v>
      </c>
      <c r="RMT11" s="223">
        <f t="shared" si="207"/>
        <v>0</v>
      </c>
      <c r="RMU11" s="223">
        <f t="shared" si="207"/>
        <v>0</v>
      </c>
      <c r="RMV11" s="223">
        <f t="shared" si="207"/>
        <v>0</v>
      </c>
      <c r="RMW11" s="223">
        <f t="shared" si="207"/>
        <v>0</v>
      </c>
      <c r="RMX11" s="223">
        <f t="shared" si="207"/>
        <v>0</v>
      </c>
      <c r="RMY11" s="223">
        <f t="shared" si="207"/>
        <v>0</v>
      </c>
      <c r="RMZ11" s="223">
        <f t="shared" si="207"/>
        <v>0</v>
      </c>
      <c r="RNA11" s="223">
        <f t="shared" si="207"/>
        <v>0</v>
      </c>
      <c r="RNB11" s="223">
        <f t="shared" si="207"/>
        <v>0</v>
      </c>
      <c r="RNC11" s="223">
        <f t="shared" si="207"/>
        <v>0</v>
      </c>
      <c r="RND11" s="223">
        <f t="shared" si="207"/>
        <v>0</v>
      </c>
      <c r="RNE11" s="223">
        <f t="shared" si="207"/>
        <v>0</v>
      </c>
      <c r="RNF11" s="223">
        <f t="shared" si="207"/>
        <v>0</v>
      </c>
      <c r="RNG11" s="223">
        <f t="shared" si="207"/>
        <v>0</v>
      </c>
      <c r="RNH11" s="223">
        <f t="shared" si="207"/>
        <v>0</v>
      </c>
      <c r="RNI11" s="223">
        <f t="shared" si="207"/>
        <v>0</v>
      </c>
      <c r="RNJ11" s="223">
        <f t="shared" si="207"/>
        <v>0</v>
      </c>
      <c r="RNK11" s="223">
        <f t="shared" si="207"/>
        <v>0</v>
      </c>
      <c r="RNL11" s="223">
        <f t="shared" si="207"/>
        <v>0</v>
      </c>
      <c r="RNM11" s="223">
        <f t="shared" si="207"/>
        <v>0</v>
      </c>
      <c r="RNN11" s="223">
        <f t="shared" si="207"/>
        <v>0</v>
      </c>
      <c r="RNO11" s="223">
        <f t="shared" si="207"/>
        <v>0</v>
      </c>
      <c r="RNP11" s="223">
        <f t="shared" si="207"/>
        <v>0</v>
      </c>
      <c r="RNQ11" s="223">
        <f t="shared" si="207"/>
        <v>0</v>
      </c>
      <c r="RNR11" s="223">
        <f t="shared" si="207"/>
        <v>0</v>
      </c>
      <c r="RNS11" s="223">
        <f t="shared" si="207"/>
        <v>0</v>
      </c>
      <c r="RNT11" s="223">
        <f t="shared" si="207"/>
        <v>0</v>
      </c>
      <c r="RNU11" s="223">
        <f t="shared" si="207"/>
        <v>0</v>
      </c>
      <c r="RNV11" s="223">
        <f t="shared" si="207"/>
        <v>0</v>
      </c>
      <c r="RNW11" s="223">
        <f t="shared" si="207"/>
        <v>0</v>
      </c>
      <c r="RNX11" s="223">
        <f t="shared" si="207"/>
        <v>0</v>
      </c>
      <c r="RNY11" s="223">
        <f t="shared" si="207"/>
        <v>0</v>
      </c>
      <c r="RNZ11" s="223">
        <f t="shared" si="207"/>
        <v>0</v>
      </c>
      <c r="ROA11" s="223">
        <f t="shared" si="207"/>
        <v>0</v>
      </c>
      <c r="ROB11" s="223">
        <f t="shared" si="207"/>
        <v>0</v>
      </c>
      <c r="ROC11" s="223">
        <f t="shared" si="207"/>
        <v>0</v>
      </c>
      <c r="ROD11" s="223">
        <f t="shared" si="207"/>
        <v>0</v>
      </c>
      <c r="ROE11" s="223">
        <f t="shared" si="207"/>
        <v>0</v>
      </c>
      <c r="ROF11" s="223">
        <f t="shared" si="207"/>
        <v>0</v>
      </c>
      <c r="ROG11" s="223">
        <f t="shared" si="207"/>
        <v>0</v>
      </c>
      <c r="ROH11" s="223">
        <f t="shared" si="207"/>
        <v>0</v>
      </c>
      <c r="ROI11" s="223">
        <f t="shared" si="207"/>
        <v>0</v>
      </c>
      <c r="ROJ11" s="223">
        <f t="shared" si="207"/>
        <v>0</v>
      </c>
      <c r="ROK11" s="223">
        <f t="shared" si="207"/>
        <v>0</v>
      </c>
      <c r="ROL11" s="223">
        <f t="shared" si="207"/>
        <v>0</v>
      </c>
      <c r="ROM11" s="223">
        <f t="shared" si="207"/>
        <v>0</v>
      </c>
      <c r="RON11" s="223">
        <f t="shared" si="207"/>
        <v>0</v>
      </c>
      <c r="ROO11" s="223">
        <f t="shared" si="207"/>
        <v>0</v>
      </c>
      <c r="ROP11" s="223">
        <f t="shared" si="207"/>
        <v>0</v>
      </c>
      <c r="ROQ11" s="223">
        <f t="shared" si="207"/>
        <v>0</v>
      </c>
      <c r="ROR11" s="223">
        <f t="shared" si="207"/>
        <v>0</v>
      </c>
      <c r="ROS11" s="223">
        <f t="shared" si="207"/>
        <v>0</v>
      </c>
      <c r="ROT11" s="223">
        <f t="shared" ref="ROT11:RRE11" si="208">SUM(ROT4:ROT10)</f>
        <v>0</v>
      </c>
      <c r="ROU11" s="223">
        <f t="shared" si="208"/>
        <v>0</v>
      </c>
      <c r="ROV11" s="223">
        <f t="shared" si="208"/>
        <v>0</v>
      </c>
      <c r="ROW11" s="223">
        <f t="shared" si="208"/>
        <v>0</v>
      </c>
      <c r="ROX11" s="223">
        <f t="shared" si="208"/>
        <v>0</v>
      </c>
      <c r="ROY11" s="223">
        <f t="shared" si="208"/>
        <v>0</v>
      </c>
      <c r="ROZ11" s="223">
        <f t="shared" si="208"/>
        <v>0</v>
      </c>
      <c r="RPA11" s="223">
        <f t="shared" si="208"/>
        <v>0</v>
      </c>
      <c r="RPB11" s="223">
        <f t="shared" si="208"/>
        <v>0</v>
      </c>
      <c r="RPC11" s="223">
        <f t="shared" si="208"/>
        <v>0</v>
      </c>
      <c r="RPD11" s="223">
        <f t="shared" si="208"/>
        <v>0</v>
      </c>
      <c r="RPE11" s="223">
        <f t="shared" si="208"/>
        <v>0</v>
      </c>
      <c r="RPF11" s="223">
        <f t="shared" si="208"/>
        <v>0</v>
      </c>
      <c r="RPG11" s="223">
        <f t="shared" si="208"/>
        <v>0</v>
      </c>
      <c r="RPH11" s="223">
        <f t="shared" si="208"/>
        <v>0</v>
      </c>
      <c r="RPI11" s="223">
        <f t="shared" si="208"/>
        <v>0</v>
      </c>
      <c r="RPJ11" s="223">
        <f t="shared" si="208"/>
        <v>0</v>
      </c>
      <c r="RPK11" s="223">
        <f t="shared" si="208"/>
        <v>0</v>
      </c>
      <c r="RPL11" s="223">
        <f t="shared" si="208"/>
        <v>0</v>
      </c>
      <c r="RPM11" s="223">
        <f t="shared" si="208"/>
        <v>0</v>
      </c>
      <c r="RPN11" s="223">
        <f t="shared" si="208"/>
        <v>0</v>
      </c>
      <c r="RPO11" s="223">
        <f t="shared" si="208"/>
        <v>0</v>
      </c>
      <c r="RPP11" s="223">
        <f t="shared" si="208"/>
        <v>0</v>
      </c>
      <c r="RPQ11" s="223">
        <f t="shared" si="208"/>
        <v>0</v>
      </c>
      <c r="RPR11" s="223">
        <f t="shared" si="208"/>
        <v>0</v>
      </c>
      <c r="RPS11" s="223">
        <f t="shared" si="208"/>
        <v>0</v>
      </c>
      <c r="RPT11" s="223">
        <f t="shared" si="208"/>
        <v>0</v>
      </c>
      <c r="RPU11" s="223">
        <f t="shared" si="208"/>
        <v>0</v>
      </c>
      <c r="RPV11" s="223">
        <f t="shared" si="208"/>
        <v>0</v>
      </c>
      <c r="RPW11" s="223">
        <f t="shared" si="208"/>
        <v>0</v>
      </c>
      <c r="RPX11" s="223">
        <f t="shared" si="208"/>
        <v>0</v>
      </c>
      <c r="RPY11" s="223">
        <f t="shared" si="208"/>
        <v>0</v>
      </c>
      <c r="RPZ11" s="223">
        <f t="shared" si="208"/>
        <v>0</v>
      </c>
      <c r="RQA11" s="223">
        <f t="shared" si="208"/>
        <v>0</v>
      </c>
      <c r="RQB11" s="223">
        <f t="shared" si="208"/>
        <v>0</v>
      </c>
      <c r="RQC11" s="223">
        <f t="shared" si="208"/>
        <v>0</v>
      </c>
      <c r="RQD11" s="223">
        <f t="shared" si="208"/>
        <v>0</v>
      </c>
      <c r="RQE11" s="223">
        <f t="shared" si="208"/>
        <v>0</v>
      </c>
      <c r="RQF11" s="223">
        <f t="shared" si="208"/>
        <v>0</v>
      </c>
      <c r="RQG11" s="223">
        <f t="shared" si="208"/>
        <v>0</v>
      </c>
      <c r="RQH11" s="223">
        <f t="shared" si="208"/>
        <v>0</v>
      </c>
      <c r="RQI11" s="223">
        <f t="shared" si="208"/>
        <v>0</v>
      </c>
      <c r="RQJ11" s="223">
        <f t="shared" si="208"/>
        <v>0</v>
      </c>
      <c r="RQK11" s="223">
        <f t="shared" si="208"/>
        <v>0</v>
      </c>
      <c r="RQL11" s="223">
        <f t="shared" si="208"/>
        <v>0</v>
      </c>
      <c r="RQM11" s="223">
        <f t="shared" si="208"/>
        <v>0</v>
      </c>
      <c r="RQN11" s="223">
        <f t="shared" si="208"/>
        <v>0</v>
      </c>
      <c r="RQO11" s="223">
        <f t="shared" si="208"/>
        <v>0</v>
      </c>
      <c r="RQP11" s="223">
        <f t="shared" si="208"/>
        <v>0</v>
      </c>
      <c r="RQQ11" s="223">
        <f t="shared" si="208"/>
        <v>0</v>
      </c>
      <c r="RQR11" s="223">
        <f t="shared" si="208"/>
        <v>0</v>
      </c>
      <c r="RQS11" s="223">
        <f t="shared" si="208"/>
        <v>0</v>
      </c>
      <c r="RQT11" s="223">
        <f t="shared" si="208"/>
        <v>0</v>
      </c>
      <c r="RQU11" s="223">
        <f t="shared" si="208"/>
        <v>0</v>
      </c>
      <c r="RQV11" s="223">
        <f t="shared" si="208"/>
        <v>0</v>
      </c>
      <c r="RQW11" s="223">
        <f t="shared" si="208"/>
        <v>0</v>
      </c>
      <c r="RQX11" s="223">
        <f t="shared" si="208"/>
        <v>0</v>
      </c>
      <c r="RQY11" s="223">
        <f t="shared" si="208"/>
        <v>0</v>
      </c>
      <c r="RQZ11" s="223">
        <f t="shared" si="208"/>
        <v>0</v>
      </c>
      <c r="RRA11" s="223">
        <f t="shared" si="208"/>
        <v>0</v>
      </c>
      <c r="RRB11" s="223">
        <f t="shared" si="208"/>
        <v>0</v>
      </c>
      <c r="RRC11" s="223">
        <f t="shared" si="208"/>
        <v>0</v>
      </c>
      <c r="RRD11" s="223">
        <f t="shared" si="208"/>
        <v>0</v>
      </c>
      <c r="RRE11" s="223">
        <f t="shared" si="208"/>
        <v>0</v>
      </c>
      <c r="RRF11" s="223">
        <f t="shared" ref="RRF11:RTQ11" si="209">SUM(RRF4:RRF10)</f>
        <v>0</v>
      </c>
      <c r="RRG11" s="223">
        <f t="shared" si="209"/>
        <v>0</v>
      </c>
      <c r="RRH11" s="223">
        <f t="shared" si="209"/>
        <v>0</v>
      </c>
      <c r="RRI11" s="223">
        <f t="shared" si="209"/>
        <v>0</v>
      </c>
      <c r="RRJ11" s="223">
        <f t="shared" si="209"/>
        <v>0</v>
      </c>
      <c r="RRK11" s="223">
        <f t="shared" si="209"/>
        <v>0</v>
      </c>
      <c r="RRL11" s="223">
        <f t="shared" si="209"/>
        <v>0</v>
      </c>
      <c r="RRM11" s="223">
        <f t="shared" si="209"/>
        <v>0</v>
      </c>
      <c r="RRN11" s="223">
        <f t="shared" si="209"/>
        <v>0</v>
      </c>
      <c r="RRO11" s="223">
        <f t="shared" si="209"/>
        <v>0</v>
      </c>
      <c r="RRP11" s="223">
        <f t="shared" si="209"/>
        <v>0</v>
      </c>
      <c r="RRQ11" s="223">
        <f t="shared" si="209"/>
        <v>0</v>
      </c>
      <c r="RRR11" s="223">
        <f t="shared" si="209"/>
        <v>0</v>
      </c>
      <c r="RRS11" s="223">
        <f t="shared" si="209"/>
        <v>0</v>
      </c>
      <c r="RRT11" s="223">
        <f t="shared" si="209"/>
        <v>0</v>
      </c>
      <c r="RRU11" s="223">
        <f t="shared" si="209"/>
        <v>0</v>
      </c>
      <c r="RRV11" s="223">
        <f t="shared" si="209"/>
        <v>0</v>
      </c>
      <c r="RRW11" s="223">
        <f t="shared" si="209"/>
        <v>0</v>
      </c>
      <c r="RRX11" s="223">
        <f t="shared" si="209"/>
        <v>0</v>
      </c>
      <c r="RRY11" s="223">
        <f t="shared" si="209"/>
        <v>0</v>
      </c>
      <c r="RRZ11" s="223">
        <f t="shared" si="209"/>
        <v>0</v>
      </c>
      <c r="RSA11" s="223">
        <f t="shared" si="209"/>
        <v>0</v>
      </c>
      <c r="RSB11" s="223">
        <f t="shared" si="209"/>
        <v>0</v>
      </c>
      <c r="RSC11" s="223">
        <f t="shared" si="209"/>
        <v>0</v>
      </c>
      <c r="RSD11" s="223">
        <f t="shared" si="209"/>
        <v>0</v>
      </c>
      <c r="RSE11" s="223">
        <f t="shared" si="209"/>
        <v>0</v>
      </c>
      <c r="RSF11" s="223">
        <f t="shared" si="209"/>
        <v>0</v>
      </c>
      <c r="RSG11" s="223">
        <f t="shared" si="209"/>
        <v>0</v>
      </c>
      <c r="RSH11" s="223">
        <f t="shared" si="209"/>
        <v>0</v>
      </c>
      <c r="RSI11" s="223">
        <f t="shared" si="209"/>
        <v>0</v>
      </c>
      <c r="RSJ11" s="223">
        <f t="shared" si="209"/>
        <v>0</v>
      </c>
      <c r="RSK11" s="223">
        <f t="shared" si="209"/>
        <v>0</v>
      </c>
      <c r="RSL11" s="223">
        <f t="shared" si="209"/>
        <v>0</v>
      </c>
      <c r="RSM11" s="223">
        <f t="shared" si="209"/>
        <v>0</v>
      </c>
      <c r="RSN11" s="223">
        <f t="shared" si="209"/>
        <v>0</v>
      </c>
      <c r="RSO11" s="223">
        <f t="shared" si="209"/>
        <v>0</v>
      </c>
      <c r="RSP11" s="223">
        <f t="shared" si="209"/>
        <v>0</v>
      </c>
      <c r="RSQ11" s="223">
        <f t="shared" si="209"/>
        <v>0</v>
      </c>
      <c r="RSR11" s="223">
        <f t="shared" si="209"/>
        <v>0</v>
      </c>
      <c r="RSS11" s="223">
        <f t="shared" si="209"/>
        <v>0</v>
      </c>
      <c r="RST11" s="223">
        <f t="shared" si="209"/>
        <v>0</v>
      </c>
      <c r="RSU11" s="223">
        <f t="shared" si="209"/>
        <v>0</v>
      </c>
      <c r="RSV11" s="223">
        <f t="shared" si="209"/>
        <v>0</v>
      </c>
      <c r="RSW11" s="223">
        <f t="shared" si="209"/>
        <v>0</v>
      </c>
      <c r="RSX11" s="223">
        <f t="shared" si="209"/>
        <v>0</v>
      </c>
      <c r="RSY11" s="223">
        <f t="shared" si="209"/>
        <v>0</v>
      </c>
      <c r="RSZ11" s="223">
        <f t="shared" si="209"/>
        <v>0</v>
      </c>
      <c r="RTA11" s="223">
        <f t="shared" si="209"/>
        <v>0</v>
      </c>
      <c r="RTB11" s="223">
        <f t="shared" si="209"/>
        <v>0</v>
      </c>
      <c r="RTC11" s="223">
        <f t="shared" si="209"/>
        <v>0</v>
      </c>
      <c r="RTD11" s="223">
        <f t="shared" si="209"/>
        <v>0</v>
      </c>
      <c r="RTE11" s="223">
        <f t="shared" si="209"/>
        <v>0</v>
      </c>
      <c r="RTF11" s="223">
        <f t="shared" si="209"/>
        <v>0</v>
      </c>
      <c r="RTG11" s="223">
        <f t="shared" si="209"/>
        <v>0</v>
      </c>
      <c r="RTH11" s="223">
        <f t="shared" si="209"/>
        <v>0</v>
      </c>
      <c r="RTI11" s="223">
        <f t="shared" si="209"/>
        <v>0</v>
      </c>
      <c r="RTJ11" s="223">
        <f t="shared" si="209"/>
        <v>0</v>
      </c>
      <c r="RTK11" s="223">
        <f t="shared" si="209"/>
        <v>0</v>
      </c>
      <c r="RTL11" s="223">
        <f t="shared" si="209"/>
        <v>0</v>
      </c>
      <c r="RTM11" s="223">
        <f t="shared" si="209"/>
        <v>0</v>
      </c>
      <c r="RTN11" s="223">
        <f t="shared" si="209"/>
        <v>0</v>
      </c>
      <c r="RTO11" s="223">
        <f t="shared" si="209"/>
        <v>0</v>
      </c>
      <c r="RTP11" s="223">
        <f t="shared" si="209"/>
        <v>0</v>
      </c>
      <c r="RTQ11" s="223">
        <f t="shared" si="209"/>
        <v>0</v>
      </c>
      <c r="RTR11" s="223">
        <f t="shared" ref="RTR11:RWC11" si="210">SUM(RTR4:RTR10)</f>
        <v>0</v>
      </c>
      <c r="RTS11" s="223">
        <f t="shared" si="210"/>
        <v>0</v>
      </c>
      <c r="RTT11" s="223">
        <f t="shared" si="210"/>
        <v>0</v>
      </c>
      <c r="RTU11" s="223">
        <f t="shared" si="210"/>
        <v>0</v>
      </c>
      <c r="RTV11" s="223">
        <f t="shared" si="210"/>
        <v>0</v>
      </c>
      <c r="RTW11" s="223">
        <f t="shared" si="210"/>
        <v>0</v>
      </c>
      <c r="RTX11" s="223">
        <f t="shared" si="210"/>
        <v>0</v>
      </c>
      <c r="RTY11" s="223">
        <f t="shared" si="210"/>
        <v>0</v>
      </c>
      <c r="RTZ11" s="223">
        <f t="shared" si="210"/>
        <v>0</v>
      </c>
      <c r="RUA11" s="223">
        <f t="shared" si="210"/>
        <v>0</v>
      </c>
      <c r="RUB11" s="223">
        <f t="shared" si="210"/>
        <v>0</v>
      </c>
      <c r="RUC11" s="223">
        <f t="shared" si="210"/>
        <v>0</v>
      </c>
      <c r="RUD11" s="223">
        <f t="shared" si="210"/>
        <v>0</v>
      </c>
      <c r="RUE11" s="223">
        <f t="shared" si="210"/>
        <v>0</v>
      </c>
      <c r="RUF11" s="223">
        <f t="shared" si="210"/>
        <v>0</v>
      </c>
      <c r="RUG11" s="223">
        <f t="shared" si="210"/>
        <v>0</v>
      </c>
      <c r="RUH11" s="223">
        <f t="shared" si="210"/>
        <v>0</v>
      </c>
      <c r="RUI11" s="223">
        <f t="shared" si="210"/>
        <v>0</v>
      </c>
      <c r="RUJ11" s="223">
        <f t="shared" si="210"/>
        <v>0</v>
      </c>
      <c r="RUK11" s="223">
        <f t="shared" si="210"/>
        <v>0</v>
      </c>
      <c r="RUL11" s="223">
        <f t="shared" si="210"/>
        <v>0</v>
      </c>
      <c r="RUM11" s="223">
        <f t="shared" si="210"/>
        <v>0</v>
      </c>
      <c r="RUN11" s="223">
        <f t="shared" si="210"/>
        <v>0</v>
      </c>
      <c r="RUO11" s="223">
        <f t="shared" si="210"/>
        <v>0</v>
      </c>
      <c r="RUP11" s="223">
        <f t="shared" si="210"/>
        <v>0</v>
      </c>
      <c r="RUQ11" s="223">
        <f t="shared" si="210"/>
        <v>0</v>
      </c>
      <c r="RUR11" s="223">
        <f t="shared" si="210"/>
        <v>0</v>
      </c>
      <c r="RUS11" s="223">
        <f t="shared" si="210"/>
        <v>0</v>
      </c>
      <c r="RUT11" s="223">
        <f t="shared" si="210"/>
        <v>0</v>
      </c>
      <c r="RUU11" s="223">
        <f t="shared" si="210"/>
        <v>0</v>
      </c>
      <c r="RUV11" s="223">
        <f t="shared" si="210"/>
        <v>0</v>
      </c>
      <c r="RUW11" s="223">
        <f t="shared" si="210"/>
        <v>0</v>
      </c>
      <c r="RUX11" s="223">
        <f t="shared" si="210"/>
        <v>0</v>
      </c>
      <c r="RUY11" s="223">
        <f t="shared" si="210"/>
        <v>0</v>
      </c>
      <c r="RUZ11" s="223">
        <f t="shared" si="210"/>
        <v>0</v>
      </c>
      <c r="RVA11" s="223">
        <f t="shared" si="210"/>
        <v>0</v>
      </c>
      <c r="RVB11" s="223">
        <f t="shared" si="210"/>
        <v>0</v>
      </c>
      <c r="RVC11" s="223">
        <f t="shared" si="210"/>
        <v>0</v>
      </c>
      <c r="RVD11" s="223">
        <f t="shared" si="210"/>
        <v>0</v>
      </c>
      <c r="RVE11" s="223">
        <f t="shared" si="210"/>
        <v>0</v>
      </c>
      <c r="RVF11" s="223">
        <f t="shared" si="210"/>
        <v>0</v>
      </c>
      <c r="RVG11" s="223">
        <f t="shared" si="210"/>
        <v>0</v>
      </c>
      <c r="RVH11" s="223">
        <f t="shared" si="210"/>
        <v>0</v>
      </c>
      <c r="RVI11" s="223">
        <f t="shared" si="210"/>
        <v>0</v>
      </c>
      <c r="RVJ11" s="223">
        <f t="shared" si="210"/>
        <v>0</v>
      </c>
      <c r="RVK11" s="223">
        <f t="shared" si="210"/>
        <v>0</v>
      </c>
      <c r="RVL11" s="223">
        <f t="shared" si="210"/>
        <v>0</v>
      </c>
      <c r="RVM11" s="223">
        <f t="shared" si="210"/>
        <v>0</v>
      </c>
      <c r="RVN11" s="223">
        <f t="shared" si="210"/>
        <v>0</v>
      </c>
      <c r="RVO11" s="223">
        <f t="shared" si="210"/>
        <v>0</v>
      </c>
      <c r="RVP11" s="223">
        <f t="shared" si="210"/>
        <v>0</v>
      </c>
      <c r="RVQ11" s="223">
        <f t="shared" si="210"/>
        <v>0</v>
      </c>
      <c r="RVR11" s="223">
        <f t="shared" si="210"/>
        <v>0</v>
      </c>
      <c r="RVS11" s="223">
        <f t="shared" si="210"/>
        <v>0</v>
      </c>
      <c r="RVT11" s="223">
        <f t="shared" si="210"/>
        <v>0</v>
      </c>
      <c r="RVU11" s="223">
        <f t="shared" si="210"/>
        <v>0</v>
      </c>
      <c r="RVV11" s="223">
        <f t="shared" si="210"/>
        <v>0</v>
      </c>
      <c r="RVW11" s="223">
        <f t="shared" si="210"/>
        <v>0</v>
      </c>
      <c r="RVX11" s="223">
        <f t="shared" si="210"/>
        <v>0</v>
      </c>
      <c r="RVY11" s="223">
        <f t="shared" si="210"/>
        <v>0</v>
      </c>
      <c r="RVZ11" s="223">
        <f t="shared" si="210"/>
        <v>0</v>
      </c>
      <c r="RWA11" s="223">
        <f t="shared" si="210"/>
        <v>0</v>
      </c>
      <c r="RWB11" s="223">
        <f t="shared" si="210"/>
        <v>0</v>
      </c>
      <c r="RWC11" s="223">
        <f t="shared" si="210"/>
        <v>0</v>
      </c>
      <c r="RWD11" s="223">
        <f t="shared" ref="RWD11:RYO11" si="211">SUM(RWD4:RWD10)</f>
        <v>0</v>
      </c>
      <c r="RWE11" s="223">
        <f t="shared" si="211"/>
        <v>0</v>
      </c>
      <c r="RWF11" s="223">
        <f t="shared" si="211"/>
        <v>0</v>
      </c>
      <c r="RWG11" s="223">
        <f t="shared" si="211"/>
        <v>0</v>
      </c>
      <c r="RWH11" s="223">
        <f t="shared" si="211"/>
        <v>0</v>
      </c>
      <c r="RWI11" s="223">
        <f t="shared" si="211"/>
        <v>0</v>
      </c>
      <c r="RWJ11" s="223">
        <f t="shared" si="211"/>
        <v>0</v>
      </c>
      <c r="RWK11" s="223">
        <f t="shared" si="211"/>
        <v>0</v>
      </c>
      <c r="RWL11" s="223">
        <f t="shared" si="211"/>
        <v>0</v>
      </c>
      <c r="RWM11" s="223">
        <f t="shared" si="211"/>
        <v>0</v>
      </c>
      <c r="RWN11" s="223">
        <f t="shared" si="211"/>
        <v>0</v>
      </c>
      <c r="RWO11" s="223">
        <f t="shared" si="211"/>
        <v>0</v>
      </c>
      <c r="RWP11" s="223">
        <f t="shared" si="211"/>
        <v>0</v>
      </c>
      <c r="RWQ11" s="223">
        <f t="shared" si="211"/>
        <v>0</v>
      </c>
      <c r="RWR11" s="223">
        <f t="shared" si="211"/>
        <v>0</v>
      </c>
      <c r="RWS11" s="223">
        <f t="shared" si="211"/>
        <v>0</v>
      </c>
      <c r="RWT11" s="223">
        <f t="shared" si="211"/>
        <v>0</v>
      </c>
      <c r="RWU11" s="223">
        <f t="shared" si="211"/>
        <v>0</v>
      </c>
      <c r="RWV11" s="223">
        <f t="shared" si="211"/>
        <v>0</v>
      </c>
      <c r="RWW11" s="223">
        <f t="shared" si="211"/>
        <v>0</v>
      </c>
      <c r="RWX11" s="223">
        <f t="shared" si="211"/>
        <v>0</v>
      </c>
      <c r="RWY11" s="223">
        <f t="shared" si="211"/>
        <v>0</v>
      </c>
      <c r="RWZ11" s="223">
        <f t="shared" si="211"/>
        <v>0</v>
      </c>
      <c r="RXA11" s="223">
        <f t="shared" si="211"/>
        <v>0</v>
      </c>
      <c r="RXB11" s="223">
        <f t="shared" si="211"/>
        <v>0</v>
      </c>
      <c r="RXC11" s="223">
        <f t="shared" si="211"/>
        <v>0</v>
      </c>
      <c r="RXD11" s="223">
        <f t="shared" si="211"/>
        <v>0</v>
      </c>
      <c r="RXE11" s="223">
        <f t="shared" si="211"/>
        <v>0</v>
      </c>
      <c r="RXF11" s="223">
        <f t="shared" si="211"/>
        <v>0</v>
      </c>
      <c r="RXG11" s="223">
        <f t="shared" si="211"/>
        <v>0</v>
      </c>
      <c r="RXH11" s="223">
        <f t="shared" si="211"/>
        <v>0</v>
      </c>
      <c r="RXI11" s="223">
        <f t="shared" si="211"/>
        <v>0</v>
      </c>
      <c r="RXJ11" s="223">
        <f t="shared" si="211"/>
        <v>0</v>
      </c>
      <c r="RXK11" s="223">
        <f t="shared" si="211"/>
        <v>0</v>
      </c>
      <c r="RXL11" s="223">
        <f t="shared" si="211"/>
        <v>0</v>
      </c>
      <c r="RXM11" s="223">
        <f t="shared" si="211"/>
        <v>0</v>
      </c>
      <c r="RXN11" s="223">
        <f t="shared" si="211"/>
        <v>0</v>
      </c>
      <c r="RXO11" s="223">
        <f t="shared" si="211"/>
        <v>0</v>
      </c>
      <c r="RXP11" s="223">
        <f t="shared" si="211"/>
        <v>0</v>
      </c>
      <c r="RXQ11" s="223">
        <f t="shared" si="211"/>
        <v>0</v>
      </c>
      <c r="RXR11" s="223">
        <f t="shared" si="211"/>
        <v>0</v>
      </c>
      <c r="RXS11" s="223">
        <f t="shared" si="211"/>
        <v>0</v>
      </c>
      <c r="RXT11" s="223">
        <f t="shared" si="211"/>
        <v>0</v>
      </c>
      <c r="RXU11" s="223">
        <f t="shared" si="211"/>
        <v>0</v>
      </c>
      <c r="RXV11" s="223">
        <f t="shared" si="211"/>
        <v>0</v>
      </c>
      <c r="RXW11" s="223">
        <f t="shared" si="211"/>
        <v>0</v>
      </c>
      <c r="RXX11" s="223">
        <f t="shared" si="211"/>
        <v>0</v>
      </c>
      <c r="RXY11" s="223">
        <f t="shared" si="211"/>
        <v>0</v>
      </c>
      <c r="RXZ11" s="223">
        <f t="shared" si="211"/>
        <v>0</v>
      </c>
      <c r="RYA11" s="223">
        <f t="shared" si="211"/>
        <v>0</v>
      </c>
      <c r="RYB11" s="223">
        <f t="shared" si="211"/>
        <v>0</v>
      </c>
      <c r="RYC11" s="223">
        <f t="shared" si="211"/>
        <v>0</v>
      </c>
      <c r="RYD11" s="223">
        <f t="shared" si="211"/>
        <v>0</v>
      </c>
      <c r="RYE11" s="223">
        <f t="shared" si="211"/>
        <v>0</v>
      </c>
      <c r="RYF11" s="223">
        <f t="shared" si="211"/>
        <v>0</v>
      </c>
      <c r="RYG11" s="223">
        <f t="shared" si="211"/>
        <v>0</v>
      </c>
      <c r="RYH11" s="223">
        <f t="shared" si="211"/>
        <v>0</v>
      </c>
      <c r="RYI11" s="223">
        <f t="shared" si="211"/>
        <v>0</v>
      </c>
      <c r="RYJ11" s="223">
        <f t="shared" si="211"/>
        <v>0</v>
      </c>
      <c r="RYK11" s="223">
        <f t="shared" si="211"/>
        <v>0</v>
      </c>
      <c r="RYL11" s="223">
        <f t="shared" si="211"/>
        <v>0</v>
      </c>
      <c r="RYM11" s="223">
        <f t="shared" si="211"/>
        <v>0</v>
      </c>
      <c r="RYN11" s="223">
        <f t="shared" si="211"/>
        <v>0</v>
      </c>
      <c r="RYO11" s="223">
        <f t="shared" si="211"/>
        <v>0</v>
      </c>
      <c r="RYP11" s="223">
        <f t="shared" ref="RYP11:SBA11" si="212">SUM(RYP4:RYP10)</f>
        <v>0</v>
      </c>
      <c r="RYQ11" s="223">
        <f t="shared" si="212"/>
        <v>0</v>
      </c>
      <c r="RYR11" s="223">
        <f t="shared" si="212"/>
        <v>0</v>
      </c>
      <c r="RYS11" s="223">
        <f t="shared" si="212"/>
        <v>0</v>
      </c>
      <c r="RYT11" s="223">
        <f t="shared" si="212"/>
        <v>0</v>
      </c>
      <c r="RYU11" s="223">
        <f t="shared" si="212"/>
        <v>0</v>
      </c>
      <c r="RYV11" s="223">
        <f t="shared" si="212"/>
        <v>0</v>
      </c>
      <c r="RYW11" s="223">
        <f t="shared" si="212"/>
        <v>0</v>
      </c>
      <c r="RYX11" s="223">
        <f t="shared" si="212"/>
        <v>0</v>
      </c>
      <c r="RYY11" s="223">
        <f t="shared" si="212"/>
        <v>0</v>
      </c>
      <c r="RYZ11" s="223">
        <f t="shared" si="212"/>
        <v>0</v>
      </c>
      <c r="RZA11" s="223">
        <f t="shared" si="212"/>
        <v>0</v>
      </c>
      <c r="RZB11" s="223">
        <f t="shared" si="212"/>
        <v>0</v>
      </c>
      <c r="RZC11" s="223">
        <f t="shared" si="212"/>
        <v>0</v>
      </c>
      <c r="RZD11" s="223">
        <f t="shared" si="212"/>
        <v>0</v>
      </c>
      <c r="RZE11" s="223">
        <f t="shared" si="212"/>
        <v>0</v>
      </c>
      <c r="RZF11" s="223">
        <f t="shared" si="212"/>
        <v>0</v>
      </c>
      <c r="RZG11" s="223">
        <f t="shared" si="212"/>
        <v>0</v>
      </c>
      <c r="RZH11" s="223">
        <f t="shared" si="212"/>
        <v>0</v>
      </c>
      <c r="RZI11" s="223">
        <f t="shared" si="212"/>
        <v>0</v>
      </c>
      <c r="RZJ11" s="223">
        <f t="shared" si="212"/>
        <v>0</v>
      </c>
      <c r="RZK11" s="223">
        <f t="shared" si="212"/>
        <v>0</v>
      </c>
      <c r="RZL11" s="223">
        <f t="shared" si="212"/>
        <v>0</v>
      </c>
      <c r="RZM11" s="223">
        <f t="shared" si="212"/>
        <v>0</v>
      </c>
      <c r="RZN11" s="223">
        <f t="shared" si="212"/>
        <v>0</v>
      </c>
      <c r="RZO11" s="223">
        <f t="shared" si="212"/>
        <v>0</v>
      </c>
      <c r="RZP11" s="223">
        <f t="shared" si="212"/>
        <v>0</v>
      </c>
      <c r="RZQ11" s="223">
        <f t="shared" si="212"/>
        <v>0</v>
      </c>
      <c r="RZR11" s="223">
        <f t="shared" si="212"/>
        <v>0</v>
      </c>
      <c r="RZS11" s="223">
        <f t="shared" si="212"/>
        <v>0</v>
      </c>
      <c r="RZT11" s="223">
        <f t="shared" si="212"/>
        <v>0</v>
      </c>
      <c r="RZU11" s="223">
        <f t="shared" si="212"/>
        <v>0</v>
      </c>
      <c r="RZV11" s="223">
        <f t="shared" si="212"/>
        <v>0</v>
      </c>
      <c r="RZW11" s="223">
        <f t="shared" si="212"/>
        <v>0</v>
      </c>
      <c r="RZX11" s="223">
        <f t="shared" si="212"/>
        <v>0</v>
      </c>
      <c r="RZY11" s="223">
        <f t="shared" si="212"/>
        <v>0</v>
      </c>
      <c r="RZZ11" s="223">
        <f t="shared" si="212"/>
        <v>0</v>
      </c>
      <c r="SAA11" s="223">
        <f t="shared" si="212"/>
        <v>0</v>
      </c>
      <c r="SAB11" s="223">
        <f t="shared" si="212"/>
        <v>0</v>
      </c>
      <c r="SAC11" s="223">
        <f t="shared" si="212"/>
        <v>0</v>
      </c>
      <c r="SAD11" s="223">
        <f t="shared" si="212"/>
        <v>0</v>
      </c>
      <c r="SAE11" s="223">
        <f t="shared" si="212"/>
        <v>0</v>
      </c>
      <c r="SAF11" s="223">
        <f t="shared" si="212"/>
        <v>0</v>
      </c>
      <c r="SAG11" s="223">
        <f t="shared" si="212"/>
        <v>0</v>
      </c>
      <c r="SAH11" s="223">
        <f t="shared" si="212"/>
        <v>0</v>
      </c>
      <c r="SAI11" s="223">
        <f t="shared" si="212"/>
        <v>0</v>
      </c>
      <c r="SAJ11" s="223">
        <f t="shared" si="212"/>
        <v>0</v>
      </c>
      <c r="SAK11" s="223">
        <f t="shared" si="212"/>
        <v>0</v>
      </c>
      <c r="SAL11" s="223">
        <f t="shared" si="212"/>
        <v>0</v>
      </c>
      <c r="SAM11" s="223">
        <f t="shared" si="212"/>
        <v>0</v>
      </c>
      <c r="SAN11" s="223">
        <f t="shared" si="212"/>
        <v>0</v>
      </c>
      <c r="SAO11" s="223">
        <f t="shared" si="212"/>
        <v>0</v>
      </c>
      <c r="SAP11" s="223">
        <f t="shared" si="212"/>
        <v>0</v>
      </c>
      <c r="SAQ11" s="223">
        <f t="shared" si="212"/>
        <v>0</v>
      </c>
      <c r="SAR11" s="223">
        <f t="shared" si="212"/>
        <v>0</v>
      </c>
      <c r="SAS11" s="223">
        <f t="shared" si="212"/>
        <v>0</v>
      </c>
      <c r="SAT11" s="223">
        <f t="shared" si="212"/>
        <v>0</v>
      </c>
      <c r="SAU11" s="223">
        <f t="shared" si="212"/>
        <v>0</v>
      </c>
      <c r="SAV11" s="223">
        <f t="shared" si="212"/>
        <v>0</v>
      </c>
      <c r="SAW11" s="223">
        <f t="shared" si="212"/>
        <v>0</v>
      </c>
      <c r="SAX11" s="223">
        <f t="shared" si="212"/>
        <v>0</v>
      </c>
      <c r="SAY11" s="223">
        <f t="shared" si="212"/>
        <v>0</v>
      </c>
      <c r="SAZ11" s="223">
        <f t="shared" si="212"/>
        <v>0</v>
      </c>
      <c r="SBA11" s="223">
        <f t="shared" si="212"/>
        <v>0</v>
      </c>
      <c r="SBB11" s="223">
        <f t="shared" ref="SBB11:SDM11" si="213">SUM(SBB4:SBB10)</f>
        <v>0</v>
      </c>
      <c r="SBC11" s="223">
        <f t="shared" si="213"/>
        <v>0</v>
      </c>
      <c r="SBD11" s="223">
        <f t="shared" si="213"/>
        <v>0</v>
      </c>
      <c r="SBE11" s="223">
        <f t="shared" si="213"/>
        <v>0</v>
      </c>
      <c r="SBF11" s="223">
        <f t="shared" si="213"/>
        <v>0</v>
      </c>
      <c r="SBG11" s="223">
        <f t="shared" si="213"/>
        <v>0</v>
      </c>
      <c r="SBH11" s="223">
        <f t="shared" si="213"/>
        <v>0</v>
      </c>
      <c r="SBI11" s="223">
        <f t="shared" si="213"/>
        <v>0</v>
      </c>
      <c r="SBJ11" s="223">
        <f t="shared" si="213"/>
        <v>0</v>
      </c>
      <c r="SBK11" s="223">
        <f t="shared" si="213"/>
        <v>0</v>
      </c>
      <c r="SBL11" s="223">
        <f t="shared" si="213"/>
        <v>0</v>
      </c>
      <c r="SBM11" s="223">
        <f t="shared" si="213"/>
        <v>0</v>
      </c>
      <c r="SBN11" s="223">
        <f t="shared" si="213"/>
        <v>0</v>
      </c>
      <c r="SBO11" s="223">
        <f t="shared" si="213"/>
        <v>0</v>
      </c>
      <c r="SBP11" s="223">
        <f t="shared" si="213"/>
        <v>0</v>
      </c>
      <c r="SBQ11" s="223">
        <f t="shared" si="213"/>
        <v>0</v>
      </c>
      <c r="SBR11" s="223">
        <f t="shared" si="213"/>
        <v>0</v>
      </c>
      <c r="SBS11" s="223">
        <f t="shared" si="213"/>
        <v>0</v>
      </c>
      <c r="SBT11" s="223">
        <f t="shared" si="213"/>
        <v>0</v>
      </c>
      <c r="SBU11" s="223">
        <f t="shared" si="213"/>
        <v>0</v>
      </c>
      <c r="SBV11" s="223">
        <f t="shared" si="213"/>
        <v>0</v>
      </c>
      <c r="SBW11" s="223">
        <f t="shared" si="213"/>
        <v>0</v>
      </c>
      <c r="SBX11" s="223">
        <f t="shared" si="213"/>
        <v>0</v>
      </c>
      <c r="SBY11" s="223">
        <f t="shared" si="213"/>
        <v>0</v>
      </c>
      <c r="SBZ11" s="223">
        <f t="shared" si="213"/>
        <v>0</v>
      </c>
      <c r="SCA11" s="223">
        <f t="shared" si="213"/>
        <v>0</v>
      </c>
      <c r="SCB11" s="223">
        <f t="shared" si="213"/>
        <v>0</v>
      </c>
      <c r="SCC11" s="223">
        <f t="shared" si="213"/>
        <v>0</v>
      </c>
      <c r="SCD11" s="223">
        <f t="shared" si="213"/>
        <v>0</v>
      </c>
      <c r="SCE11" s="223">
        <f t="shared" si="213"/>
        <v>0</v>
      </c>
      <c r="SCF11" s="223">
        <f t="shared" si="213"/>
        <v>0</v>
      </c>
      <c r="SCG11" s="223">
        <f t="shared" si="213"/>
        <v>0</v>
      </c>
      <c r="SCH11" s="223">
        <f t="shared" si="213"/>
        <v>0</v>
      </c>
      <c r="SCI11" s="223">
        <f t="shared" si="213"/>
        <v>0</v>
      </c>
      <c r="SCJ11" s="223">
        <f t="shared" si="213"/>
        <v>0</v>
      </c>
      <c r="SCK11" s="223">
        <f t="shared" si="213"/>
        <v>0</v>
      </c>
      <c r="SCL11" s="223">
        <f t="shared" si="213"/>
        <v>0</v>
      </c>
      <c r="SCM11" s="223">
        <f t="shared" si="213"/>
        <v>0</v>
      </c>
      <c r="SCN11" s="223">
        <f t="shared" si="213"/>
        <v>0</v>
      </c>
      <c r="SCO11" s="223">
        <f t="shared" si="213"/>
        <v>0</v>
      </c>
      <c r="SCP11" s="223">
        <f t="shared" si="213"/>
        <v>0</v>
      </c>
      <c r="SCQ11" s="223">
        <f t="shared" si="213"/>
        <v>0</v>
      </c>
      <c r="SCR11" s="223">
        <f t="shared" si="213"/>
        <v>0</v>
      </c>
      <c r="SCS11" s="223">
        <f t="shared" si="213"/>
        <v>0</v>
      </c>
      <c r="SCT11" s="223">
        <f t="shared" si="213"/>
        <v>0</v>
      </c>
      <c r="SCU11" s="223">
        <f t="shared" si="213"/>
        <v>0</v>
      </c>
      <c r="SCV11" s="223">
        <f t="shared" si="213"/>
        <v>0</v>
      </c>
      <c r="SCW11" s="223">
        <f t="shared" si="213"/>
        <v>0</v>
      </c>
      <c r="SCX11" s="223">
        <f t="shared" si="213"/>
        <v>0</v>
      </c>
      <c r="SCY11" s="223">
        <f t="shared" si="213"/>
        <v>0</v>
      </c>
      <c r="SCZ11" s="223">
        <f t="shared" si="213"/>
        <v>0</v>
      </c>
      <c r="SDA11" s="223">
        <f t="shared" si="213"/>
        <v>0</v>
      </c>
      <c r="SDB11" s="223">
        <f t="shared" si="213"/>
        <v>0</v>
      </c>
      <c r="SDC11" s="223">
        <f t="shared" si="213"/>
        <v>0</v>
      </c>
      <c r="SDD11" s="223">
        <f t="shared" si="213"/>
        <v>0</v>
      </c>
      <c r="SDE11" s="223">
        <f t="shared" si="213"/>
        <v>0</v>
      </c>
      <c r="SDF11" s="223">
        <f t="shared" si="213"/>
        <v>0</v>
      </c>
      <c r="SDG11" s="223">
        <f t="shared" si="213"/>
        <v>0</v>
      </c>
      <c r="SDH11" s="223">
        <f t="shared" si="213"/>
        <v>0</v>
      </c>
      <c r="SDI11" s="223">
        <f t="shared" si="213"/>
        <v>0</v>
      </c>
      <c r="SDJ11" s="223">
        <f t="shared" si="213"/>
        <v>0</v>
      </c>
      <c r="SDK11" s="223">
        <f t="shared" si="213"/>
        <v>0</v>
      </c>
      <c r="SDL11" s="223">
        <f t="shared" si="213"/>
        <v>0</v>
      </c>
      <c r="SDM11" s="223">
        <f t="shared" si="213"/>
        <v>0</v>
      </c>
      <c r="SDN11" s="223">
        <f t="shared" ref="SDN11:SFY11" si="214">SUM(SDN4:SDN10)</f>
        <v>0</v>
      </c>
      <c r="SDO11" s="223">
        <f t="shared" si="214"/>
        <v>0</v>
      </c>
      <c r="SDP11" s="223">
        <f t="shared" si="214"/>
        <v>0</v>
      </c>
      <c r="SDQ11" s="223">
        <f t="shared" si="214"/>
        <v>0</v>
      </c>
      <c r="SDR11" s="223">
        <f t="shared" si="214"/>
        <v>0</v>
      </c>
      <c r="SDS11" s="223">
        <f t="shared" si="214"/>
        <v>0</v>
      </c>
      <c r="SDT11" s="223">
        <f t="shared" si="214"/>
        <v>0</v>
      </c>
      <c r="SDU11" s="223">
        <f t="shared" si="214"/>
        <v>0</v>
      </c>
      <c r="SDV11" s="223">
        <f t="shared" si="214"/>
        <v>0</v>
      </c>
      <c r="SDW11" s="223">
        <f t="shared" si="214"/>
        <v>0</v>
      </c>
      <c r="SDX11" s="223">
        <f t="shared" si="214"/>
        <v>0</v>
      </c>
      <c r="SDY11" s="223">
        <f t="shared" si="214"/>
        <v>0</v>
      </c>
      <c r="SDZ11" s="223">
        <f t="shared" si="214"/>
        <v>0</v>
      </c>
      <c r="SEA11" s="223">
        <f t="shared" si="214"/>
        <v>0</v>
      </c>
      <c r="SEB11" s="223">
        <f t="shared" si="214"/>
        <v>0</v>
      </c>
      <c r="SEC11" s="223">
        <f t="shared" si="214"/>
        <v>0</v>
      </c>
      <c r="SED11" s="223">
        <f t="shared" si="214"/>
        <v>0</v>
      </c>
      <c r="SEE11" s="223">
        <f t="shared" si="214"/>
        <v>0</v>
      </c>
      <c r="SEF11" s="223">
        <f t="shared" si="214"/>
        <v>0</v>
      </c>
      <c r="SEG11" s="223">
        <f t="shared" si="214"/>
        <v>0</v>
      </c>
      <c r="SEH11" s="223">
        <f t="shared" si="214"/>
        <v>0</v>
      </c>
      <c r="SEI11" s="223">
        <f t="shared" si="214"/>
        <v>0</v>
      </c>
      <c r="SEJ11" s="223">
        <f t="shared" si="214"/>
        <v>0</v>
      </c>
      <c r="SEK11" s="223">
        <f t="shared" si="214"/>
        <v>0</v>
      </c>
      <c r="SEL11" s="223">
        <f t="shared" si="214"/>
        <v>0</v>
      </c>
      <c r="SEM11" s="223">
        <f t="shared" si="214"/>
        <v>0</v>
      </c>
      <c r="SEN11" s="223">
        <f t="shared" si="214"/>
        <v>0</v>
      </c>
      <c r="SEO11" s="223">
        <f t="shared" si="214"/>
        <v>0</v>
      </c>
      <c r="SEP11" s="223">
        <f t="shared" si="214"/>
        <v>0</v>
      </c>
      <c r="SEQ11" s="223">
        <f t="shared" si="214"/>
        <v>0</v>
      </c>
      <c r="SER11" s="223">
        <f t="shared" si="214"/>
        <v>0</v>
      </c>
      <c r="SES11" s="223">
        <f t="shared" si="214"/>
        <v>0</v>
      </c>
      <c r="SET11" s="223">
        <f t="shared" si="214"/>
        <v>0</v>
      </c>
      <c r="SEU11" s="223">
        <f t="shared" si="214"/>
        <v>0</v>
      </c>
      <c r="SEV11" s="223">
        <f t="shared" si="214"/>
        <v>0</v>
      </c>
      <c r="SEW11" s="223">
        <f t="shared" si="214"/>
        <v>0</v>
      </c>
      <c r="SEX11" s="223">
        <f t="shared" si="214"/>
        <v>0</v>
      </c>
      <c r="SEY11" s="223">
        <f t="shared" si="214"/>
        <v>0</v>
      </c>
      <c r="SEZ11" s="223">
        <f t="shared" si="214"/>
        <v>0</v>
      </c>
      <c r="SFA11" s="223">
        <f t="shared" si="214"/>
        <v>0</v>
      </c>
      <c r="SFB11" s="223">
        <f t="shared" si="214"/>
        <v>0</v>
      </c>
      <c r="SFC11" s="223">
        <f t="shared" si="214"/>
        <v>0</v>
      </c>
      <c r="SFD11" s="223">
        <f t="shared" si="214"/>
        <v>0</v>
      </c>
      <c r="SFE11" s="223">
        <f t="shared" si="214"/>
        <v>0</v>
      </c>
      <c r="SFF11" s="223">
        <f t="shared" si="214"/>
        <v>0</v>
      </c>
      <c r="SFG11" s="223">
        <f t="shared" si="214"/>
        <v>0</v>
      </c>
      <c r="SFH11" s="223">
        <f t="shared" si="214"/>
        <v>0</v>
      </c>
      <c r="SFI11" s="223">
        <f t="shared" si="214"/>
        <v>0</v>
      </c>
      <c r="SFJ11" s="223">
        <f t="shared" si="214"/>
        <v>0</v>
      </c>
      <c r="SFK11" s="223">
        <f t="shared" si="214"/>
        <v>0</v>
      </c>
      <c r="SFL11" s="223">
        <f t="shared" si="214"/>
        <v>0</v>
      </c>
      <c r="SFM11" s="223">
        <f t="shared" si="214"/>
        <v>0</v>
      </c>
      <c r="SFN11" s="223">
        <f t="shared" si="214"/>
        <v>0</v>
      </c>
      <c r="SFO11" s="223">
        <f t="shared" si="214"/>
        <v>0</v>
      </c>
      <c r="SFP11" s="223">
        <f t="shared" si="214"/>
        <v>0</v>
      </c>
      <c r="SFQ11" s="223">
        <f t="shared" si="214"/>
        <v>0</v>
      </c>
      <c r="SFR11" s="223">
        <f t="shared" si="214"/>
        <v>0</v>
      </c>
      <c r="SFS11" s="223">
        <f t="shared" si="214"/>
        <v>0</v>
      </c>
      <c r="SFT11" s="223">
        <f t="shared" si="214"/>
        <v>0</v>
      </c>
      <c r="SFU11" s="223">
        <f t="shared" si="214"/>
        <v>0</v>
      </c>
      <c r="SFV11" s="223">
        <f t="shared" si="214"/>
        <v>0</v>
      </c>
      <c r="SFW11" s="223">
        <f t="shared" si="214"/>
        <v>0</v>
      </c>
      <c r="SFX11" s="223">
        <f t="shared" si="214"/>
        <v>0</v>
      </c>
      <c r="SFY11" s="223">
        <f t="shared" si="214"/>
        <v>0</v>
      </c>
      <c r="SFZ11" s="223">
        <f t="shared" ref="SFZ11:SIK11" si="215">SUM(SFZ4:SFZ10)</f>
        <v>0</v>
      </c>
      <c r="SGA11" s="223">
        <f t="shared" si="215"/>
        <v>0</v>
      </c>
      <c r="SGB11" s="223">
        <f t="shared" si="215"/>
        <v>0</v>
      </c>
      <c r="SGC11" s="223">
        <f t="shared" si="215"/>
        <v>0</v>
      </c>
      <c r="SGD11" s="223">
        <f t="shared" si="215"/>
        <v>0</v>
      </c>
      <c r="SGE11" s="223">
        <f t="shared" si="215"/>
        <v>0</v>
      </c>
      <c r="SGF11" s="223">
        <f t="shared" si="215"/>
        <v>0</v>
      </c>
      <c r="SGG11" s="223">
        <f t="shared" si="215"/>
        <v>0</v>
      </c>
      <c r="SGH11" s="223">
        <f t="shared" si="215"/>
        <v>0</v>
      </c>
      <c r="SGI11" s="223">
        <f t="shared" si="215"/>
        <v>0</v>
      </c>
      <c r="SGJ11" s="223">
        <f t="shared" si="215"/>
        <v>0</v>
      </c>
      <c r="SGK11" s="223">
        <f t="shared" si="215"/>
        <v>0</v>
      </c>
      <c r="SGL11" s="223">
        <f t="shared" si="215"/>
        <v>0</v>
      </c>
      <c r="SGM11" s="223">
        <f t="shared" si="215"/>
        <v>0</v>
      </c>
      <c r="SGN11" s="223">
        <f t="shared" si="215"/>
        <v>0</v>
      </c>
      <c r="SGO11" s="223">
        <f t="shared" si="215"/>
        <v>0</v>
      </c>
      <c r="SGP11" s="223">
        <f t="shared" si="215"/>
        <v>0</v>
      </c>
      <c r="SGQ11" s="223">
        <f t="shared" si="215"/>
        <v>0</v>
      </c>
      <c r="SGR11" s="223">
        <f t="shared" si="215"/>
        <v>0</v>
      </c>
      <c r="SGS11" s="223">
        <f t="shared" si="215"/>
        <v>0</v>
      </c>
      <c r="SGT11" s="223">
        <f t="shared" si="215"/>
        <v>0</v>
      </c>
      <c r="SGU11" s="223">
        <f t="shared" si="215"/>
        <v>0</v>
      </c>
      <c r="SGV11" s="223">
        <f t="shared" si="215"/>
        <v>0</v>
      </c>
      <c r="SGW11" s="223">
        <f t="shared" si="215"/>
        <v>0</v>
      </c>
      <c r="SGX11" s="223">
        <f t="shared" si="215"/>
        <v>0</v>
      </c>
      <c r="SGY11" s="223">
        <f t="shared" si="215"/>
        <v>0</v>
      </c>
      <c r="SGZ11" s="223">
        <f t="shared" si="215"/>
        <v>0</v>
      </c>
      <c r="SHA11" s="223">
        <f t="shared" si="215"/>
        <v>0</v>
      </c>
      <c r="SHB11" s="223">
        <f t="shared" si="215"/>
        <v>0</v>
      </c>
      <c r="SHC11" s="223">
        <f t="shared" si="215"/>
        <v>0</v>
      </c>
      <c r="SHD11" s="223">
        <f t="shared" si="215"/>
        <v>0</v>
      </c>
      <c r="SHE11" s="223">
        <f t="shared" si="215"/>
        <v>0</v>
      </c>
      <c r="SHF11" s="223">
        <f t="shared" si="215"/>
        <v>0</v>
      </c>
      <c r="SHG11" s="223">
        <f t="shared" si="215"/>
        <v>0</v>
      </c>
      <c r="SHH11" s="223">
        <f t="shared" si="215"/>
        <v>0</v>
      </c>
      <c r="SHI11" s="223">
        <f t="shared" si="215"/>
        <v>0</v>
      </c>
      <c r="SHJ11" s="223">
        <f t="shared" si="215"/>
        <v>0</v>
      </c>
      <c r="SHK11" s="223">
        <f t="shared" si="215"/>
        <v>0</v>
      </c>
      <c r="SHL11" s="223">
        <f t="shared" si="215"/>
        <v>0</v>
      </c>
      <c r="SHM11" s="223">
        <f t="shared" si="215"/>
        <v>0</v>
      </c>
      <c r="SHN11" s="223">
        <f t="shared" si="215"/>
        <v>0</v>
      </c>
      <c r="SHO11" s="223">
        <f t="shared" si="215"/>
        <v>0</v>
      </c>
      <c r="SHP11" s="223">
        <f t="shared" si="215"/>
        <v>0</v>
      </c>
      <c r="SHQ11" s="223">
        <f t="shared" si="215"/>
        <v>0</v>
      </c>
      <c r="SHR11" s="223">
        <f t="shared" si="215"/>
        <v>0</v>
      </c>
      <c r="SHS11" s="223">
        <f t="shared" si="215"/>
        <v>0</v>
      </c>
      <c r="SHT11" s="223">
        <f t="shared" si="215"/>
        <v>0</v>
      </c>
      <c r="SHU11" s="223">
        <f t="shared" si="215"/>
        <v>0</v>
      </c>
      <c r="SHV11" s="223">
        <f t="shared" si="215"/>
        <v>0</v>
      </c>
      <c r="SHW11" s="223">
        <f t="shared" si="215"/>
        <v>0</v>
      </c>
      <c r="SHX11" s="223">
        <f t="shared" si="215"/>
        <v>0</v>
      </c>
      <c r="SHY11" s="223">
        <f t="shared" si="215"/>
        <v>0</v>
      </c>
      <c r="SHZ11" s="223">
        <f t="shared" si="215"/>
        <v>0</v>
      </c>
      <c r="SIA11" s="223">
        <f t="shared" si="215"/>
        <v>0</v>
      </c>
      <c r="SIB11" s="223">
        <f t="shared" si="215"/>
        <v>0</v>
      </c>
      <c r="SIC11" s="223">
        <f t="shared" si="215"/>
        <v>0</v>
      </c>
      <c r="SID11" s="223">
        <f t="shared" si="215"/>
        <v>0</v>
      </c>
      <c r="SIE11" s="223">
        <f t="shared" si="215"/>
        <v>0</v>
      </c>
      <c r="SIF11" s="223">
        <f t="shared" si="215"/>
        <v>0</v>
      </c>
      <c r="SIG11" s="223">
        <f t="shared" si="215"/>
        <v>0</v>
      </c>
      <c r="SIH11" s="223">
        <f t="shared" si="215"/>
        <v>0</v>
      </c>
      <c r="SII11" s="223">
        <f t="shared" si="215"/>
        <v>0</v>
      </c>
      <c r="SIJ11" s="223">
        <f t="shared" si="215"/>
        <v>0</v>
      </c>
      <c r="SIK11" s="223">
        <f t="shared" si="215"/>
        <v>0</v>
      </c>
      <c r="SIL11" s="223">
        <f t="shared" ref="SIL11:SKW11" si="216">SUM(SIL4:SIL10)</f>
        <v>0</v>
      </c>
      <c r="SIM11" s="223">
        <f t="shared" si="216"/>
        <v>0</v>
      </c>
      <c r="SIN11" s="223">
        <f t="shared" si="216"/>
        <v>0</v>
      </c>
      <c r="SIO11" s="223">
        <f t="shared" si="216"/>
        <v>0</v>
      </c>
      <c r="SIP11" s="223">
        <f t="shared" si="216"/>
        <v>0</v>
      </c>
      <c r="SIQ11" s="223">
        <f t="shared" si="216"/>
        <v>0</v>
      </c>
      <c r="SIR11" s="223">
        <f t="shared" si="216"/>
        <v>0</v>
      </c>
      <c r="SIS11" s="223">
        <f t="shared" si="216"/>
        <v>0</v>
      </c>
      <c r="SIT11" s="223">
        <f t="shared" si="216"/>
        <v>0</v>
      </c>
      <c r="SIU11" s="223">
        <f t="shared" si="216"/>
        <v>0</v>
      </c>
      <c r="SIV11" s="223">
        <f t="shared" si="216"/>
        <v>0</v>
      </c>
      <c r="SIW11" s="223">
        <f t="shared" si="216"/>
        <v>0</v>
      </c>
      <c r="SIX11" s="223">
        <f t="shared" si="216"/>
        <v>0</v>
      </c>
      <c r="SIY11" s="223">
        <f t="shared" si="216"/>
        <v>0</v>
      </c>
      <c r="SIZ11" s="223">
        <f t="shared" si="216"/>
        <v>0</v>
      </c>
      <c r="SJA11" s="223">
        <f t="shared" si="216"/>
        <v>0</v>
      </c>
      <c r="SJB11" s="223">
        <f t="shared" si="216"/>
        <v>0</v>
      </c>
      <c r="SJC11" s="223">
        <f t="shared" si="216"/>
        <v>0</v>
      </c>
      <c r="SJD11" s="223">
        <f t="shared" si="216"/>
        <v>0</v>
      </c>
      <c r="SJE11" s="223">
        <f t="shared" si="216"/>
        <v>0</v>
      </c>
      <c r="SJF11" s="223">
        <f t="shared" si="216"/>
        <v>0</v>
      </c>
      <c r="SJG11" s="223">
        <f t="shared" si="216"/>
        <v>0</v>
      </c>
      <c r="SJH11" s="223">
        <f t="shared" si="216"/>
        <v>0</v>
      </c>
      <c r="SJI11" s="223">
        <f t="shared" si="216"/>
        <v>0</v>
      </c>
      <c r="SJJ11" s="223">
        <f t="shared" si="216"/>
        <v>0</v>
      </c>
      <c r="SJK11" s="223">
        <f t="shared" si="216"/>
        <v>0</v>
      </c>
      <c r="SJL11" s="223">
        <f t="shared" si="216"/>
        <v>0</v>
      </c>
      <c r="SJM11" s="223">
        <f t="shared" si="216"/>
        <v>0</v>
      </c>
      <c r="SJN11" s="223">
        <f t="shared" si="216"/>
        <v>0</v>
      </c>
      <c r="SJO11" s="223">
        <f t="shared" si="216"/>
        <v>0</v>
      </c>
      <c r="SJP11" s="223">
        <f t="shared" si="216"/>
        <v>0</v>
      </c>
      <c r="SJQ11" s="223">
        <f t="shared" si="216"/>
        <v>0</v>
      </c>
      <c r="SJR11" s="223">
        <f t="shared" si="216"/>
        <v>0</v>
      </c>
      <c r="SJS11" s="223">
        <f t="shared" si="216"/>
        <v>0</v>
      </c>
      <c r="SJT11" s="223">
        <f t="shared" si="216"/>
        <v>0</v>
      </c>
      <c r="SJU11" s="223">
        <f t="shared" si="216"/>
        <v>0</v>
      </c>
      <c r="SJV11" s="223">
        <f t="shared" si="216"/>
        <v>0</v>
      </c>
      <c r="SJW11" s="223">
        <f t="shared" si="216"/>
        <v>0</v>
      </c>
      <c r="SJX11" s="223">
        <f t="shared" si="216"/>
        <v>0</v>
      </c>
      <c r="SJY11" s="223">
        <f t="shared" si="216"/>
        <v>0</v>
      </c>
      <c r="SJZ11" s="223">
        <f t="shared" si="216"/>
        <v>0</v>
      </c>
      <c r="SKA11" s="223">
        <f t="shared" si="216"/>
        <v>0</v>
      </c>
      <c r="SKB11" s="223">
        <f t="shared" si="216"/>
        <v>0</v>
      </c>
      <c r="SKC11" s="223">
        <f t="shared" si="216"/>
        <v>0</v>
      </c>
      <c r="SKD11" s="223">
        <f t="shared" si="216"/>
        <v>0</v>
      </c>
      <c r="SKE11" s="223">
        <f t="shared" si="216"/>
        <v>0</v>
      </c>
      <c r="SKF11" s="223">
        <f t="shared" si="216"/>
        <v>0</v>
      </c>
      <c r="SKG11" s="223">
        <f t="shared" si="216"/>
        <v>0</v>
      </c>
      <c r="SKH11" s="223">
        <f t="shared" si="216"/>
        <v>0</v>
      </c>
      <c r="SKI11" s="223">
        <f t="shared" si="216"/>
        <v>0</v>
      </c>
      <c r="SKJ11" s="223">
        <f t="shared" si="216"/>
        <v>0</v>
      </c>
      <c r="SKK11" s="223">
        <f t="shared" si="216"/>
        <v>0</v>
      </c>
      <c r="SKL11" s="223">
        <f t="shared" si="216"/>
        <v>0</v>
      </c>
      <c r="SKM11" s="223">
        <f t="shared" si="216"/>
        <v>0</v>
      </c>
      <c r="SKN11" s="223">
        <f t="shared" si="216"/>
        <v>0</v>
      </c>
      <c r="SKO11" s="223">
        <f t="shared" si="216"/>
        <v>0</v>
      </c>
      <c r="SKP11" s="223">
        <f t="shared" si="216"/>
        <v>0</v>
      </c>
      <c r="SKQ11" s="223">
        <f t="shared" si="216"/>
        <v>0</v>
      </c>
      <c r="SKR11" s="223">
        <f t="shared" si="216"/>
        <v>0</v>
      </c>
      <c r="SKS11" s="223">
        <f t="shared" si="216"/>
        <v>0</v>
      </c>
      <c r="SKT11" s="223">
        <f t="shared" si="216"/>
        <v>0</v>
      </c>
      <c r="SKU11" s="223">
        <f t="shared" si="216"/>
        <v>0</v>
      </c>
      <c r="SKV11" s="223">
        <f t="shared" si="216"/>
        <v>0</v>
      </c>
      <c r="SKW11" s="223">
        <f t="shared" si="216"/>
        <v>0</v>
      </c>
      <c r="SKX11" s="223">
        <f t="shared" ref="SKX11:SNI11" si="217">SUM(SKX4:SKX10)</f>
        <v>0</v>
      </c>
      <c r="SKY11" s="223">
        <f t="shared" si="217"/>
        <v>0</v>
      </c>
      <c r="SKZ11" s="223">
        <f t="shared" si="217"/>
        <v>0</v>
      </c>
      <c r="SLA11" s="223">
        <f t="shared" si="217"/>
        <v>0</v>
      </c>
      <c r="SLB11" s="223">
        <f t="shared" si="217"/>
        <v>0</v>
      </c>
      <c r="SLC11" s="223">
        <f t="shared" si="217"/>
        <v>0</v>
      </c>
      <c r="SLD11" s="223">
        <f t="shared" si="217"/>
        <v>0</v>
      </c>
      <c r="SLE11" s="223">
        <f t="shared" si="217"/>
        <v>0</v>
      </c>
      <c r="SLF11" s="223">
        <f t="shared" si="217"/>
        <v>0</v>
      </c>
      <c r="SLG11" s="223">
        <f t="shared" si="217"/>
        <v>0</v>
      </c>
      <c r="SLH11" s="223">
        <f t="shared" si="217"/>
        <v>0</v>
      </c>
      <c r="SLI11" s="223">
        <f t="shared" si="217"/>
        <v>0</v>
      </c>
      <c r="SLJ11" s="223">
        <f t="shared" si="217"/>
        <v>0</v>
      </c>
      <c r="SLK11" s="223">
        <f t="shared" si="217"/>
        <v>0</v>
      </c>
      <c r="SLL11" s="223">
        <f t="shared" si="217"/>
        <v>0</v>
      </c>
      <c r="SLM11" s="223">
        <f t="shared" si="217"/>
        <v>0</v>
      </c>
      <c r="SLN11" s="223">
        <f t="shared" si="217"/>
        <v>0</v>
      </c>
      <c r="SLO11" s="223">
        <f t="shared" si="217"/>
        <v>0</v>
      </c>
      <c r="SLP11" s="223">
        <f t="shared" si="217"/>
        <v>0</v>
      </c>
      <c r="SLQ11" s="223">
        <f t="shared" si="217"/>
        <v>0</v>
      </c>
      <c r="SLR11" s="223">
        <f t="shared" si="217"/>
        <v>0</v>
      </c>
      <c r="SLS11" s="223">
        <f t="shared" si="217"/>
        <v>0</v>
      </c>
      <c r="SLT11" s="223">
        <f t="shared" si="217"/>
        <v>0</v>
      </c>
      <c r="SLU11" s="223">
        <f t="shared" si="217"/>
        <v>0</v>
      </c>
      <c r="SLV11" s="223">
        <f t="shared" si="217"/>
        <v>0</v>
      </c>
      <c r="SLW11" s="223">
        <f t="shared" si="217"/>
        <v>0</v>
      </c>
      <c r="SLX11" s="223">
        <f t="shared" si="217"/>
        <v>0</v>
      </c>
      <c r="SLY11" s="223">
        <f t="shared" si="217"/>
        <v>0</v>
      </c>
      <c r="SLZ11" s="223">
        <f t="shared" si="217"/>
        <v>0</v>
      </c>
      <c r="SMA11" s="223">
        <f t="shared" si="217"/>
        <v>0</v>
      </c>
      <c r="SMB11" s="223">
        <f t="shared" si="217"/>
        <v>0</v>
      </c>
      <c r="SMC11" s="223">
        <f t="shared" si="217"/>
        <v>0</v>
      </c>
      <c r="SMD11" s="223">
        <f t="shared" si="217"/>
        <v>0</v>
      </c>
      <c r="SME11" s="223">
        <f t="shared" si="217"/>
        <v>0</v>
      </c>
      <c r="SMF11" s="223">
        <f t="shared" si="217"/>
        <v>0</v>
      </c>
      <c r="SMG11" s="223">
        <f t="shared" si="217"/>
        <v>0</v>
      </c>
      <c r="SMH11" s="223">
        <f t="shared" si="217"/>
        <v>0</v>
      </c>
      <c r="SMI11" s="223">
        <f t="shared" si="217"/>
        <v>0</v>
      </c>
      <c r="SMJ11" s="223">
        <f t="shared" si="217"/>
        <v>0</v>
      </c>
      <c r="SMK11" s="223">
        <f t="shared" si="217"/>
        <v>0</v>
      </c>
      <c r="SML11" s="223">
        <f t="shared" si="217"/>
        <v>0</v>
      </c>
      <c r="SMM11" s="223">
        <f t="shared" si="217"/>
        <v>0</v>
      </c>
      <c r="SMN11" s="223">
        <f t="shared" si="217"/>
        <v>0</v>
      </c>
      <c r="SMO11" s="223">
        <f t="shared" si="217"/>
        <v>0</v>
      </c>
      <c r="SMP11" s="223">
        <f t="shared" si="217"/>
        <v>0</v>
      </c>
      <c r="SMQ11" s="223">
        <f t="shared" si="217"/>
        <v>0</v>
      </c>
      <c r="SMR11" s="223">
        <f t="shared" si="217"/>
        <v>0</v>
      </c>
      <c r="SMS11" s="223">
        <f t="shared" si="217"/>
        <v>0</v>
      </c>
      <c r="SMT11" s="223">
        <f t="shared" si="217"/>
        <v>0</v>
      </c>
      <c r="SMU11" s="223">
        <f t="shared" si="217"/>
        <v>0</v>
      </c>
      <c r="SMV11" s="223">
        <f t="shared" si="217"/>
        <v>0</v>
      </c>
      <c r="SMW11" s="223">
        <f t="shared" si="217"/>
        <v>0</v>
      </c>
      <c r="SMX11" s="223">
        <f t="shared" si="217"/>
        <v>0</v>
      </c>
      <c r="SMY11" s="223">
        <f t="shared" si="217"/>
        <v>0</v>
      </c>
      <c r="SMZ11" s="223">
        <f t="shared" si="217"/>
        <v>0</v>
      </c>
      <c r="SNA11" s="223">
        <f t="shared" si="217"/>
        <v>0</v>
      </c>
      <c r="SNB11" s="223">
        <f t="shared" si="217"/>
        <v>0</v>
      </c>
      <c r="SNC11" s="223">
        <f t="shared" si="217"/>
        <v>0</v>
      </c>
      <c r="SND11" s="223">
        <f t="shared" si="217"/>
        <v>0</v>
      </c>
      <c r="SNE11" s="223">
        <f t="shared" si="217"/>
        <v>0</v>
      </c>
      <c r="SNF11" s="223">
        <f t="shared" si="217"/>
        <v>0</v>
      </c>
      <c r="SNG11" s="223">
        <f t="shared" si="217"/>
        <v>0</v>
      </c>
      <c r="SNH11" s="223">
        <f t="shared" si="217"/>
        <v>0</v>
      </c>
      <c r="SNI11" s="223">
        <f t="shared" si="217"/>
        <v>0</v>
      </c>
      <c r="SNJ11" s="223">
        <f t="shared" ref="SNJ11:SPU11" si="218">SUM(SNJ4:SNJ10)</f>
        <v>0</v>
      </c>
      <c r="SNK11" s="223">
        <f t="shared" si="218"/>
        <v>0</v>
      </c>
      <c r="SNL11" s="223">
        <f t="shared" si="218"/>
        <v>0</v>
      </c>
      <c r="SNM11" s="223">
        <f t="shared" si="218"/>
        <v>0</v>
      </c>
      <c r="SNN11" s="223">
        <f t="shared" si="218"/>
        <v>0</v>
      </c>
      <c r="SNO11" s="223">
        <f t="shared" si="218"/>
        <v>0</v>
      </c>
      <c r="SNP11" s="223">
        <f t="shared" si="218"/>
        <v>0</v>
      </c>
      <c r="SNQ11" s="223">
        <f t="shared" si="218"/>
        <v>0</v>
      </c>
      <c r="SNR11" s="223">
        <f t="shared" si="218"/>
        <v>0</v>
      </c>
      <c r="SNS11" s="223">
        <f t="shared" si="218"/>
        <v>0</v>
      </c>
      <c r="SNT11" s="223">
        <f t="shared" si="218"/>
        <v>0</v>
      </c>
      <c r="SNU11" s="223">
        <f t="shared" si="218"/>
        <v>0</v>
      </c>
      <c r="SNV11" s="223">
        <f t="shared" si="218"/>
        <v>0</v>
      </c>
      <c r="SNW11" s="223">
        <f t="shared" si="218"/>
        <v>0</v>
      </c>
      <c r="SNX11" s="223">
        <f t="shared" si="218"/>
        <v>0</v>
      </c>
      <c r="SNY11" s="223">
        <f t="shared" si="218"/>
        <v>0</v>
      </c>
      <c r="SNZ11" s="223">
        <f t="shared" si="218"/>
        <v>0</v>
      </c>
      <c r="SOA11" s="223">
        <f t="shared" si="218"/>
        <v>0</v>
      </c>
      <c r="SOB11" s="223">
        <f t="shared" si="218"/>
        <v>0</v>
      </c>
      <c r="SOC11" s="223">
        <f t="shared" si="218"/>
        <v>0</v>
      </c>
      <c r="SOD11" s="223">
        <f t="shared" si="218"/>
        <v>0</v>
      </c>
      <c r="SOE11" s="223">
        <f t="shared" si="218"/>
        <v>0</v>
      </c>
      <c r="SOF11" s="223">
        <f t="shared" si="218"/>
        <v>0</v>
      </c>
      <c r="SOG11" s="223">
        <f t="shared" si="218"/>
        <v>0</v>
      </c>
      <c r="SOH11" s="223">
        <f t="shared" si="218"/>
        <v>0</v>
      </c>
      <c r="SOI11" s="223">
        <f t="shared" si="218"/>
        <v>0</v>
      </c>
      <c r="SOJ11" s="223">
        <f t="shared" si="218"/>
        <v>0</v>
      </c>
      <c r="SOK11" s="223">
        <f t="shared" si="218"/>
        <v>0</v>
      </c>
      <c r="SOL11" s="223">
        <f t="shared" si="218"/>
        <v>0</v>
      </c>
      <c r="SOM11" s="223">
        <f t="shared" si="218"/>
        <v>0</v>
      </c>
      <c r="SON11" s="223">
        <f t="shared" si="218"/>
        <v>0</v>
      </c>
      <c r="SOO11" s="223">
        <f t="shared" si="218"/>
        <v>0</v>
      </c>
      <c r="SOP11" s="223">
        <f t="shared" si="218"/>
        <v>0</v>
      </c>
      <c r="SOQ11" s="223">
        <f t="shared" si="218"/>
        <v>0</v>
      </c>
      <c r="SOR11" s="223">
        <f t="shared" si="218"/>
        <v>0</v>
      </c>
      <c r="SOS11" s="223">
        <f t="shared" si="218"/>
        <v>0</v>
      </c>
      <c r="SOT11" s="223">
        <f t="shared" si="218"/>
        <v>0</v>
      </c>
      <c r="SOU11" s="223">
        <f t="shared" si="218"/>
        <v>0</v>
      </c>
      <c r="SOV11" s="223">
        <f t="shared" si="218"/>
        <v>0</v>
      </c>
      <c r="SOW11" s="223">
        <f t="shared" si="218"/>
        <v>0</v>
      </c>
      <c r="SOX11" s="223">
        <f t="shared" si="218"/>
        <v>0</v>
      </c>
      <c r="SOY11" s="223">
        <f t="shared" si="218"/>
        <v>0</v>
      </c>
      <c r="SOZ11" s="223">
        <f t="shared" si="218"/>
        <v>0</v>
      </c>
      <c r="SPA11" s="223">
        <f t="shared" si="218"/>
        <v>0</v>
      </c>
      <c r="SPB11" s="223">
        <f t="shared" si="218"/>
        <v>0</v>
      </c>
      <c r="SPC11" s="223">
        <f t="shared" si="218"/>
        <v>0</v>
      </c>
      <c r="SPD11" s="223">
        <f t="shared" si="218"/>
        <v>0</v>
      </c>
      <c r="SPE11" s="223">
        <f t="shared" si="218"/>
        <v>0</v>
      </c>
      <c r="SPF11" s="223">
        <f t="shared" si="218"/>
        <v>0</v>
      </c>
      <c r="SPG11" s="223">
        <f t="shared" si="218"/>
        <v>0</v>
      </c>
      <c r="SPH11" s="223">
        <f t="shared" si="218"/>
        <v>0</v>
      </c>
      <c r="SPI11" s="223">
        <f t="shared" si="218"/>
        <v>0</v>
      </c>
      <c r="SPJ11" s="223">
        <f t="shared" si="218"/>
        <v>0</v>
      </c>
      <c r="SPK11" s="223">
        <f t="shared" si="218"/>
        <v>0</v>
      </c>
      <c r="SPL11" s="223">
        <f t="shared" si="218"/>
        <v>0</v>
      </c>
      <c r="SPM11" s="223">
        <f t="shared" si="218"/>
        <v>0</v>
      </c>
      <c r="SPN11" s="223">
        <f t="shared" si="218"/>
        <v>0</v>
      </c>
      <c r="SPO11" s="223">
        <f t="shared" si="218"/>
        <v>0</v>
      </c>
      <c r="SPP11" s="223">
        <f t="shared" si="218"/>
        <v>0</v>
      </c>
      <c r="SPQ11" s="223">
        <f t="shared" si="218"/>
        <v>0</v>
      </c>
      <c r="SPR11" s="223">
        <f t="shared" si="218"/>
        <v>0</v>
      </c>
      <c r="SPS11" s="223">
        <f t="shared" si="218"/>
        <v>0</v>
      </c>
      <c r="SPT11" s="223">
        <f t="shared" si="218"/>
        <v>0</v>
      </c>
      <c r="SPU11" s="223">
        <f t="shared" si="218"/>
        <v>0</v>
      </c>
      <c r="SPV11" s="223">
        <f t="shared" ref="SPV11:SSG11" si="219">SUM(SPV4:SPV10)</f>
        <v>0</v>
      </c>
      <c r="SPW11" s="223">
        <f t="shared" si="219"/>
        <v>0</v>
      </c>
      <c r="SPX11" s="223">
        <f t="shared" si="219"/>
        <v>0</v>
      </c>
      <c r="SPY11" s="223">
        <f t="shared" si="219"/>
        <v>0</v>
      </c>
      <c r="SPZ11" s="223">
        <f t="shared" si="219"/>
        <v>0</v>
      </c>
      <c r="SQA11" s="223">
        <f t="shared" si="219"/>
        <v>0</v>
      </c>
      <c r="SQB11" s="223">
        <f t="shared" si="219"/>
        <v>0</v>
      </c>
      <c r="SQC11" s="223">
        <f t="shared" si="219"/>
        <v>0</v>
      </c>
      <c r="SQD11" s="223">
        <f t="shared" si="219"/>
        <v>0</v>
      </c>
      <c r="SQE11" s="223">
        <f t="shared" si="219"/>
        <v>0</v>
      </c>
      <c r="SQF11" s="223">
        <f t="shared" si="219"/>
        <v>0</v>
      </c>
      <c r="SQG11" s="223">
        <f t="shared" si="219"/>
        <v>0</v>
      </c>
      <c r="SQH11" s="223">
        <f t="shared" si="219"/>
        <v>0</v>
      </c>
      <c r="SQI11" s="223">
        <f t="shared" si="219"/>
        <v>0</v>
      </c>
      <c r="SQJ11" s="223">
        <f t="shared" si="219"/>
        <v>0</v>
      </c>
      <c r="SQK11" s="223">
        <f t="shared" si="219"/>
        <v>0</v>
      </c>
      <c r="SQL11" s="223">
        <f t="shared" si="219"/>
        <v>0</v>
      </c>
      <c r="SQM11" s="223">
        <f t="shared" si="219"/>
        <v>0</v>
      </c>
      <c r="SQN11" s="223">
        <f t="shared" si="219"/>
        <v>0</v>
      </c>
      <c r="SQO11" s="223">
        <f t="shared" si="219"/>
        <v>0</v>
      </c>
      <c r="SQP11" s="223">
        <f t="shared" si="219"/>
        <v>0</v>
      </c>
      <c r="SQQ11" s="223">
        <f t="shared" si="219"/>
        <v>0</v>
      </c>
      <c r="SQR11" s="223">
        <f t="shared" si="219"/>
        <v>0</v>
      </c>
      <c r="SQS11" s="223">
        <f t="shared" si="219"/>
        <v>0</v>
      </c>
      <c r="SQT11" s="223">
        <f t="shared" si="219"/>
        <v>0</v>
      </c>
      <c r="SQU11" s="223">
        <f t="shared" si="219"/>
        <v>0</v>
      </c>
      <c r="SQV11" s="223">
        <f t="shared" si="219"/>
        <v>0</v>
      </c>
      <c r="SQW11" s="223">
        <f t="shared" si="219"/>
        <v>0</v>
      </c>
      <c r="SQX11" s="223">
        <f t="shared" si="219"/>
        <v>0</v>
      </c>
      <c r="SQY11" s="223">
        <f t="shared" si="219"/>
        <v>0</v>
      </c>
      <c r="SQZ11" s="223">
        <f t="shared" si="219"/>
        <v>0</v>
      </c>
      <c r="SRA11" s="223">
        <f t="shared" si="219"/>
        <v>0</v>
      </c>
      <c r="SRB11" s="223">
        <f t="shared" si="219"/>
        <v>0</v>
      </c>
      <c r="SRC11" s="223">
        <f t="shared" si="219"/>
        <v>0</v>
      </c>
      <c r="SRD11" s="223">
        <f t="shared" si="219"/>
        <v>0</v>
      </c>
      <c r="SRE11" s="223">
        <f t="shared" si="219"/>
        <v>0</v>
      </c>
      <c r="SRF11" s="223">
        <f t="shared" si="219"/>
        <v>0</v>
      </c>
      <c r="SRG11" s="223">
        <f t="shared" si="219"/>
        <v>0</v>
      </c>
      <c r="SRH11" s="223">
        <f t="shared" si="219"/>
        <v>0</v>
      </c>
      <c r="SRI11" s="223">
        <f t="shared" si="219"/>
        <v>0</v>
      </c>
      <c r="SRJ11" s="223">
        <f t="shared" si="219"/>
        <v>0</v>
      </c>
      <c r="SRK11" s="223">
        <f t="shared" si="219"/>
        <v>0</v>
      </c>
      <c r="SRL11" s="223">
        <f t="shared" si="219"/>
        <v>0</v>
      </c>
      <c r="SRM11" s="223">
        <f t="shared" si="219"/>
        <v>0</v>
      </c>
      <c r="SRN11" s="223">
        <f t="shared" si="219"/>
        <v>0</v>
      </c>
      <c r="SRO11" s="223">
        <f t="shared" si="219"/>
        <v>0</v>
      </c>
      <c r="SRP11" s="223">
        <f t="shared" si="219"/>
        <v>0</v>
      </c>
      <c r="SRQ11" s="223">
        <f t="shared" si="219"/>
        <v>0</v>
      </c>
      <c r="SRR11" s="223">
        <f t="shared" si="219"/>
        <v>0</v>
      </c>
      <c r="SRS11" s="223">
        <f t="shared" si="219"/>
        <v>0</v>
      </c>
      <c r="SRT11" s="223">
        <f t="shared" si="219"/>
        <v>0</v>
      </c>
      <c r="SRU11" s="223">
        <f t="shared" si="219"/>
        <v>0</v>
      </c>
      <c r="SRV11" s="223">
        <f t="shared" si="219"/>
        <v>0</v>
      </c>
      <c r="SRW11" s="223">
        <f t="shared" si="219"/>
        <v>0</v>
      </c>
      <c r="SRX11" s="223">
        <f t="shared" si="219"/>
        <v>0</v>
      </c>
      <c r="SRY11" s="223">
        <f t="shared" si="219"/>
        <v>0</v>
      </c>
      <c r="SRZ11" s="223">
        <f t="shared" si="219"/>
        <v>0</v>
      </c>
      <c r="SSA11" s="223">
        <f t="shared" si="219"/>
        <v>0</v>
      </c>
      <c r="SSB11" s="223">
        <f t="shared" si="219"/>
        <v>0</v>
      </c>
      <c r="SSC11" s="223">
        <f t="shared" si="219"/>
        <v>0</v>
      </c>
      <c r="SSD11" s="223">
        <f t="shared" si="219"/>
        <v>0</v>
      </c>
      <c r="SSE11" s="223">
        <f t="shared" si="219"/>
        <v>0</v>
      </c>
      <c r="SSF11" s="223">
        <f t="shared" si="219"/>
        <v>0</v>
      </c>
      <c r="SSG11" s="223">
        <f t="shared" si="219"/>
        <v>0</v>
      </c>
      <c r="SSH11" s="223">
        <f t="shared" ref="SSH11:SUS11" si="220">SUM(SSH4:SSH10)</f>
        <v>0</v>
      </c>
      <c r="SSI11" s="223">
        <f t="shared" si="220"/>
        <v>0</v>
      </c>
      <c r="SSJ11" s="223">
        <f t="shared" si="220"/>
        <v>0</v>
      </c>
      <c r="SSK11" s="223">
        <f t="shared" si="220"/>
        <v>0</v>
      </c>
      <c r="SSL11" s="223">
        <f t="shared" si="220"/>
        <v>0</v>
      </c>
      <c r="SSM11" s="223">
        <f t="shared" si="220"/>
        <v>0</v>
      </c>
      <c r="SSN11" s="223">
        <f t="shared" si="220"/>
        <v>0</v>
      </c>
      <c r="SSO11" s="223">
        <f t="shared" si="220"/>
        <v>0</v>
      </c>
      <c r="SSP11" s="223">
        <f t="shared" si="220"/>
        <v>0</v>
      </c>
      <c r="SSQ11" s="223">
        <f t="shared" si="220"/>
        <v>0</v>
      </c>
      <c r="SSR11" s="223">
        <f t="shared" si="220"/>
        <v>0</v>
      </c>
      <c r="SSS11" s="223">
        <f t="shared" si="220"/>
        <v>0</v>
      </c>
      <c r="SST11" s="223">
        <f t="shared" si="220"/>
        <v>0</v>
      </c>
      <c r="SSU11" s="223">
        <f t="shared" si="220"/>
        <v>0</v>
      </c>
      <c r="SSV11" s="223">
        <f t="shared" si="220"/>
        <v>0</v>
      </c>
      <c r="SSW11" s="223">
        <f t="shared" si="220"/>
        <v>0</v>
      </c>
      <c r="SSX11" s="223">
        <f t="shared" si="220"/>
        <v>0</v>
      </c>
      <c r="SSY11" s="223">
        <f t="shared" si="220"/>
        <v>0</v>
      </c>
      <c r="SSZ11" s="223">
        <f t="shared" si="220"/>
        <v>0</v>
      </c>
      <c r="STA11" s="223">
        <f t="shared" si="220"/>
        <v>0</v>
      </c>
      <c r="STB11" s="223">
        <f t="shared" si="220"/>
        <v>0</v>
      </c>
      <c r="STC11" s="223">
        <f t="shared" si="220"/>
        <v>0</v>
      </c>
      <c r="STD11" s="223">
        <f t="shared" si="220"/>
        <v>0</v>
      </c>
      <c r="STE11" s="223">
        <f t="shared" si="220"/>
        <v>0</v>
      </c>
      <c r="STF11" s="223">
        <f t="shared" si="220"/>
        <v>0</v>
      </c>
      <c r="STG11" s="223">
        <f t="shared" si="220"/>
        <v>0</v>
      </c>
      <c r="STH11" s="223">
        <f t="shared" si="220"/>
        <v>0</v>
      </c>
      <c r="STI11" s="223">
        <f t="shared" si="220"/>
        <v>0</v>
      </c>
      <c r="STJ11" s="223">
        <f t="shared" si="220"/>
        <v>0</v>
      </c>
      <c r="STK11" s="223">
        <f t="shared" si="220"/>
        <v>0</v>
      </c>
      <c r="STL11" s="223">
        <f t="shared" si="220"/>
        <v>0</v>
      </c>
      <c r="STM11" s="223">
        <f t="shared" si="220"/>
        <v>0</v>
      </c>
      <c r="STN11" s="223">
        <f t="shared" si="220"/>
        <v>0</v>
      </c>
      <c r="STO11" s="223">
        <f t="shared" si="220"/>
        <v>0</v>
      </c>
      <c r="STP11" s="223">
        <f t="shared" si="220"/>
        <v>0</v>
      </c>
      <c r="STQ11" s="223">
        <f t="shared" si="220"/>
        <v>0</v>
      </c>
      <c r="STR11" s="223">
        <f t="shared" si="220"/>
        <v>0</v>
      </c>
      <c r="STS11" s="223">
        <f t="shared" si="220"/>
        <v>0</v>
      </c>
      <c r="STT11" s="223">
        <f t="shared" si="220"/>
        <v>0</v>
      </c>
      <c r="STU11" s="223">
        <f t="shared" si="220"/>
        <v>0</v>
      </c>
      <c r="STV11" s="223">
        <f t="shared" si="220"/>
        <v>0</v>
      </c>
      <c r="STW11" s="223">
        <f t="shared" si="220"/>
        <v>0</v>
      </c>
      <c r="STX11" s="223">
        <f t="shared" si="220"/>
        <v>0</v>
      </c>
      <c r="STY11" s="223">
        <f t="shared" si="220"/>
        <v>0</v>
      </c>
      <c r="STZ11" s="223">
        <f t="shared" si="220"/>
        <v>0</v>
      </c>
      <c r="SUA11" s="223">
        <f t="shared" si="220"/>
        <v>0</v>
      </c>
      <c r="SUB11" s="223">
        <f t="shared" si="220"/>
        <v>0</v>
      </c>
      <c r="SUC11" s="223">
        <f t="shared" si="220"/>
        <v>0</v>
      </c>
      <c r="SUD11" s="223">
        <f t="shared" si="220"/>
        <v>0</v>
      </c>
      <c r="SUE11" s="223">
        <f t="shared" si="220"/>
        <v>0</v>
      </c>
      <c r="SUF11" s="223">
        <f t="shared" si="220"/>
        <v>0</v>
      </c>
      <c r="SUG11" s="223">
        <f t="shared" si="220"/>
        <v>0</v>
      </c>
      <c r="SUH11" s="223">
        <f t="shared" si="220"/>
        <v>0</v>
      </c>
      <c r="SUI11" s="223">
        <f t="shared" si="220"/>
        <v>0</v>
      </c>
      <c r="SUJ11" s="223">
        <f t="shared" si="220"/>
        <v>0</v>
      </c>
      <c r="SUK11" s="223">
        <f t="shared" si="220"/>
        <v>0</v>
      </c>
      <c r="SUL11" s="223">
        <f t="shared" si="220"/>
        <v>0</v>
      </c>
      <c r="SUM11" s="223">
        <f t="shared" si="220"/>
        <v>0</v>
      </c>
      <c r="SUN11" s="223">
        <f t="shared" si="220"/>
        <v>0</v>
      </c>
      <c r="SUO11" s="223">
        <f t="shared" si="220"/>
        <v>0</v>
      </c>
      <c r="SUP11" s="223">
        <f t="shared" si="220"/>
        <v>0</v>
      </c>
      <c r="SUQ11" s="223">
        <f t="shared" si="220"/>
        <v>0</v>
      </c>
      <c r="SUR11" s="223">
        <f t="shared" si="220"/>
        <v>0</v>
      </c>
      <c r="SUS11" s="223">
        <f t="shared" si="220"/>
        <v>0</v>
      </c>
      <c r="SUT11" s="223">
        <f t="shared" ref="SUT11:SXE11" si="221">SUM(SUT4:SUT10)</f>
        <v>0</v>
      </c>
      <c r="SUU11" s="223">
        <f t="shared" si="221"/>
        <v>0</v>
      </c>
      <c r="SUV11" s="223">
        <f t="shared" si="221"/>
        <v>0</v>
      </c>
      <c r="SUW11" s="223">
        <f t="shared" si="221"/>
        <v>0</v>
      </c>
      <c r="SUX11" s="223">
        <f t="shared" si="221"/>
        <v>0</v>
      </c>
      <c r="SUY11" s="223">
        <f t="shared" si="221"/>
        <v>0</v>
      </c>
      <c r="SUZ11" s="223">
        <f t="shared" si="221"/>
        <v>0</v>
      </c>
      <c r="SVA11" s="223">
        <f t="shared" si="221"/>
        <v>0</v>
      </c>
      <c r="SVB11" s="223">
        <f t="shared" si="221"/>
        <v>0</v>
      </c>
      <c r="SVC11" s="223">
        <f t="shared" si="221"/>
        <v>0</v>
      </c>
      <c r="SVD11" s="223">
        <f t="shared" si="221"/>
        <v>0</v>
      </c>
      <c r="SVE11" s="223">
        <f t="shared" si="221"/>
        <v>0</v>
      </c>
      <c r="SVF11" s="223">
        <f t="shared" si="221"/>
        <v>0</v>
      </c>
      <c r="SVG11" s="223">
        <f t="shared" si="221"/>
        <v>0</v>
      </c>
      <c r="SVH11" s="223">
        <f t="shared" si="221"/>
        <v>0</v>
      </c>
      <c r="SVI11" s="223">
        <f t="shared" si="221"/>
        <v>0</v>
      </c>
      <c r="SVJ11" s="223">
        <f t="shared" si="221"/>
        <v>0</v>
      </c>
      <c r="SVK11" s="223">
        <f t="shared" si="221"/>
        <v>0</v>
      </c>
      <c r="SVL11" s="223">
        <f t="shared" si="221"/>
        <v>0</v>
      </c>
      <c r="SVM11" s="223">
        <f t="shared" si="221"/>
        <v>0</v>
      </c>
      <c r="SVN11" s="223">
        <f t="shared" si="221"/>
        <v>0</v>
      </c>
      <c r="SVO11" s="223">
        <f t="shared" si="221"/>
        <v>0</v>
      </c>
      <c r="SVP11" s="223">
        <f t="shared" si="221"/>
        <v>0</v>
      </c>
      <c r="SVQ11" s="223">
        <f t="shared" si="221"/>
        <v>0</v>
      </c>
      <c r="SVR11" s="223">
        <f t="shared" si="221"/>
        <v>0</v>
      </c>
      <c r="SVS11" s="223">
        <f t="shared" si="221"/>
        <v>0</v>
      </c>
      <c r="SVT11" s="223">
        <f t="shared" si="221"/>
        <v>0</v>
      </c>
      <c r="SVU11" s="223">
        <f t="shared" si="221"/>
        <v>0</v>
      </c>
      <c r="SVV11" s="223">
        <f t="shared" si="221"/>
        <v>0</v>
      </c>
      <c r="SVW11" s="223">
        <f t="shared" si="221"/>
        <v>0</v>
      </c>
      <c r="SVX11" s="223">
        <f t="shared" si="221"/>
        <v>0</v>
      </c>
      <c r="SVY11" s="223">
        <f t="shared" si="221"/>
        <v>0</v>
      </c>
      <c r="SVZ11" s="223">
        <f t="shared" si="221"/>
        <v>0</v>
      </c>
      <c r="SWA11" s="223">
        <f t="shared" si="221"/>
        <v>0</v>
      </c>
      <c r="SWB11" s="223">
        <f t="shared" si="221"/>
        <v>0</v>
      </c>
      <c r="SWC11" s="223">
        <f t="shared" si="221"/>
        <v>0</v>
      </c>
      <c r="SWD11" s="223">
        <f t="shared" si="221"/>
        <v>0</v>
      </c>
      <c r="SWE11" s="223">
        <f t="shared" si="221"/>
        <v>0</v>
      </c>
      <c r="SWF11" s="223">
        <f t="shared" si="221"/>
        <v>0</v>
      </c>
      <c r="SWG11" s="223">
        <f t="shared" si="221"/>
        <v>0</v>
      </c>
      <c r="SWH11" s="223">
        <f t="shared" si="221"/>
        <v>0</v>
      </c>
      <c r="SWI11" s="223">
        <f t="shared" si="221"/>
        <v>0</v>
      </c>
      <c r="SWJ11" s="223">
        <f t="shared" si="221"/>
        <v>0</v>
      </c>
      <c r="SWK11" s="223">
        <f t="shared" si="221"/>
        <v>0</v>
      </c>
      <c r="SWL11" s="223">
        <f t="shared" si="221"/>
        <v>0</v>
      </c>
      <c r="SWM11" s="223">
        <f t="shared" si="221"/>
        <v>0</v>
      </c>
      <c r="SWN11" s="223">
        <f t="shared" si="221"/>
        <v>0</v>
      </c>
      <c r="SWO11" s="223">
        <f t="shared" si="221"/>
        <v>0</v>
      </c>
      <c r="SWP11" s="223">
        <f t="shared" si="221"/>
        <v>0</v>
      </c>
      <c r="SWQ11" s="223">
        <f t="shared" si="221"/>
        <v>0</v>
      </c>
      <c r="SWR11" s="223">
        <f t="shared" si="221"/>
        <v>0</v>
      </c>
      <c r="SWS11" s="223">
        <f t="shared" si="221"/>
        <v>0</v>
      </c>
      <c r="SWT11" s="223">
        <f t="shared" si="221"/>
        <v>0</v>
      </c>
      <c r="SWU11" s="223">
        <f t="shared" si="221"/>
        <v>0</v>
      </c>
      <c r="SWV11" s="223">
        <f t="shared" si="221"/>
        <v>0</v>
      </c>
      <c r="SWW11" s="223">
        <f t="shared" si="221"/>
        <v>0</v>
      </c>
      <c r="SWX11" s="223">
        <f t="shared" si="221"/>
        <v>0</v>
      </c>
      <c r="SWY11" s="223">
        <f t="shared" si="221"/>
        <v>0</v>
      </c>
      <c r="SWZ11" s="223">
        <f t="shared" si="221"/>
        <v>0</v>
      </c>
      <c r="SXA11" s="223">
        <f t="shared" si="221"/>
        <v>0</v>
      </c>
      <c r="SXB11" s="223">
        <f t="shared" si="221"/>
        <v>0</v>
      </c>
      <c r="SXC11" s="223">
        <f t="shared" si="221"/>
        <v>0</v>
      </c>
      <c r="SXD11" s="223">
        <f t="shared" si="221"/>
        <v>0</v>
      </c>
      <c r="SXE11" s="223">
        <f t="shared" si="221"/>
        <v>0</v>
      </c>
      <c r="SXF11" s="223">
        <f t="shared" ref="SXF11:SZQ11" si="222">SUM(SXF4:SXF10)</f>
        <v>0</v>
      </c>
      <c r="SXG11" s="223">
        <f t="shared" si="222"/>
        <v>0</v>
      </c>
      <c r="SXH11" s="223">
        <f t="shared" si="222"/>
        <v>0</v>
      </c>
      <c r="SXI11" s="223">
        <f t="shared" si="222"/>
        <v>0</v>
      </c>
      <c r="SXJ11" s="223">
        <f t="shared" si="222"/>
        <v>0</v>
      </c>
      <c r="SXK11" s="223">
        <f t="shared" si="222"/>
        <v>0</v>
      </c>
      <c r="SXL11" s="223">
        <f t="shared" si="222"/>
        <v>0</v>
      </c>
      <c r="SXM11" s="223">
        <f t="shared" si="222"/>
        <v>0</v>
      </c>
      <c r="SXN11" s="223">
        <f t="shared" si="222"/>
        <v>0</v>
      </c>
      <c r="SXO11" s="223">
        <f t="shared" si="222"/>
        <v>0</v>
      </c>
      <c r="SXP11" s="223">
        <f t="shared" si="222"/>
        <v>0</v>
      </c>
      <c r="SXQ11" s="223">
        <f t="shared" si="222"/>
        <v>0</v>
      </c>
      <c r="SXR11" s="223">
        <f t="shared" si="222"/>
        <v>0</v>
      </c>
      <c r="SXS11" s="223">
        <f t="shared" si="222"/>
        <v>0</v>
      </c>
      <c r="SXT11" s="223">
        <f t="shared" si="222"/>
        <v>0</v>
      </c>
      <c r="SXU11" s="223">
        <f t="shared" si="222"/>
        <v>0</v>
      </c>
      <c r="SXV11" s="223">
        <f t="shared" si="222"/>
        <v>0</v>
      </c>
      <c r="SXW11" s="223">
        <f t="shared" si="222"/>
        <v>0</v>
      </c>
      <c r="SXX11" s="223">
        <f t="shared" si="222"/>
        <v>0</v>
      </c>
      <c r="SXY11" s="223">
        <f t="shared" si="222"/>
        <v>0</v>
      </c>
      <c r="SXZ11" s="223">
        <f t="shared" si="222"/>
        <v>0</v>
      </c>
      <c r="SYA11" s="223">
        <f t="shared" si="222"/>
        <v>0</v>
      </c>
      <c r="SYB11" s="223">
        <f t="shared" si="222"/>
        <v>0</v>
      </c>
      <c r="SYC11" s="223">
        <f t="shared" si="222"/>
        <v>0</v>
      </c>
      <c r="SYD11" s="223">
        <f t="shared" si="222"/>
        <v>0</v>
      </c>
      <c r="SYE11" s="223">
        <f t="shared" si="222"/>
        <v>0</v>
      </c>
      <c r="SYF11" s="223">
        <f t="shared" si="222"/>
        <v>0</v>
      </c>
      <c r="SYG11" s="223">
        <f t="shared" si="222"/>
        <v>0</v>
      </c>
      <c r="SYH11" s="223">
        <f t="shared" si="222"/>
        <v>0</v>
      </c>
      <c r="SYI11" s="223">
        <f t="shared" si="222"/>
        <v>0</v>
      </c>
      <c r="SYJ11" s="223">
        <f t="shared" si="222"/>
        <v>0</v>
      </c>
      <c r="SYK11" s="223">
        <f t="shared" si="222"/>
        <v>0</v>
      </c>
      <c r="SYL11" s="223">
        <f t="shared" si="222"/>
        <v>0</v>
      </c>
      <c r="SYM11" s="223">
        <f t="shared" si="222"/>
        <v>0</v>
      </c>
      <c r="SYN11" s="223">
        <f t="shared" si="222"/>
        <v>0</v>
      </c>
      <c r="SYO11" s="223">
        <f t="shared" si="222"/>
        <v>0</v>
      </c>
      <c r="SYP11" s="223">
        <f t="shared" si="222"/>
        <v>0</v>
      </c>
      <c r="SYQ11" s="223">
        <f t="shared" si="222"/>
        <v>0</v>
      </c>
      <c r="SYR11" s="223">
        <f t="shared" si="222"/>
        <v>0</v>
      </c>
      <c r="SYS11" s="223">
        <f t="shared" si="222"/>
        <v>0</v>
      </c>
      <c r="SYT11" s="223">
        <f t="shared" si="222"/>
        <v>0</v>
      </c>
      <c r="SYU11" s="223">
        <f t="shared" si="222"/>
        <v>0</v>
      </c>
      <c r="SYV11" s="223">
        <f t="shared" si="222"/>
        <v>0</v>
      </c>
      <c r="SYW11" s="223">
        <f t="shared" si="222"/>
        <v>0</v>
      </c>
      <c r="SYX11" s="223">
        <f t="shared" si="222"/>
        <v>0</v>
      </c>
      <c r="SYY11" s="223">
        <f t="shared" si="222"/>
        <v>0</v>
      </c>
      <c r="SYZ11" s="223">
        <f t="shared" si="222"/>
        <v>0</v>
      </c>
      <c r="SZA11" s="223">
        <f t="shared" si="222"/>
        <v>0</v>
      </c>
      <c r="SZB11" s="223">
        <f t="shared" si="222"/>
        <v>0</v>
      </c>
      <c r="SZC11" s="223">
        <f t="shared" si="222"/>
        <v>0</v>
      </c>
      <c r="SZD11" s="223">
        <f t="shared" si="222"/>
        <v>0</v>
      </c>
      <c r="SZE11" s="223">
        <f t="shared" si="222"/>
        <v>0</v>
      </c>
      <c r="SZF11" s="223">
        <f t="shared" si="222"/>
        <v>0</v>
      </c>
      <c r="SZG11" s="223">
        <f t="shared" si="222"/>
        <v>0</v>
      </c>
      <c r="SZH11" s="223">
        <f t="shared" si="222"/>
        <v>0</v>
      </c>
      <c r="SZI11" s="223">
        <f t="shared" si="222"/>
        <v>0</v>
      </c>
      <c r="SZJ11" s="223">
        <f t="shared" si="222"/>
        <v>0</v>
      </c>
      <c r="SZK11" s="223">
        <f t="shared" si="222"/>
        <v>0</v>
      </c>
      <c r="SZL11" s="223">
        <f t="shared" si="222"/>
        <v>0</v>
      </c>
      <c r="SZM11" s="223">
        <f t="shared" si="222"/>
        <v>0</v>
      </c>
      <c r="SZN11" s="223">
        <f t="shared" si="222"/>
        <v>0</v>
      </c>
      <c r="SZO11" s="223">
        <f t="shared" si="222"/>
        <v>0</v>
      </c>
      <c r="SZP11" s="223">
        <f t="shared" si="222"/>
        <v>0</v>
      </c>
      <c r="SZQ11" s="223">
        <f t="shared" si="222"/>
        <v>0</v>
      </c>
      <c r="SZR11" s="223">
        <f t="shared" ref="SZR11:TCC11" si="223">SUM(SZR4:SZR10)</f>
        <v>0</v>
      </c>
      <c r="SZS11" s="223">
        <f t="shared" si="223"/>
        <v>0</v>
      </c>
      <c r="SZT11" s="223">
        <f t="shared" si="223"/>
        <v>0</v>
      </c>
      <c r="SZU11" s="223">
        <f t="shared" si="223"/>
        <v>0</v>
      </c>
      <c r="SZV11" s="223">
        <f t="shared" si="223"/>
        <v>0</v>
      </c>
      <c r="SZW11" s="223">
        <f t="shared" si="223"/>
        <v>0</v>
      </c>
      <c r="SZX11" s="223">
        <f t="shared" si="223"/>
        <v>0</v>
      </c>
      <c r="SZY11" s="223">
        <f t="shared" si="223"/>
        <v>0</v>
      </c>
      <c r="SZZ11" s="223">
        <f t="shared" si="223"/>
        <v>0</v>
      </c>
      <c r="TAA11" s="223">
        <f t="shared" si="223"/>
        <v>0</v>
      </c>
      <c r="TAB11" s="223">
        <f t="shared" si="223"/>
        <v>0</v>
      </c>
      <c r="TAC11" s="223">
        <f t="shared" si="223"/>
        <v>0</v>
      </c>
      <c r="TAD11" s="223">
        <f t="shared" si="223"/>
        <v>0</v>
      </c>
      <c r="TAE11" s="223">
        <f t="shared" si="223"/>
        <v>0</v>
      </c>
      <c r="TAF11" s="223">
        <f t="shared" si="223"/>
        <v>0</v>
      </c>
      <c r="TAG11" s="223">
        <f t="shared" si="223"/>
        <v>0</v>
      </c>
      <c r="TAH11" s="223">
        <f t="shared" si="223"/>
        <v>0</v>
      </c>
      <c r="TAI11" s="223">
        <f t="shared" si="223"/>
        <v>0</v>
      </c>
      <c r="TAJ11" s="223">
        <f t="shared" si="223"/>
        <v>0</v>
      </c>
      <c r="TAK11" s="223">
        <f t="shared" si="223"/>
        <v>0</v>
      </c>
      <c r="TAL11" s="223">
        <f t="shared" si="223"/>
        <v>0</v>
      </c>
      <c r="TAM11" s="223">
        <f t="shared" si="223"/>
        <v>0</v>
      </c>
      <c r="TAN11" s="223">
        <f t="shared" si="223"/>
        <v>0</v>
      </c>
      <c r="TAO11" s="223">
        <f t="shared" si="223"/>
        <v>0</v>
      </c>
      <c r="TAP11" s="223">
        <f t="shared" si="223"/>
        <v>0</v>
      </c>
      <c r="TAQ11" s="223">
        <f t="shared" si="223"/>
        <v>0</v>
      </c>
      <c r="TAR11" s="223">
        <f t="shared" si="223"/>
        <v>0</v>
      </c>
      <c r="TAS11" s="223">
        <f t="shared" si="223"/>
        <v>0</v>
      </c>
      <c r="TAT11" s="223">
        <f t="shared" si="223"/>
        <v>0</v>
      </c>
      <c r="TAU11" s="223">
        <f t="shared" si="223"/>
        <v>0</v>
      </c>
      <c r="TAV11" s="223">
        <f t="shared" si="223"/>
        <v>0</v>
      </c>
      <c r="TAW11" s="223">
        <f t="shared" si="223"/>
        <v>0</v>
      </c>
      <c r="TAX11" s="223">
        <f t="shared" si="223"/>
        <v>0</v>
      </c>
      <c r="TAY11" s="223">
        <f t="shared" si="223"/>
        <v>0</v>
      </c>
      <c r="TAZ11" s="223">
        <f t="shared" si="223"/>
        <v>0</v>
      </c>
      <c r="TBA11" s="223">
        <f t="shared" si="223"/>
        <v>0</v>
      </c>
      <c r="TBB11" s="223">
        <f t="shared" si="223"/>
        <v>0</v>
      </c>
      <c r="TBC11" s="223">
        <f t="shared" si="223"/>
        <v>0</v>
      </c>
      <c r="TBD11" s="223">
        <f t="shared" si="223"/>
        <v>0</v>
      </c>
      <c r="TBE11" s="223">
        <f t="shared" si="223"/>
        <v>0</v>
      </c>
      <c r="TBF11" s="223">
        <f t="shared" si="223"/>
        <v>0</v>
      </c>
      <c r="TBG11" s="223">
        <f t="shared" si="223"/>
        <v>0</v>
      </c>
      <c r="TBH11" s="223">
        <f t="shared" si="223"/>
        <v>0</v>
      </c>
      <c r="TBI11" s="223">
        <f t="shared" si="223"/>
        <v>0</v>
      </c>
      <c r="TBJ11" s="223">
        <f t="shared" si="223"/>
        <v>0</v>
      </c>
      <c r="TBK11" s="223">
        <f t="shared" si="223"/>
        <v>0</v>
      </c>
      <c r="TBL11" s="223">
        <f t="shared" si="223"/>
        <v>0</v>
      </c>
      <c r="TBM11" s="223">
        <f t="shared" si="223"/>
        <v>0</v>
      </c>
      <c r="TBN11" s="223">
        <f t="shared" si="223"/>
        <v>0</v>
      </c>
      <c r="TBO11" s="223">
        <f t="shared" si="223"/>
        <v>0</v>
      </c>
      <c r="TBP11" s="223">
        <f t="shared" si="223"/>
        <v>0</v>
      </c>
      <c r="TBQ11" s="223">
        <f t="shared" si="223"/>
        <v>0</v>
      </c>
      <c r="TBR11" s="223">
        <f t="shared" si="223"/>
        <v>0</v>
      </c>
      <c r="TBS11" s="223">
        <f t="shared" si="223"/>
        <v>0</v>
      </c>
      <c r="TBT11" s="223">
        <f t="shared" si="223"/>
        <v>0</v>
      </c>
      <c r="TBU11" s="223">
        <f t="shared" si="223"/>
        <v>0</v>
      </c>
      <c r="TBV11" s="223">
        <f t="shared" si="223"/>
        <v>0</v>
      </c>
      <c r="TBW11" s="223">
        <f t="shared" si="223"/>
        <v>0</v>
      </c>
      <c r="TBX11" s="223">
        <f t="shared" si="223"/>
        <v>0</v>
      </c>
      <c r="TBY11" s="223">
        <f t="shared" si="223"/>
        <v>0</v>
      </c>
      <c r="TBZ11" s="223">
        <f t="shared" si="223"/>
        <v>0</v>
      </c>
      <c r="TCA11" s="223">
        <f t="shared" si="223"/>
        <v>0</v>
      </c>
      <c r="TCB11" s="223">
        <f t="shared" si="223"/>
        <v>0</v>
      </c>
      <c r="TCC11" s="223">
        <f t="shared" si="223"/>
        <v>0</v>
      </c>
      <c r="TCD11" s="223">
        <f t="shared" ref="TCD11:TEO11" si="224">SUM(TCD4:TCD10)</f>
        <v>0</v>
      </c>
      <c r="TCE11" s="223">
        <f t="shared" si="224"/>
        <v>0</v>
      </c>
      <c r="TCF11" s="223">
        <f t="shared" si="224"/>
        <v>0</v>
      </c>
      <c r="TCG11" s="223">
        <f t="shared" si="224"/>
        <v>0</v>
      </c>
      <c r="TCH11" s="223">
        <f t="shared" si="224"/>
        <v>0</v>
      </c>
      <c r="TCI11" s="223">
        <f t="shared" si="224"/>
        <v>0</v>
      </c>
      <c r="TCJ11" s="223">
        <f t="shared" si="224"/>
        <v>0</v>
      </c>
      <c r="TCK11" s="223">
        <f t="shared" si="224"/>
        <v>0</v>
      </c>
      <c r="TCL11" s="223">
        <f t="shared" si="224"/>
        <v>0</v>
      </c>
      <c r="TCM11" s="223">
        <f t="shared" si="224"/>
        <v>0</v>
      </c>
      <c r="TCN11" s="223">
        <f t="shared" si="224"/>
        <v>0</v>
      </c>
      <c r="TCO11" s="223">
        <f t="shared" si="224"/>
        <v>0</v>
      </c>
      <c r="TCP11" s="223">
        <f t="shared" si="224"/>
        <v>0</v>
      </c>
      <c r="TCQ11" s="223">
        <f t="shared" si="224"/>
        <v>0</v>
      </c>
      <c r="TCR11" s="223">
        <f t="shared" si="224"/>
        <v>0</v>
      </c>
      <c r="TCS11" s="223">
        <f t="shared" si="224"/>
        <v>0</v>
      </c>
      <c r="TCT11" s="223">
        <f t="shared" si="224"/>
        <v>0</v>
      </c>
      <c r="TCU11" s="223">
        <f t="shared" si="224"/>
        <v>0</v>
      </c>
      <c r="TCV11" s="223">
        <f t="shared" si="224"/>
        <v>0</v>
      </c>
      <c r="TCW11" s="223">
        <f t="shared" si="224"/>
        <v>0</v>
      </c>
      <c r="TCX11" s="223">
        <f t="shared" si="224"/>
        <v>0</v>
      </c>
      <c r="TCY11" s="223">
        <f t="shared" si="224"/>
        <v>0</v>
      </c>
      <c r="TCZ11" s="223">
        <f t="shared" si="224"/>
        <v>0</v>
      </c>
      <c r="TDA11" s="223">
        <f t="shared" si="224"/>
        <v>0</v>
      </c>
      <c r="TDB11" s="223">
        <f t="shared" si="224"/>
        <v>0</v>
      </c>
      <c r="TDC11" s="223">
        <f t="shared" si="224"/>
        <v>0</v>
      </c>
      <c r="TDD11" s="223">
        <f t="shared" si="224"/>
        <v>0</v>
      </c>
      <c r="TDE11" s="223">
        <f t="shared" si="224"/>
        <v>0</v>
      </c>
      <c r="TDF11" s="223">
        <f t="shared" si="224"/>
        <v>0</v>
      </c>
      <c r="TDG11" s="223">
        <f t="shared" si="224"/>
        <v>0</v>
      </c>
      <c r="TDH11" s="223">
        <f t="shared" si="224"/>
        <v>0</v>
      </c>
      <c r="TDI11" s="223">
        <f t="shared" si="224"/>
        <v>0</v>
      </c>
      <c r="TDJ11" s="223">
        <f t="shared" si="224"/>
        <v>0</v>
      </c>
      <c r="TDK11" s="223">
        <f t="shared" si="224"/>
        <v>0</v>
      </c>
      <c r="TDL11" s="223">
        <f t="shared" si="224"/>
        <v>0</v>
      </c>
      <c r="TDM11" s="223">
        <f t="shared" si="224"/>
        <v>0</v>
      </c>
      <c r="TDN11" s="223">
        <f t="shared" si="224"/>
        <v>0</v>
      </c>
      <c r="TDO11" s="223">
        <f t="shared" si="224"/>
        <v>0</v>
      </c>
      <c r="TDP11" s="223">
        <f t="shared" si="224"/>
        <v>0</v>
      </c>
      <c r="TDQ11" s="223">
        <f t="shared" si="224"/>
        <v>0</v>
      </c>
      <c r="TDR11" s="223">
        <f t="shared" si="224"/>
        <v>0</v>
      </c>
      <c r="TDS11" s="223">
        <f t="shared" si="224"/>
        <v>0</v>
      </c>
      <c r="TDT11" s="223">
        <f t="shared" si="224"/>
        <v>0</v>
      </c>
      <c r="TDU11" s="223">
        <f t="shared" si="224"/>
        <v>0</v>
      </c>
      <c r="TDV11" s="223">
        <f t="shared" si="224"/>
        <v>0</v>
      </c>
      <c r="TDW11" s="223">
        <f t="shared" si="224"/>
        <v>0</v>
      </c>
      <c r="TDX11" s="223">
        <f t="shared" si="224"/>
        <v>0</v>
      </c>
      <c r="TDY11" s="223">
        <f t="shared" si="224"/>
        <v>0</v>
      </c>
      <c r="TDZ11" s="223">
        <f t="shared" si="224"/>
        <v>0</v>
      </c>
      <c r="TEA11" s="223">
        <f t="shared" si="224"/>
        <v>0</v>
      </c>
      <c r="TEB11" s="223">
        <f t="shared" si="224"/>
        <v>0</v>
      </c>
      <c r="TEC11" s="223">
        <f t="shared" si="224"/>
        <v>0</v>
      </c>
      <c r="TED11" s="223">
        <f t="shared" si="224"/>
        <v>0</v>
      </c>
      <c r="TEE11" s="223">
        <f t="shared" si="224"/>
        <v>0</v>
      </c>
      <c r="TEF11" s="223">
        <f t="shared" si="224"/>
        <v>0</v>
      </c>
      <c r="TEG11" s="223">
        <f t="shared" si="224"/>
        <v>0</v>
      </c>
      <c r="TEH11" s="223">
        <f t="shared" si="224"/>
        <v>0</v>
      </c>
      <c r="TEI11" s="223">
        <f t="shared" si="224"/>
        <v>0</v>
      </c>
      <c r="TEJ11" s="223">
        <f t="shared" si="224"/>
        <v>0</v>
      </c>
      <c r="TEK11" s="223">
        <f t="shared" si="224"/>
        <v>0</v>
      </c>
      <c r="TEL11" s="223">
        <f t="shared" si="224"/>
        <v>0</v>
      </c>
      <c r="TEM11" s="223">
        <f t="shared" si="224"/>
        <v>0</v>
      </c>
      <c r="TEN11" s="223">
        <f t="shared" si="224"/>
        <v>0</v>
      </c>
      <c r="TEO11" s="223">
        <f t="shared" si="224"/>
        <v>0</v>
      </c>
      <c r="TEP11" s="223">
        <f t="shared" ref="TEP11:THA11" si="225">SUM(TEP4:TEP10)</f>
        <v>0</v>
      </c>
      <c r="TEQ11" s="223">
        <f t="shared" si="225"/>
        <v>0</v>
      </c>
      <c r="TER11" s="223">
        <f t="shared" si="225"/>
        <v>0</v>
      </c>
      <c r="TES11" s="223">
        <f t="shared" si="225"/>
        <v>0</v>
      </c>
      <c r="TET11" s="223">
        <f t="shared" si="225"/>
        <v>0</v>
      </c>
      <c r="TEU11" s="223">
        <f t="shared" si="225"/>
        <v>0</v>
      </c>
      <c r="TEV11" s="223">
        <f t="shared" si="225"/>
        <v>0</v>
      </c>
      <c r="TEW11" s="223">
        <f t="shared" si="225"/>
        <v>0</v>
      </c>
      <c r="TEX11" s="223">
        <f t="shared" si="225"/>
        <v>0</v>
      </c>
      <c r="TEY11" s="223">
        <f t="shared" si="225"/>
        <v>0</v>
      </c>
      <c r="TEZ11" s="223">
        <f t="shared" si="225"/>
        <v>0</v>
      </c>
      <c r="TFA11" s="223">
        <f t="shared" si="225"/>
        <v>0</v>
      </c>
      <c r="TFB11" s="223">
        <f t="shared" si="225"/>
        <v>0</v>
      </c>
      <c r="TFC11" s="223">
        <f t="shared" si="225"/>
        <v>0</v>
      </c>
      <c r="TFD11" s="223">
        <f t="shared" si="225"/>
        <v>0</v>
      </c>
      <c r="TFE11" s="223">
        <f t="shared" si="225"/>
        <v>0</v>
      </c>
      <c r="TFF11" s="223">
        <f t="shared" si="225"/>
        <v>0</v>
      </c>
      <c r="TFG11" s="223">
        <f t="shared" si="225"/>
        <v>0</v>
      </c>
      <c r="TFH11" s="223">
        <f t="shared" si="225"/>
        <v>0</v>
      </c>
      <c r="TFI11" s="223">
        <f t="shared" si="225"/>
        <v>0</v>
      </c>
      <c r="TFJ11" s="223">
        <f t="shared" si="225"/>
        <v>0</v>
      </c>
      <c r="TFK11" s="223">
        <f t="shared" si="225"/>
        <v>0</v>
      </c>
      <c r="TFL11" s="223">
        <f t="shared" si="225"/>
        <v>0</v>
      </c>
      <c r="TFM11" s="223">
        <f t="shared" si="225"/>
        <v>0</v>
      </c>
      <c r="TFN11" s="223">
        <f t="shared" si="225"/>
        <v>0</v>
      </c>
      <c r="TFO11" s="223">
        <f t="shared" si="225"/>
        <v>0</v>
      </c>
      <c r="TFP11" s="223">
        <f t="shared" si="225"/>
        <v>0</v>
      </c>
      <c r="TFQ11" s="223">
        <f t="shared" si="225"/>
        <v>0</v>
      </c>
      <c r="TFR11" s="223">
        <f t="shared" si="225"/>
        <v>0</v>
      </c>
      <c r="TFS11" s="223">
        <f t="shared" si="225"/>
        <v>0</v>
      </c>
      <c r="TFT11" s="223">
        <f t="shared" si="225"/>
        <v>0</v>
      </c>
      <c r="TFU11" s="223">
        <f t="shared" si="225"/>
        <v>0</v>
      </c>
      <c r="TFV11" s="223">
        <f t="shared" si="225"/>
        <v>0</v>
      </c>
      <c r="TFW11" s="223">
        <f t="shared" si="225"/>
        <v>0</v>
      </c>
      <c r="TFX11" s="223">
        <f t="shared" si="225"/>
        <v>0</v>
      </c>
      <c r="TFY11" s="223">
        <f t="shared" si="225"/>
        <v>0</v>
      </c>
      <c r="TFZ11" s="223">
        <f t="shared" si="225"/>
        <v>0</v>
      </c>
      <c r="TGA11" s="223">
        <f t="shared" si="225"/>
        <v>0</v>
      </c>
      <c r="TGB11" s="223">
        <f t="shared" si="225"/>
        <v>0</v>
      </c>
      <c r="TGC11" s="223">
        <f t="shared" si="225"/>
        <v>0</v>
      </c>
      <c r="TGD11" s="223">
        <f t="shared" si="225"/>
        <v>0</v>
      </c>
      <c r="TGE11" s="223">
        <f t="shared" si="225"/>
        <v>0</v>
      </c>
      <c r="TGF11" s="223">
        <f t="shared" si="225"/>
        <v>0</v>
      </c>
      <c r="TGG11" s="223">
        <f t="shared" si="225"/>
        <v>0</v>
      </c>
      <c r="TGH11" s="223">
        <f t="shared" si="225"/>
        <v>0</v>
      </c>
      <c r="TGI11" s="223">
        <f t="shared" si="225"/>
        <v>0</v>
      </c>
      <c r="TGJ11" s="223">
        <f t="shared" si="225"/>
        <v>0</v>
      </c>
      <c r="TGK11" s="223">
        <f t="shared" si="225"/>
        <v>0</v>
      </c>
      <c r="TGL11" s="223">
        <f t="shared" si="225"/>
        <v>0</v>
      </c>
      <c r="TGM11" s="223">
        <f t="shared" si="225"/>
        <v>0</v>
      </c>
      <c r="TGN11" s="223">
        <f t="shared" si="225"/>
        <v>0</v>
      </c>
      <c r="TGO11" s="223">
        <f t="shared" si="225"/>
        <v>0</v>
      </c>
      <c r="TGP11" s="223">
        <f t="shared" si="225"/>
        <v>0</v>
      </c>
      <c r="TGQ11" s="223">
        <f t="shared" si="225"/>
        <v>0</v>
      </c>
      <c r="TGR11" s="223">
        <f t="shared" si="225"/>
        <v>0</v>
      </c>
      <c r="TGS11" s="223">
        <f t="shared" si="225"/>
        <v>0</v>
      </c>
      <c r="TGT11" s="223">
        <f t="shared" si="225"/>
        <v>0</v>
      </c>
      <c r="TGU11" s="223">
        <f t="shared" si="225"/>
        <v>0</v>
      </c>
      <c r="TGV11" s="223">
        <f t="shared" si="225"/>
        <v>0</v>
      </c>
      <c r="TGW11" s="223">
        <f t="shared" si="225"/>
        <v>0</v>
      </c>
      <c r="TGX11" s="223">
        <f t="shared" si="225"/>
        <v>0</v>
      </c>
      <c r="TGY11" s="223">
        <f t="shared" si="225"/>
        <v>0</v>
      </c>
      <c r="TGZ11" s="223">
        <f t="shared" si="225"/>
        <v>0</v>
      </c>
      <c r="THA11" s="223">
        <f t="shared" si="225"/>
        <v>0</v>
      </c>
      <c r="THB11" s="223">
        <f t="shared" ref="THB11:TJM11" si="226">SUM(THB4:THB10)</f>
        <v>0</v>
      </c>
      <c r="THC11" s="223">
        <f t="shared" si="226"/>
        <v>0</v>
      </c>
      <c r="THD11" s="223">
        <f t="shared" si="226"/>
        <v>0</v>
      </c>
      <c r="THE11" s="223">
        <f t="shared" si="226"/>
        <v>0</v>
      </c>
      <c r="THF11" s="223">
        <f t="shared" si="226"/>
        <v>0</v>
      </c>
      <c r="THG11" s="223">
        <f t="shared" si="226"/>
        <v>0</v>
      </c>
      <c r="THH11" s="223">
        <f t="shared" si="226"/>
        <v>0</v>
      </c>
      <c r="THI11" s="223">
        <f t="shared" si="226"/>
        <v>0</v>
      </c>
      <c r="THJ11" s="223">
        <f t="shared" si="226"/>
        <v>0</v>
      </c>
      <c r="THK11" s="223">
        <f t="shared" si="226"/>
        <v>0</v>
      </c>
      <c r="THL11" s="223">
        <f t="shared" si="226"/>
        <v>0</v>
      </c>
      <c r="THM11" s="223">
        <f t="shared" si="226"/>
        <v>0</v>
      </c>
      <c r="THN11" s="223">
        <f t="shared" si="226"/>
        <v>0</v>
      </c>
      <c r="THO11" s="223">
        <f t="shared" si="226"/>
        <v>0</v>
      </c>
      <c r="THP11" s="223">
        <f t="shared" si="226"/>
        <v>0</v>
      </c>
      <c r="THQ11" s="223">
        <f t="shared" si="226"/>
        <v>0</v>
      </c>
      <c r="THR11" s="223">
        <f t="shared" si="226"/>
        <v>0</v>
      </c>
      <c r="THS11" s="223">
        <f t="shared" si="226"/>
        <v>0</v>
      </c>
      <c r="THT11" s="223">
        <f t="shared" si="226"/>
        <v>0</v>
      </c>
      <c r="THU11" s="223">
        <f t="shared" si="226"/>
        <v>0</v>
      </c>
      <c r="THV11" s="223">
        <f t="shared" si="226"/>
        <v>0</v>
      </c>
      <c r="THW11" s="223">
        <f t="shared" si="226"/>
        <v>0</v>
      </c>
      <c r="THX11" s="223">
        <f t="shared" si="226"/>
        <v>0</v>
      </c>
      <c r="THY11" s="223">
        <f t="shared" si="226"/>
        <v>0</v>
      </c>
      <c r="THZ11" s="223">
        <f t="shared" si="226"/>
        <v>0</v>
      </c>
      <c r="TIA11" s="223">
        <f t="shared" si="226"/>
        <v>0</v>
      </c>
      <c r="TIB11" s="223">
        <f t="shared" si="226"/>
        <v>0</v>
      </c>
      <c r="TIC11" s="223">
        <f t="shared" si="226"/>
        <v>0</v>
      </c>
      <c r="TID11" s="223">
        <f t="shared" si="226"/>
        <v>0</v>
      </c>
      <c r="TIE11" s="223">
        <f t="shared" si="226"/>
        <v>0</v>
      </c>
      <c r="TIF11" s="223">
        <f t="shared" si="226"/>
        <v>0</v>
      </c>
      <c r="TIG11" s="223">
        <f t="shared" si="226"/>
        <v>0</v>
      </c>
      <c r="TIH11" s="223">
        <f t="shared" si="226"/>
        <v>0</v>
      </c>
      <c r="TII11" s="223">
        <f t="shared" si="226"/>
        <v>0</v>
      </c>
      <c r="TIJ11" s="223">
        <f t="shared" si="226"/>
        <v>0</v>
      </c>
      <c r="TIK11" s="223">
        <f t="shared" si="226"/>
        <v>0</v>
      </c>
      <c r="TIL11" s="223">
        <f t="shared" si="226"/>
        <v>0</v>
      </c>
      <c r="TIM11" s="223">
        <f t="shared" si="226"/>
        <v>0</v>
      </c>
      <c r="TIN11" s="223">
        <f t="shared" si="226"/>
        <v>0</v>
      </c>
      <c r="TIO11" s="223">
        <f t="shared" si="226"/>
        <v>0</v>
      </c>
      <c r="TIP11" s="223">
        <f t="shared" si="226"/>
        <v>0</v>
      </c>
      <c r="TIQ11" s="223">
        <f t="shared" si="226"/>
        <v>0</v>
      </c>
      <c r="TIR11" s="223">
        <f t="shared" si="226"/>
        <v>0</v>
      </c>
      <c r="TIS11" s="223">
        <f t="shared" si="226"/>
        <v>0</v>
      </c>
      <c r="TIT11" s="223">
        <f t="shared" si="226"/>
        <v>0</v>
      </c>
      <c r="TIU11" s="223">
        <f t="shared" si="226"/>
        <v>0</v>
      </c>
      <c r="TIV11" s="223">
        <f t="shared" si="226"/>
        <v>0</v>
      </c>
      <c r="TIW11" s="223">
        <f t="shared" si="226"/>
        <v>0</v>
      </c>
      <c r="TIX11" s="223">
        <f t="shared" si="226"/>
        <v>0</v>
      </c>
      <c r="TIY11" s="223">
        <f t="shared" si="226"/>
        <v>0</v>
      </c>
      <c r="TIZ11" s="223">
        <f t="shared" si="226"/>
        <v>0</v>
      </c>
      <c r="TJA11" s="223">
        <f t="shared" si="226"/>
        <v>0</v>
      </c>
      <c r="TJB11" s="223">
        <f t="shared" si="226"/>
        <v>0</v>
      </c>
      <c r="TJC11" s="223">
        <f t="shared" si="226"/>
        <v>0</v>
      </c>
      <c r="TJD11" s="223">
        <f t="shared" si="226"/>
        <v>0</v>
      </c>
      <c r="TJE11" s="223">
        <f t="shared" si="226"/>
        <v>0</v>
      </c>
      <c r="TJF11" s="223">
        <f t="shared" si="226"/>
        <v>0</v>
      </c>
      <c r="TJG11" s="223">
        <f t="shared" si="226"/>
        <v>0</v>
      </c>
      <c r="TJH11" s="223">
        <f t="shared" si="226"/>
        <v>0</v>
      </c>
      <c r="TJI11" s="223">
        <f t="shared" si="226"/>
        <v>0</v>
      </c>
      <c r="TJJ11" s="223">
        <f t="shared" si="226"/>
        <v>0</v>
      </c>
      <c r="TJK11" s="223">
        <f t="shared" si="226"/>
        <v>0</v>
      </c>
      <c r="TJL11" s="223">
        <f t="shared" si="226"/>
        <v>0</v>
      </c>
      <c r="TJM11" s="223">
        <f t="shared" si="226"/>
        <v>0</v>
      </c>
      <c r="TJN11" s="223">
        <f t="shared" ref="TJN11:TLY11" si="227">SUM(TJN4:TJN10)</f>
        <v>0</v>
      </c>
      <c r="TJO11" s="223">
        <f t="shared" si="227"/>
        <v>0</v>
      </c>
      <c r="TJP11" s="223">
        <f t="shared" si="227"/>
        <v>0</v>
      </c>
      <c r="TJQ11" s="223">
        <f t="shared" si="227"/>
        <v>0</v>
      </c>
      <c r="TJR11" s="223">
        <f t="shared" si="227"/>
        <v>0</v>
      </c>
      <c r="TJS11" s="223">
        <f t="shared" si="227"/>
        <v>0</v>
      </c>
      <c r="TJT11" s="223">
        <f t="shared" si="227"/>
        <v>0</v>
      </c>
      <c r="TJU11" s="223">
        <f t="shared" si="227"/>
        <v>0</v>
      </c>
      <c r="TJV11" s="223">
        <f t="shared" si="227"/>
        <v>0</v>
      </c>
      <c r="TJW11" s="223">
        <f t="shared" si="227"/>
        <v>0</v>
      </c>
      <c r="TJX11" s="223">
        <f t="shared" si="227"/>
        <v>0</v>
      </c>
      <c r="TJY11" s="223">
        <f t="shared" si="227"/>
        <v>0</v>
      </c>
      <c r="TJZ11" s="223">
        <f t="shared" si="227"/>
        <v>0</v>
      </c>
      <c r="TKA11" s="223">
        <f t="shared" si="227"/>
        <v>0</v>
      </c>
      <c r="TKB11" s="223">
        <f t="shared" si="227"/>
        <v>0</v>
      </c>
      <c r="TKC11" s="223">
        <f t="shared" si="227"/>
        <v>0</v>
      </c>
      <c r="TKD11" s="223">
        <f t="shared" si="227"/>
        <v>0</v>
      </c>
      <c r="TKE11" s="223">
        <f t="shared" si="227"/>
        <v>0</v>
      </c>
      <c r="TKF11" s="223">
        <f t="shared" si="227"/>
        <v>0</v>
      </c>
      <c r="TKG11" s="223">
        <f t="shared" si="227"/>
        <v>0</v>
      </c>
      <c r="TKH11" s="223">
        <f t="shared" si="227"/>
        <v>0</v>
      </c>
      <c r="TKI11" s="223">
        <f t="shared" si="227"/>
        <v>0</v>
      </c>
      <c r="TKJ11" s="223">
        <f t="shared" si="227"/>
        <v>0</v>
      </c>
      <c r="TKK11" s="223">
        <f t="shared" si="227"/>
        <v>0</v>
      </c>
      <c r="TKL11" s="223">
        <f t="shared" si="227"/>
        <v>0</v>
      </c>
      <c r="TKM11" s="223">
        <f t="shared" si="227"/>
        <v>0</v>
      </c>
      <c r="TKN11" s="223">
        <f t="shared" si="227"/>
        <v>0</v>
      </c>
      <c r="TKO11" s="223">
        <f t="shared" si="227"/>
        <v>0</v>
      </c>
      <c r="TKP11" s="223">
        <f t="shared" si="227"/>
        <v>0</v>
      </c>
      <c r="TKQ11" s="223">
        <f t="shared" si="227"/>
        <v>0</v>
      </c>
      <c r="TKR11" s="223">
        <f t="shared" si="227"/>
        <v>0</v>
      </c>
      <c r="TKS11" s="223">
        <f t="shared" si="227"/>
        <v>0</v>
      </c>
      <c r="TKT11" s="223">
        <f t="shared" si="227"/>
        <v>0</v>
      </c>
      <c r="TKU11" s="223">
        <f t="shared" si="227"/>
        <v>0</v>
      </c>
      <c r="TKV11" s="223">
        <f t="shared" si="227"/>
        <v>0</v>
      </c>
      <c r="TKW11" s="223">
        <f t="shared" si="227"/>
        <v>0</v>
      </c>
      <c r="TKX11" s="223">
        <f t="shared" si="227"/>
        <v>0</v>
      </c>
      <c r="TKY11" s="223">
        <f t="shared" si="227"/>
        <v>0</v>
      </c>
      <c r="TKZ11" s="223">
        <f t="shared" si="227"/>
        <v>0</v>
      </c>
      <c r="TLA11" s="223">
        <f t="shared" si="227"/>
        <v>0</v>
      </c>
      <c r="TLB11" s="223">
        <f t="shared" si="227"/>
        <v>0</v>
      </c>
      <c r="TLC11" s="223">
        <f t="shared" si="227"/>
        <v>0</v>
      </c>
      <c r="TLD11" s="223">
        <f t="shared" si="227"/>
        <v>0</v>
      </c>
      <c r="TLE11" s="223">
        <f t="shared" si="227"/>
        <v>0</v>
      </c>
      <c r="TLF11" s="223">
        <f t="shared" si="227"/>
        <v>0</v>
      </c>
      <c r="TLG11" s="223">
        <f t="shared" si="227"/>
        <v>0</v>
      </c>
      <c r="TLH11" s="223">
        <f t="shared" si="227"/>
        <v>0</v>
      </c>
      <c r="TLI11" s="223">
        <f t="shared" si="227"/>
        <v>0</v>
      </c>
      <c r="TLJ11" s="223">
        <f t="shared" si="227"/>
        <v>0</v>
      </c>
      <c r="TLK11" s="223">
        <f t="shared" si="227"/>
        <v>0</v>
      </c>
      <c r="TLL11" s="223">
        <f t="shared" si="227"/>
        <v>0</v>
      </c>
      <c r="TLM11" s="223">
        <f t="shared" si="227"/>
        <v>0</v>
      </c>
      <c r="TLN11" s="223">
        <f t="shared" si="227"/>
        <v>0</v>
      </c>
      <c r="TLO11" s="223">
        <f t="shared" si="227"/>
        <v>0</v>
      </c>
      <c r="TLP11" s="223">
        <f t="shared" si="227"/>
        <v>0</v>
      </c>
      <c r="TLQ11" s="223">
        <f t="shared" si="227"/>
        <v>0</v>
      </c>
      <c r="TLR11" s="223">
        <f t="shared" si="227"/>
        <v>0</v>
      </c>
      <c r="TLS11" s="223">
        <f t="shared" si="227"/>
        <v>0</v>
      </c>
      <c r="TLT11" s="223">
        <f t="shared" si="227"/>
        <v>0</v>
      </c>
      <c r="TLU11" s="223">
        <f t="shared" si="227"/>
        <v>0</v>
      </c>
      <c r="TLV11" s="223">
        <f t="shared" si="227"/>
        <v>0</v>
      </c>
      <c r="TLW11" s="223">
        <f t="shared" si="227"/>
        <v>0</v>
      </c>
      <c r="TLX11" s="223">
        <f t="shared" si="227"/>
        <v>0</v>
      </c>
      <c r="TLY11" s="223">
        <f t="shared" si="227"/>
        <v>0</v>
      </c>
      <c r="TLZ11" s="223">
        <f t="shared" ref="TLZ11:TOK11" si="228">SUM(TLZ4:TLZ10)</f>
        <v>0</v>
      </c>
      <c r="TMA11" s="223">
        <f t="shared" si="228"/>
        <v>0</v>
      </c>
      <c r="TMB11" s="223">
        <f t="shared" si="228"/>
        <v>0</v>
      </c>
      <c r="TMC11" s="223">
        <f t="shared" si="228"/>
        <v>0</v>
      </c>
      <c r="TMD11" s="223">
        <f t="shared" si="228"/>
        <v>0</v>
      </c>
      <c r="TME11" s="223">
        <f t="shared" si="228"/>
        <v>0</v>
      </c>
      <c r="TMF11" s="223">
        <f t="shared" si="228"/>
        <v>0</v>
      </c>
      <c r="TMG11" s="223">
        <f t="shared" si="228"/>
        <v>0</v>
      </c>
      <c r="TMH11" s="223">
        <f t="shared" si="228"/>
        <v>0</v>
      </c>
      <c r="TMI11" s="223">
        <f t="shared" si="228"/>
        <v>0</v>
      </c>
      <c r="TMJ11" s="223">
        <f t="shared" si="228"/>
        <v>0</v>
      </c>
      <c r="TMK11" s="223">
        <f t="shared" si="228"/>
        <v>0</v>
      </c>
      <c r="TML11" s="223">
        <f t="shared" si="228"/>
        <v>0</v>
      </c>
      <c r="TMM11" s="223">
        <f t="shared" si="228"/>
        <v>0</v>
      </c>
      <c r="TMN11" s="223">
        <f t="shared" si="228"/>
        <v>0</v>
      </c>
      <c r="TMO11" s="223">
        <f t="shared" si="228"/>
        <v>0</v>
      </c>
      <c r="TMP11" s="223">
        <f t="shared" si="228"/>
        <v>0</v>
      </c>
      <c r="TMQ11" s="223">
        <f t="shared" si="228"/>
        <v>0</v>
      </c>
      <c r="TMR11" s="223">
        <f t="shared" si="228"/>
        <v>0</v>
      </c>
      <c r="TMS11" s="223">
        <f t="shared" si="228"/>
        <v>0</v>
      </c>
      <c r="TMT11" s="223">
        <f t="shared" si="228"/>
        <v>0</v>
      </c>
      <c r="TMU11" s="223">
        <f t="shared" si="228"/>
        <v>0</v>
      </c>
      <c r="TMV11" s="223">
        <f t="shared" si="228"/>
        <v>0</v>
      </c>
      <c r="TMW11" s="223">
        <f t="shared" si="228"/>
        <v>0</v>
      </c>
      <c r="TMX11" s="223">
        <f t="shared" si="228"/>
        <v>0</v>
      </c>
      <c r="TMY11" s="223">
        <f t="shared" si="228"/>
        <v>0</v>
      </c>
      <c r="TMZ11" s="223">
        <f t="shared" si="228"/>
        <v>0</v>
      </c>
      <c r="TNA11" s="223">
        <f t="shared" si="228"/>
        <v>0</v>
      </c>
      <c r="TNB11" s="223">
        <f t="shared" si="228"/>
        <v>0</v>
      </c>
      <c r="TNC11" s="223">
        <f t="shared" si="228"/>
        <v>0</v>
      </c>
      <c r="TND11" s="223">
        <f t="shared" si="228"/>
        <v>0</v>
      </c>
      <c r="TNE11" s="223">
        <f t="shared" si="228"/>
        <v>0</v>
      </c>
      <c r="TNF11" s="223">
        <f t="shared" si="228"/>
        <v>0</v>
      </c>
      <c r="TNG11" s="223">
        <f t="shared" si="228"/>
        <v>0</v>
      </c>
      <c r="TNH11" s="223">
        <f t="shared" si="228"/>
        <v>0</v>
      </c>
      <c r="TNI11" s="223">
        <f t="shared" si="228"/>
        <v>0</v>
      </c>
      <c r="TNJ11" s="223">
        <f t="shared" si="228"/>
        <v>0</v>
      </c>
      <c r="TNK11" s="223">
        <f t="shared" si="228"/>
        <v>0</v>
      </c>
      <c r="TNL11" s="223">
        <f t="shared" si="228"/>
        <v>0</v>
      </c>
      <c r="TNM11" s="223">
        <f t="shared" si="228"/>
        <v>0</v>
      </c>
      <c r="TNN11" s="223">
        <f t="shared" si="228"/>
        <v>0</v>
      </c>
      <c r="TNO11" s="223">
        <f t="shared" si="228"/>
        <v>0</v>
      </c>
      <c r="TNP11" s="223">
        <f t="shared" si="228"/>
        <v>0</v>
      </c>
      <c r="TNQ11" s="223">
        <f t="shared" si="228"/>
        <v>0</v>
      </c>
      <c r="TNR11" s="223">
        <f t="shared" si="228"/>
        <v>0</v>
      </c>
      <c r="TNS11" s="223">
        <f t="shared" si="228"/>
        <v>0</v>
      </c>
      <c r="TNT11" s="223">
        <f t="shared" si="228"/>
        <v>0</v>
      </c>
      <c r="TNU11" s="223">
        <f t="shared" si="228"/>
        <v>0</v>
      </c>
      <c r="TNV11" s="223">
        <f t="shared" si="228"/>
        <v>0</v>
      </c>
      <c r="TNW11" s="223">
        <f t="shared" si="228"/>
        <v>0</v>
      </c>
      <c r="TNX11" s="223">
        <f t="shared" si="228"/>
        <v>0</v>
      </c>
      <c r="TNY11" s="223">
        <f t="shared" si="228"/>
        <v>0</v>
      </c>
      <c r="TNZ11" s="223">
        <f t="shared" si="228"/>
        <v>0</v>
      </c>
      <c r="TOA11" s="223">
        <f t="shared" si="228"/>
        <v>0</v>
      </c>
      <c r="TOB11" s="223">
        <f t="shared" si="228"/>
        <v>0</v>
      </c>
      <c r="TOC11" s="223">
        <f t="shared" si="228"/>
        <v>0</v>
      </c>
      <c r="TOD11" s="223">
        <f t="shared" si="228"/>
        <v>0</v>
      </c>
      <c r="TOE11" s="223">
        <f t="shared" si="228"/>
        <v>0</v>
      </c>
      <c r="TOF11" s="223">
        <f t="shared" si="228"/>
        <v>0</v>
      </c>
      <c r="TOG11" s="223">
        <f t="shared" si="228"/>
        <v>0</v>
      </c>
      <c r="TOH11" s="223">
        <f t="shared" si="228"/>
        <v>0</v>
      </c>
      <c r="TOI11" s="223">
        <f t="shared" si="228"/>
        <v>0</v>
      </c>
      <c r="TOJ11" s="223">
        <f t="shared" si="228"/>
        <v>0</v>
      </c>
      <c r="TOK11" s="223">
        <f t="shared" si="228"/>
        <v>0</v>
      </c>
      <c r="TOL11" s="223">
        <f t="shared" ref="TOL11:TQW11" si="229">SUM(TOL4:TOL10)</f>
        <v>0</v>
      </c>
      <c r="TOM11" s="223">
        <f t="shared" si="229"/>
        <v>0</v>
      </c>
      <c r="TON11" s="223">
        <f t="shared" si="229"/>
        <v>0</v>
      </c>
      <c r="TOO11" s="223">
        <f t="shared" si="229"/>
        <v>0</v>
      </c>
      <c r="TOP11" s="223">
        <f t="shared" si="229"/>
        <v>0</v>
      </c>
      <c r="TOQ11" s="223">
        <f t="shared" si="229"/>
        <v>0</v>
      </c>
      <c r="TOR11" s="223">
        <f t="shared" si="229"/>
        <v>0</v>
      </c>
      <c r="TOS11" s="223">
        <f t="shared" si="229"/>
        <v>0</v>
      </c>
      <c r="TOT11" s="223">
        <f t="shared" si="229"/>
        <v>0</v>
      </c>
      <c r="TOU11" s="223">
        <f t="shared" si="229"/>
        <v>0</v>
      </c>
      <c r="TOV11" s="223">
        <f t="shared" si="229"/>
        <v>0</v>
      </c>
      <c r="TOW11" s="223">
        <f t="shared" si="229"/>
        <v>0</v>
      </c>
      <c r="TOX11" s="223">
        <f t="shared" si="229"/>
        <v>0</v>
      </c>
      <c r="TOY11" s="223">
        <f t="shared" si="229"/>
        <v>0</v>
      </c>
      <c r="TOZ11" s="223">
        <f t="shared" si="229"/>
        <v>0</v>
      </c>
      <c r="TPA11" s="223">
        <f t="shared" si="229"/>
        <v>0</v>
      </c>
      <c r="TPB11" s="223">
        <f t="shared" si="229"/>
        <v>0</v>
      </c>
      <c r="TPC11" s="223">
        <f t="shared" si="229"/>
        <v>0</v>
      </c>
      <c r="TPD11" s="223">
        <f t="shared" si="229"/>
        <v>0</v>
      </c>
      <c r="TPE11" s="223">
        <f t="shared" si="229"/>
        <v>0</v>
      </c>
      <c r="TPF11" s="223">
        <f t="shared" si="229"/>
        <v>0</v>
      </c>
      <c r="TPG11" s="223">
        <f t="shared" si="229"/>
        <v>0</v>
      </c>
      <c r="TPH11" s="223">
        <f t="shared" si="229"/>
        <v>0</v>
      </c>
      <c r="TPI11" s="223">
        <f t="shared" si="229"/>
        <v>0</v>
      </c>
      <c r="TPJ11" s="223">
        <f t="shared" si="229"/>
        <v>0</v>
      </c>
      <c r="TPK11" s="223">
        <f t="shared" si="229"/>
        <v>0</v>
      </c>
      <c r="TPL11" s="223">
        <f t="shared" si="229"/>
        <v>0</v>
      </c>
      <c r="TPM11" s="223">
        <f t="shared" si="229"/>
        <v>0</v>
      </c>
      <c r="TPN11" s="223">
        <f t="shared" si="229"/>
        <v>0</v>
      </c>
      <c r="TPO11" s="223">
        <f t="shared" si="229"/>
        <v>0</v>
      </c>
      <c r="TPP11" s="223">
        <f t="shared" si="229"/>
        <v>0</v>
      </c>
      <c r="TPQ11" s="223">
        <f t="shared" si="229"/>
        <v>0</v>
      </c>
      <c r="TPR11" s="223">
        <f t="shared" si="229"/>
        <v>0</v>
      </c>
      <c r="TPS11" s="223">
        <f t="shared" si="229"/>
        <v>0</v>
      </c>
      <c r="TPT11" s="223">
        <f t="shared" si="229"/>
        <v>0</v>
      </c>
      <c r="TPU11" s="223">
        <f t="shared" si="229"/>
        <v>0</v>
      </c>
      <c r="TPV11" s="223">
        <f t="shared" si="229"/>
        <v>0</v>
      </c>
      <c r="TPW11" s="223">
        <f t="shared" si="229"/>
        <v>0</v>
      </c>
      <c r="TPX11" s="223">
        <f t="shared" si="229"/>
        <v>0</v>
      </c>
      <c r="TPY11" s="223">
        <f t="shared" si="229"/>
        <v>0</v>
      </c>
      <c r="TPZ11" s="223">
        <f t="shared" si="229"/>
        <v>0</v>
      </c>
      <c r="TQA11" s="223">
        <f t="shared" si="229"/>
        <v>0</v>
      </c>
      <c r="TQB11" s="223">
        <f t="shared" si="229"/>
        <v>0</v>
      </c>
      <c r="TQC11" s="223">
        <f t="shared" si="229"/>
        <v>0</v>
      </c>
      <c r="TQD11" s="223">
        <f t="shared" si="229"/>
        <v>0</v>
      </c>
      <c r="TQE11" s="223">
        <f t="shared" si="229"/>
        <v>0</v>
      </c>
      <c r="TQF11" s="223">
        <f t="shared" si="229"/>
        <v>0</v>
      </c>
      <c r="TQG11" s="223">
        <f t="shared" si="229"/>
        <v>0</v>
      </c>
      <c r="TQH11" s="223">
        <f t="shared" si="229"/>
        <v>0</v>
      </c>
      <c r="TQI11" s="223">
        <f t="shared" si="229"/>
        <v>0</v>
      </c>
      <c r="TQJ11" s="223">
        <f t="shared" si="229"/>
        <v>0</v>
      </c>
      <c r="TQK11" s="223">
        <f t="shared" si="229"/>
        <v>0</v>
      </c>
      <c r="TQL11" s="223">
        <f t="shared" si="229"/>
        <v>0</v>
      </c>
      <c r="TQM11" s="223">
        <f t="shared" si="229"/>
        <v>0</v>
      </c>
      <c r="TQN11" s="223">
        <f t="shared" si="229"/>
        <v>0</v>
      </c>
      <c r="TQO11" s="223">
        <f t="shared" si="229"/>
        <v>0</v>
      </c>
      <c r="TQP11" s="223">
        <f t="shared" si="229"/>
        <v>0</v>
      </c>
      <c r="TQQ11" s="223">
        <f t="shared" si="229"/>
        <v>0</v>
      </c>
      <c r="TQR11" s="223">
        <f t="shared" si="229"/>
        <v>0</v>
      </c>
      <c r="TQS11" s="223">
        <f t="shared" si="229"/>
        <v>0</v>
      </c>
      <c r="TQT11" s="223">
        <f t="shared" si="229"/>
        <v>0</v>
      </c>
      <c r="TQU11" s="223">
        <f t="shared" si="229"/>
        <v>0</v>
      </c>
      <c r="TQV11" s="223">
        <f t="shared" si="229"/>
        <v>0</v>
      </c>
      <c r="TQW11" s="223">
        <f t="shared" si="229"/>
        <v>0</v>
      </c>
      <c r="TQX11" s="223">
        <f t="shared" ref="TQX11:TTI11" si="230">SUM(TQX4:TQX10)</f>
        <v>0</v>
      </c>
      <c r="TQY11" s="223">
        <f t="shared" si="230"/>
        <v>0</v>
      </c>
      <c r="TQZ11" s="223">
        <f t="shared" si="230"/>
        <v>0</v>
      </c>
      <c r="TRA11" s="223">
        <f t="shared" si="230"/>
        <v>0</v>
      </c>
      <c r="TRB11" s="223">
        <f t="shared" si="230"/>
        <v>0</v>
      </c>
      <c r="TRC11" s="223">
        <f t="shared" si="230"/>
        <v>0</v>
      </c>
      <c r="TRD11" s="223">
        <f t="shared" si="230"/>
        <v>0</v>
      </c>
      <c r="TRE11" s="223">
        <f t="shared" si="230"/>
        <v>0</v>
      </c>
      <c r="TRF11" s="223">
        <f t="shared" si="230"/>
        <v>0</v>
      </c>
      <c r="TRG11" s="223">
        <f t="shared" si="230"/>
        <v>0</v>
      </c>
      <c r="TRH11" s="223">
        <f t="shared" si="230"/>
        <v>0</v>
      </c>
      <c r="TRI11" s="223">
        <f t="shared" si="230"/>
        <v>0</v>
      </c>
      <c r="TRJ11" s="223">
        <f t="shared" si="230"/>
        <v>0</v>
      </c>
      <c r="TRK11" s="223">
        <f t="shared" si="230"/>
        <v>0</v>
      </c>
      <c r="TRL11" s="223">
        <f t="shared" si="230"/>
        <v>0</v>
      </c>
      <c r="TRM11" s="223">
        <f t="shared" si="230"/>
        <v>0</v>
      </c>
      <c r="TRN11" s="223">
        <f t="shared" si="230"/>
        <v>0</v>
      </c>
      <c r="TRO11" s="223">
        <f t="shared" si="230"/>
        <v>0</v>
      </c>
      <c r="TRP11" s="223">
        <f t="shared" si="230"/>
        <v>0</v>
      </c>
      <c r="TRQ11" s="223">
        <f t="shared" si="230"/>
        <v>0</v>
      </c>
      <c r="TRR11" s="223">
        <f t="shared" si="230"/>
        <v>0</v>
      </c>
      <c r="TRS11" s="223">
        <f t="shared" si="230"/>
        <v>0</v>
      </c>
      <c r="TRT11" s="223">
        <f t="shared" si="230"/>
        <v>0</v>
      </c>
      <c r="TRU11" s="223">
        <f t="shared" si="230"/>
        <v>0</v>
      </c>
      <c r="TRV11" s="223">
        <f t="shared" si="230"/>
        <v>0</v>
      </c>
      <c r="TRW11" s="223">
        <f t="shared" si="230"/>
        <v>0</v>
      </c>
      <c r="TRX11" s="223">
        <f t="shared" si="230"/>
        <v>0</v>
      </c>
      <c r="TRY11" s="223">
        <f t="shared" si="230"/>
        <v>0</v>
      </c>
      <c r="TRZ11" s="223">
        <f t="shared" si="230"/>
        <v>0</v>
      </c>
      <c r="TSA11" s="223">
        <f t="shared" si="230"/>
        <v>0</v>
      </c>
      <c r="TSB11" s="223">
        <f t="shared" si="230"/>
        <v>0</v>
      </c>
      <c r="TSC11" s="223">
        <f t="shared" si="230"/>
        <v>0</v>
      </c>
      <c r="TSD11" s="223">
        <f t="shared" si="230"/>
        <v>0</v>
      </c>
      <c r="TSE11" s="223">
        <f t="shared" si="230"/>
        <v>0</v>
      </c>
      <c r="TSF11" s="223">
        <f t="shared" si="230"/>
        <v>0</v>
      </c>
      <c r="TSG11" s="223">
        <f t="shared" si="230"/>
        <v>0</v>
      </c>
      <c r="TSH11" s="223">
        <f t="shared" si="230"/>
        <v>0</v>
      </c>
      <c r="TSI11" s="223">
        <f t="shared" si="230"/>
        <v>0</v>
      </c>
      <c r="TSJ11" s="223">
        <f t="shared" si="230"/>
        <v>0</v>
      </c>
      <c r="TSK11" s="223">
        <f t="shared" si="230"/>
        <v>0</v>
      </c>
      <c r="TSL11" s="223">
        <f t="shared" si="230"/>
        <v>0</v>
      </c>
      <c r="TSM11" s="223">
        <f t="shared" si="230"/>
        <v>0</v>
      </c>
      <c r="TSN11" s="223">
        <f t="shared" si="230"/>
        <v>0</v>
      </c>
      <c r="TSO11" s="223">
        <f t="shared" si="230"/>
        <v>0</v>
      </c>
      <c r="TSP11" s="223">
        <f t="shared" si="230"/>
        <v>0</v>
      </c>
      <c r="TSQ11" s="223">
        <f t="shared" si="230"/>
        <v>0</v>
      </c>
      <c r="TSR11" s="223">
        <f t="shared" si="230"/>
        <v>0</v>
      </c>
      <c r="TSS11" s="223">
        <f t="shared" si="230"/>
        <v>0</v>
      </c>
      <c r="TST11" s="223">
        <f t="shared" si="230"/>
        <v>0</v>
      </c>
      <c r="TSU11" s="223">
        <f t="shared" si="230"/>
        <v>0</v>
      </c>
      <c r="TSV11" s="223">
        <f t="shared" si="230"/>
        <v>0</v>
      </c>
      <c r="TSW11" s="223">
        <f t="shared" si="230"/>
        <v>0</v>
      </c>
      <c r="TSX11" s="223">
        <f t="shared" si="230"/>
        <v>0</v>
      </c>
      <c r="TSY11" s="223">
        <f t="shared" si="230"/>
        <v>0</v>
      </c>
      <c r="TSZ11" s="223">
        <f t="shared" si="230"/>
        <v>0</v>
      </c>
      <c r="TTA11" s="223">
        <f t="shared" si="230"/>
        <v>0</v>
      </c>
      <c r="TTB11" s="223">
        <f t="shared" si="230"/>
        <v>0</v>
      </c>
      <c r="TTC11" s="223">
        <f t="shared" si="230"/>
        <v>0</v>
      </c>
      <c r="TTD11" s="223">
        <f t="shared" si="230"/>
        <v>0</v>
      </c>
      <c r="TTE11" s="223">
        <f t="shared" si="230"/>
        <v>0</v>
      </c>
      <c r="TTF11" s="223">
        <f t="shared" si="230"/>
        <v>0</v>
      </c>
      <c r="TTG11" s="223">
        <f t="shared" si="230"/>
        <v>0</v>
      </c>
      <c r="TTH11" s="223">
        <f t="shared" si="230"/>
        <v>0</v>
      </c>
      <c r="TTI11" s="223">
        <f t="shared" si="230"/>
        <v>0</v>
      </c>
      <c r="TTJ11" s="223">
        <f t="shared" ref="TTJ11:TVU11" si="231">SUM(TTJ4:TTJ10)</f>
        <v>0</v>
      </c>
      <c r="TTK11" s="223">
        <f t="shared" si="231"/>
        <v>0</v>
      </c>
      <c r="TTL11" s="223">
        <f t="shared" si="231"/>
        <v>0</v>
      </c>
      <c r="TTM11" s="223">
        <f t="shared" si="231"/>
        <v>0</v>
      </c>
      <c r="TTN11" s="223">
        <f t="shared" si="231"/>
        <v>0</v>
      </c>
      <c r="TTO11" s="223">
        <f t="shared" si="231"/>
        <v>0</v>
      </c>
      <c r="TTP11" s="223">
        <f t="shared" si="231"/>
        <v>0</v>
      </c>
      <c r="TTQ11" s="223">
        <f t="shared" si="231"/>
        <v>0</v>
      </c>
      <c r="TTR11" s="223">
        <f t="shared" si="231"/>
        <v>0</v>
      </c>
      <c r="TTS11" s="223">
        <f t="shared" si="231"/>
        <v>0</v>
      </c>
      <c r="TTT11" s="223">
        <f t="shared" si="231"/>
        <v>0</v>
      </c>
      <c r="TTU11" s="223">
        <f t="shared" si="231"/>
        <v>0</v>
      </c>
      <c r="TTV11" s="223">
        <f t="shared" si="231"/>
        <v>0</v>
      </c>
      <c r="TTW11" s="223">
        <f t="shared" si="231"/>
        <v>0</v>
      </c>
      <c r="TTX11" s="223">
        <f t="shared" si="231"/>
        <v>0</v>
      </c>
      <c r="TTY11" s="223">
        <f t="shared" si="231"/>
        <v>0</v>
      </c>
      <c r="TTZ11" s="223">
        <f t="shared" si="231"/>
        <v>0</v>
      </c>
      <c r="TUA11" s="223">
        <f t="shared" si="231"/>
        <v>0</v>
      </c>
      <c r="TUB11" s="223">
        <f t="shared" si="231"/>
        <v>0</v>
      </c>
      <c r="TUC11" s="223">
        <f t="shared" si="231"/>
        <v>0</v>
      </c>
      <c r="TUD11" s="223">
        <f t="shared" si="231"/>
        <v>0</v>
      </c>
      <c r="TUE11" s="223">
        <f t="shared" si="231"/>
        <v>0</v>
      </c>
      <c r="TUF11" s="223">
        <f t="shared" si="231"/>
        <v>0</v>
      </c>
      <c r="TUG11" s="223">
        <f t="shared" si="231"/>
        <v>0</v>
      </c>
      <c r="TUH11" s="223">
        <f t="shared" si="231"/>
        <v>0</v>
      </c>
      <c r="TUI11" s="223">
        <f t="shared" si="231"/>
        <v>0</v>
      </c>
      <c r="TUJ11" s="223">
        <f t="shared" si="231"/>
        <v>0</v>
      </c>
      <c r="TUK11" s="223">
        <f t="shared" si="231"/>
        <v>0</v>
      </c>
      <c r="TUL11" s="223">
        <f t="shared" si="231"/>
        <v>0</v>
      </c>
      <c r="TUM11" s="223">
        <f t="shared" si="231"/>
        <v>0</v>
      </c>
      <c r="TUN11" s="223">
        <f t="shared" si="231"/>
        <v>0</v>
      </c>
      <c r="TUO11" s="223">
        <f t="shared" si="231"/>
        <v>0</v>
      </c>
      <c r="TUP11" s="223">
        <f t="shared" si="231"/>
        <v>0</v>
      </c>
      <c r="TUQ11" s="223">
        <f t="shared" si="231"/>
        <v>0</v>
      </c>
      <c r="TUR11" s="223">
        <f t="shared" si="231"/>
        <v>0</v>
      </c>
      <c r="TUS11" s="223">
        <f t="shared" si="231"/>
        <v>0</v>
      </c>
      <c r="TUT11" s="223">
        <f t="shared" si="231"/>
        <v>0</v>
      </c>
      <c r="TUU11" s="223">
        <f t="shared" si="231"/>
        <v>0</v>
      </c>
      <c r="TUV11" s="223">
        <f t="shared" si="231"/>
        <v>0</v>
      </c>
      <c r="TUW11" s="223">
        <f t="shared" si="231"/>
        <v>0</v>
      </c>
      <c r="TUX11" s="223">
        <f t="shared" si="231"/>
        <v>0</v>
      </c>
      <c r="TUY11" s="223">
        <f t="shared" si="231"/>
        <v>0</v>
      </c>
      <c r="TUZ11" s="223">
        <f t="shared" si="231"/>
        <v>0</v>
      </c>
      <c r="TVA11" s="223">
        <f t="shared" si="231"/>
        <v>0</v>
      </c>
      <c r="TVB11" s="223">
        <f t="shared" si="231"/>
        <v>0</v>
      </c>
      <c r="TVC11" s="223">
        <f t="shared" si="231"/>
        <v>0</v>
      </c>
      <c r="TVD11" s="223">
        <f t="shared" si="231"/>
        <v>0</v>
      </c>
      <c r="TVE11" s="223">
        <f t="shared" si="231"/>
        <v>0</v>
      </c>
      <c r="TVF11" s="223">
        <f t="shared" si="231"/>
        <v>0</v>
      </c>
      <c r="TVG11" s="223">
        <f t="shared" si="231"/>
        <v>0</v>
      </c>
      <c r="TVH11" s="223">
        <f t="shared" si="231"/>
        <v>0</v>
      </c>
      <c r="TVI11" s="223">
        <f t="shared" si="231"/>
        <v>0</v>
      </c>
      <c r="TVJ11" s="223">
        <f t="shared" si="231"/>
        <v>0</v>
      </c>
      <c r="TVK11" s="223">
        <f t="shared" si="231"/>
        <v>0</v>
      </c>
      <c r="TVL11" s="223">
        <f t="shared" si="231"/>
        <v>0</v>
      </c>
      <c r="TVM11" s="223">
        <f t="shared" si="231"/>
        <v>0</v>
      </c>
      <c r="TVN11" s="223">
        <f t="shared" si="231"/>
        <v>0</v>
      </c>
      <c r="TVO11" s="223">
        <f t="shared" si="231"/>
        <v>0</v>
      </c>
      <c r="TVP11" s="223">
        <f t="shared" si="231"/>
        <v>0</v>
      </c>
      <c r="TVQ11" s="223">
        <f t="shared" si="231"/>
        <v>0</v>
      </c>
      <c r="TVR11" s="223">
        <f t="shared" si="231"/>
        <v>0</v>
      </c>
      <c r="TVS11" s="223">
        <f t="shared" si="231"/>
        <v>0</v>
      </c>
      <c r="TVT11" s="223">
        <f t="shared" si="231"/>
        <v>0</v>
      </c>
      <c r="TVU11" s="223">
        <f t="shared" si="231"/>
        <v>0</v>
      </c>
      <c r="TVV11" s="223">
        <f t="shared" ref="TVV11:TYG11" si="232">SUM(TVV4:TVV10)</f>
        <v>0</v>
      </c>
      <c r="TVW11" s="223">
        <f t="shared" si="232"/>
        <v>0</v>
      </c>
      <c r="TVX11" s="223">
        <f t="shared" si="232"/>
        <v>0</v>
      </c>
      <c r="TVY11" s="223">
        <f t="shared" si="232"/>
        <v>0</v>
      </c>
      <c r="TVZ11" s="223">
        <f t="shared" si="232"/>
        <v>0</v>
      </c>
      <c r="TWA11" s="223">
        <f t="shared" si="232"/>
        <v>0</v>
      </c>
      <c r="TWB11" s="223">
        <f t="shared" si="232"/>
        <v>0</v>
      </c>
      <c r="TWC11" s="223">
        <f t="shared" si="232"/>
        <v>0</v>
      </c>
      <c r="TWD11" s="223">
        <f t="shared" si="232"/>
        <v>0</v>
      </c>
      <c r="TWE11" s="223">
        <f t="shared" si="232"/>
        <v>0</v>
      </c>
      <c r="TWF11" s="223">
        <f t="shared" si="232"/>
        <v>0</v>
      </c>
      <c r="TWG11" s="223">
        <f t="shared" si="232"/>
        <v>0</v>
      </c>
      <c r="TWH11" s="223">
        <f t="shared" si="232"/>
        <v>0</v>
      </c>
      <c r="TWI11" s="223">
        <f t="shared" si="232"/>
        <v>0</v>
      </c>
      <c r="TWJ11" s="223">
        <f t="shared" si="232"/>
        <v>0</v>
      </c>
      <c r="TWK11" s="223">
        <f t="shared" si="232"/>
        <v>0</v>
      </c>
      <c r="TWL11" s="223">
        <f t="shared" si="232"/>
        <v>0</v>
      </c>
      <c r="TWM11" s="223">
        <f t="shared" si="232"/>
        <v>0</v>
      </c>
      <c r="TWN11" s="223">
        <f t="shared" si="232"/>
        <v>0</v>
      </c>
      <c r="TWO11" s="223">
        <f t="shared" si="232"/>
        <v>0</v>
      </c>
      <c r="TWP11" s="223">
        <f t="shared" si="232"/>
        <v>0</v>
      </c>
      <c r="TWQ11" s="223">
        <f t="shared" si="232"/>
        <v>0</v>
      </c>
      <c r="TWR11" s="223">
        <f t="shared" si="232"/>
        <v>0</v>
      </c>
      <c r="TWS11" s="223">
        <f t="shared" si="232"/>
        <v>0</v>
      </c>
      <c r="TWT11" s="223">
        <f t="shared" si="232"/>
        <v>0</v>
      </c>
      <c r="TWU11" s="223">
        <f t="shared" si="232"/>
        <v>0</v>
      </c>
      <c r="TWV11" s="223">
        <f t="shared" si="232"/>
        <v>0</v>
      </c>
      <c r="TWW11" s="223">
        <f t="shared" si="232"/>
        <v>0</v>
      </c>
      <c r="TWX11" s="223">
        <f t="shared" si="232"/>
        <v>0</v>
      </c>
      <c r="TWY11" s="223">
        <f t="shared" si="232"/>
        <v>0</v>
      </c>
      <c r="TWZ11" s="223">
        <f t="shared" si="232"/>
        <v>0</v>
      </c>
      <c r="TXA11" s="223">
        <f t="shared" si="232"/>
        <v>0</v>
      </c>
      <c r="TXB11" s="223">
        <f t="shared" si="232"/>
        <v>0</v>
      </c>
      <c r="TXC11" s="223">
        <f t="shared" si="232"/>
        <v>0</v>
      </c>
      <c r="TXD11" s="223">
        <f t="shared" si="232"/>
        <v>0</v>
      </c>
      <c r="TXE11" s="223">
        <f t="shared" si="232"/>
        <v>0</v>
      </c>
      <c r="TXF11" s="223">
        <f t="shared" si="232"/>
        <v>0</v>
      </c>
      <c r="TXG11" s="223">
        <f t="shared" si="232"/>
        <v>0</v>
      </c>
      <c r="TXH11" s="223">
        <f t="shared" si="232"/>
        <v>0</v>
      </c>
      <c r="TXI11" s="223">
        <f t="shared" si="232"/>
        <v>0</v>
      </c>
      <c r="TXJ11" s="223">
        <f t="shared" si="232"/>
        <v>0</v>
      </c>
      <c r="TXK11" s="223">
        <f t="shared" si="232"/>
        <v>0</v>
      </c>
      <c r="TXL11" s="223">
        <f t="shared" si="232"/>
        <v>0</v>
      </c>
      <c r="TXM11" s="223">
        <f t="shared" si="232"/>
        <v>0</v>
      </c>
      <c r="TXN11" s="223">
        <f t="shared" si="232"/>
        <v>0</v>
      </c>
      <c r="TXO11" s="223">
        <f t="shared" si="232"/>
        <v>0</v>
      </c>
      <c r="TXP11" s="223">
        <f t="shared" si="232"/>
        <v>0</v>
      </c>
      <c r="TXQ11" s="223">
        <f t="shared" si="232"/>
        <v>0</v>
      </c>
      <c r="TXR11" s="223">
        <f t="shared" si="232"/>
        <v>0</v>
      </c>
      <c r="TXS11" s="223">
        <f t="shared" si="232"/>
        <v>0</v>
      </c>
      <c r="TXT11" s="223">
        <f t="shared" si="232"/>
        <v>0</v>
      </c>
      <c r="TXU11" s="223">
        <f t="shared" si="232"/>
        <v>0</v>
      </c>
      <c r="TXV11" s="223">
        <f t="shared" si="232"/>
        <v>0</v>
      </c>
      <c r="TXW11" s="223">
        <f t="shared" si="232"/>
        <v>0</v>
      </c>
      <c r="TXX11" s="223">
        <f t="shared" si="232"/>
        <v>0</v>
      </c>
      <c r="TXY11" s="223">
        <f t="shared" si="232"/>
        <v>0</v>
      </c>
      <c r="TXZ11" s="223">
        <f t="shared" si="232"/>
        <v>0</v>
      </c>
      <c r="TYA11" s="223">
        <f t="shared" si="232"/>
        <v>0</v>
      </c>
      <c r="TYB11" s="223">
        <f t="shared" si="232"/>
        <v>0</v>
      </c>
      <c r="TYC11" s="223">
        <f t="shared" si="232"/>
        <v>0</v>
      </c>
      <c r="TYD11" s="223">
        <f t="shared" si="232"/>
        <v>0</v>
      </c>
      <c r="TYE11" s="223">
        <f t="shared" si="232"/>
        <v>0</v>
      </c>
      <c r="TYF11" s="223">
        <f t="shared" si="232"/>
        <v>0</v>
      </c>
      <c r="TYG11" s="223">
        <f t="shared" si="232"/>
        <v>0</v>
      </c>
      <c r="TYH11" s="223">
        <f t="shared" ref="TYH11:UAS11" si="233">SUM(TYH4:TYH10)</f>
        <v>0</v>
      </c>
      <c r="TYI11" s="223">
        <f t="shared" si="233"/>
        <v>0</v>
      </c>
      <c r="TYJ11" s="223">
        <f t="shared" si="233"/>
        <v>0</v>
      </c>
      <c r="TYK11" s="223">
        <f t="shared" si="233"/>
        <v>0</v>
      </c>
      <c r="TYL11" s="223">
        <f t="shared" si="233"/>
        <v>0</v>
      </c>
      <c r="TYM11" s="223">
        <f t="shared" si="233"/>
        <v>0</v>
      </c>
      <c r="TYN11" s="223">
        <f t="shared" si="233"/>
        <v>0</v>
      </c>
      <c r="TYO11" s="223">
        <f t="shared" si="233"/>
        <v>0</v>
      </c>
      <c r="TYP11" s="223">
        <f t="shared" si="233"/>
        <v>0</v>
      </c>
      <c r="TYQ11" s="223">
        <f t="shared" si="233"/>
        <v>0</v>
      </c>
      <c r="TYR11" s="223">
        <f t="shared" si="233"/>
        <v>0</v>
      </c>
      <c r="TYS11" s="223">
        <f t="shared" si="233"/>
        <v>0</v>
      </c>
      <c r="TYT11" s="223">
        <f t="shared" si="233"/>
        <v>0</v>
      </c>
      <c r="TYU11" s="223">
        <f t="shared" si="233"/>
        <v>0</v>
      </c>
      <c r="TYV11" s="223">
        <f t="shared" si="233"/>
        <v>0</v>
      </c>
      <c r="TYW11" s="223">
        <f t="shared" si="233"/>
        <v>0</v>
      </c>
      <c r="TYX11" s="223">
        <f t="shared" si="233"/>
        <v>0</v>
      </c>
      <c r="TYY11" s="223">
        <f t="shared" si="233"/>
        <v>0</v>
      </c>
      <c r="TYZ11" s="223">
        <f t="shared" si="233"/>
        <v>0</v>
      </c>
      <c r="TZA11" s="223">
        <f t="shared" si="233"/>
        <v>0</v>
      </c>
      <c r="TZB11" s="223">
        <f t="shared" si="233"/>
        <v>0</v>
      </c>
      <c r="TZC11" s="223">
        <f t="shared" si="233"/>
        <v>0</v>
      </c>
      <c r="TZD11" s="223">
        <f t="shared" si="233"/>
        <v>0</v>
      </c>
      <c r="TZE11" s="223">
        <f t="shared" si="233"/>
        <v>0</v>
      </c>
      <c r="TZF11" s="223">
        <f t="shared" si="233"/>
        <v>0</v>
      </c>
      <c r="TZG11" s="223">
        <f t="shared" si="233"/>
        <v>0</v>
      </c>
      <c r="TZH11" s="223">
        <f t="shared" si="233"/>
        <v>0</v>
      </c>
      <c r="TZI11" s="223">
        <f t="shared" si="233"/>
        <v>0</v>
      </c>
      <c r="TZJ11" s="223">
        <f t="shared" si="233"/>
        <v>0</v>
      </c>
      <c r="TZK11" s="223">
        <f t="shared" si="233"/>
        <v>0</v>
      </c>
      <c r="TZL11" s="223">
        <f t="shared" si="233"/>
        <v>0</v>
      </c>
      <c r="TZM11" s="223">
        <f t="shared" si="233"/>
        <v>0</v>
      </c>
      <c r="TZN11" s="223">
        <f t="shared" si="233"/>
        <v>0</v>
      </c>
      <c r="TZO11" s="223">
        <f t="shared" si="233"/>
        <v>0</v>
      </c>
      <c r="TZP11" s="223">
        <f t="shared" si="233"/>
        <v>0</v>
      </c>
      <c r="TZQ11" s="223">
        <f t="shared" si="233"/>
        <v>0</v>
      </c>
      <c r="TZR11" s="223">
        <f t="shared" si="233"/>
        <v>0</v>
      </c>
      <c r="TZS11" s="223">
        <f t="shared" si="233"/>
        <v>0</v>
      </c>
      <c r="TZT11" s="223">
        <f t="shared" si="233"/>
        <v>0</v>
      </c>
      <c r="TZU11" s="223">
        <f t="shared" si="233"/>
        <v>0</v>
      </c>
      <c r="TZV11" s="223">
        <f t="shared" si="233"/>
        <v>0</v>
      </c>
      <c r="TZW11" s="223">
        <f t="shared" si="233"/>
        <v>0</v>
      </c>
      <c r="TZX11" s="223">
        <f t="shared" si="233"/>
        <v>0</v>
      </c>
      <c r="TZY11" s="223">
        <f t="shared" si="233"/>
        <v>0</v>
      </c>
      <c r="TZZ11" s="223">
        <f t="shared" si="233"/>
        <v>0</v>
      </c>
      <c r="UAA11" s="223">
        <f t="shared" si="233"/>
        <v>0</v>
      </c>
      <c r="UAB11" s="223">
        <f t="shared" si="233"/>
        <v>0</v>
      </c>
      <c r="UAC11" s="223">
        <f t="shared" si="233"/>
        <v>0</v>
      </c>
      <c r="UAD11" s="223">
        <f t="shared" si="233"/>
        <v>0</v>
      </c>
      <c r="UAE11" s="223">
        <f t="shared" si="233"/>
        <v>0</v>
      </c>
      <c r="UAF11" s="223">
        <f t="shared" si="233"/>
        <v>0</v>
      </c>
      <c r="UAG11" s="223">
        <f t="shared" si="233"/>
        <v>0</v>
      </c>
      <c r="UAH11" s="223">
        <f t="shared" si="233"/>
        <v>0</v>
      </c>
      <c r="UAI11" s="223">
        <f t="shared" si="233"/>
        <v>0</v>
      </c>
      <c r="UAJ11" s="223">
        <f t="shared" si="233"/>
        <v>0</v>
      </c>
      <c r="UAK11" s="223">
        <f t="shared" si="233"/>
        <v>0</v>
      </c>
      <c r="UAL11" s="223">
        <f t="shared" si="233"/>
        <v>0</v>
      </c>
      <c r="UAM11" s="223">
        <f t="shared" si="233"/>
        <v>0</v>
      </c>
      <c r="UAN11" s="223">
        <f t="shared" si="233"/>
        <v>0</v>
      </c>
      <c r="UAO11" s="223">
        <f t="shared" si="233"/>
        <v>0</v>
      </c>
      <c r="UAP11" s="223">
        <f t="shared" si="233"/>
        <v>0</v>
      </c>
      <c r="UAQ11" s="223">
        <f t="shared" si="233"/>
        <v>0</v>
      </c>
      <c r="UAR11" s="223">
        <f t="shared" si="233"/>
        <v>0</v>
      </c>
      <c r="UAS11" s="223">
        <f t="shared" si="233"/>
        <v>0</v>
      </c>
      <c r="UAT11" s="223">
        <f t="shared" ref="UAT11:UDE11" si="234">SUM(UAT4:UAT10)</f>
        <v>0</v>
      </c>
      <c r="UAU11" s="223">
        <f t="shared" si="234"/>
        <v>0</v>
      </c>
      <c r="UAV11" s="223">
        <f t="shared" si="234"/>
        <v>0</v>
      </c>
      <c r="UAW11" s="223">
        <f t="shared" si="234"/>
        <v>0</v>
      </c>
      <c r="UAX11" s="223">
        <f t="shared" si="234"/>
        <v>0</v>
      </c>
      <c r="UAY11" s="223">
        <f t="shared" si="234"/>
        <v>0</v>
      </c>
      <c r="UAZ11" s="223">
        <f t="shared" si="234"/>
        <v>0</v>
      </c>
      <c r="UBA11" s="223">
        <f t="shared" si="234"/>
        <v>0</v>
      </c>
      <c r="UBB11" s="223">
        <f t="shared" si="234"/>
        <v>0</v>
      </c>
      <c r="UBC11" s="223">
        <f t="shared" si="234"/>
        <v>0</v>
      </c>
      <c r="UBD11" s="223">
        <f t="shared" si="234"/>
        <v>0</v>
      </c>
      <c r="UBE11" s="223">
        <f t="shared" si="234"/>
        <v>0</v>
      </c>
      <c r="UBF11" s="223">
        <f t="shared" si="234"/>
        <v>0</v>
      </c>
      <c r="UBG11" s="223">
        <f t="shared" si="234"/>
        <v>0</v>
      </c>
      <c r="UBH11" s="223">
        <f t="shared" si="234"/>
        <v>0</v>
      </c>
      <c r="UBI11" s="223">
        <f t="shared" si="234"/>
        <v>0</v>
      </c>
      <c r="UBJ11" s="223">
        <f t="shared" si="234"/>
        <v>0</v>
      </c>
      <c r="UBK11" s="223">
        <f t="shared" si="234"/>
        <v>0</v>
      </c>
      <c r="UBL11" s="223">
        <f t="shared" si="234"/>
        <v>0</v>
      </c>
      <c r="UBM11" s="223">
        <f t="shared" si="234"/>
        <v>0</v>
      </c>
      <c r="UBN11" s="223">
        <f t="shared" si="234"/>
        <v>0</v>
      </c>
      <c r="UBO11" s="223">
        <f t="shared" si="234"/>
        <v>0</v>
      </c>
      <c r="UBP11" s="223">
        <f t="shared" si="234"/>
        <v>0</v>
      </c>
      <c r="UBQ11" s="223">
        <f t="shared" si="234"/>
        <v>0</v>
      </c>
      <c r="UBR11" s="223">
        <f t="shared" si="234"/>
        <v>0</v>
      </c>
      <c r="UBS11" s="223">
        <f t="shared" si="234"/>
        <v>0</v>
      </c>
      <c r="UBT11" s="223">
        <f t="shared" si="234"/>
        <v>0</v>
      </c>
      <c r="UBU11" s="223">
        <f t="shared" si="234"/>
        <v>0</v>
      </c>
      <c r="UBV11" s="223">
        <f t="shared" si="234"/>
        <v>0</v>
      </c>
      <c r="UBW11" s="223">
        <f t="shared" si="234"/>
        <v>0</v>
      </c>
      <c r="UBX11" s="223">
        <f t="shared" si="234"/>
        <v>0</v>
      </c>
      <c r="UBY11" s="223">
        <f t="shared" si="234"/>
        <v>0</v>
      </c>
      <c r="UBZ11" s="223">
        <f t="shared" si="234"/>
        <v>0</v>
      </c>
      <c r="UCA11" s="223">
        <f t="shared" si="234"/>
        <v>0</v>
      </c>
      <c r="UCB11" s="223">
        <f t="shared" si="234"/>
        <v>0</v>
      </c>
      <c r="UCC11" s="223">
        <f t="shared" si="234"/>
        <v>0</v>
      </c>
      <c r="UCD11" s="223">
        <f t="shared" si="234"/>
        <v>0</v>
      </c>
      <c r="UCE11" s="223">
        <f t="shared" si="234"/>
        <v>0</v>
      </c>
      <c r="UCF11" s="223">
        <f t="shared" si="234"/>
        <v>0</v>
      </c>
      <c r="UCG11" s="223">
        <f t="shared" si="234"/>
        <v>0</v>
      </c>
      <c r="UCH11" s="223">
        <f t="shared" si="234"/>
        <v>0</v>
      </c>
      <c r="UCI11" s="223">
        <f t="shared" si="234"/>
        <v>0</v>
      </c>
      <c r="UCJ11" s="223">
        <f t="shared" si="234"/>
        <v>0</v>
      </c>
      <c r="UCK11" s="223">
        <f t="shared" si="234"/>
        <v>0</v>
      </c>
      <c r="UCL11" s="223">
        <f t="shared" si="234"/>
        <v>0</v>
      </c>
      <c r="UCM11" s="223">
        <f t="shared" si="234"/>
        <v>0</v>
      </c>
      <c r="UCN11" s="223">
        <f t="shared" si="234"/>
        <v>0</v>
      </c>
      <c r="UCO11" s="223">
        <f t="shared" si="234"/>
        <v>0</v>
      </c>
      <c r="UCP11" s="223">
        <f t="shared" si="234"/>
        <v>0</v>
      </c>
      <c r="UCQ11" s="223">
        <f t="shared" si="234"/>
        <v>0</v>
      </c>
      <c r="UCR11" s="223">
        <f t="shared" si="234"/>
        <v>0</v>
      </c>
      <c r="UCS11" s="223">
        <f t="shared" si="234"/>
        <v>0</v>
      </c>
      <c r="UCT11" s="223">
        <f t="shared" si="234"/>
        <v>0</v>
      </c>
      <c r="UCU11" s="223">
        <f t="shared" si="234"/>
        <v>0</v>
      </c>
      <c r="UCV11" s="223">
        <f t="shared" si="234"/>
        <v>0</v>
      </c>
      <c r="UCW11" s="223">
        <f t="shared" si="234"/>
        <v>0</v>
      </c>
      <c r="UCX11" s="223">
        <f t="shared" si="234"/>
        <v>0</v>
      </c>
      <c r="UCY11" s="223">
        <f t="shared" si="234"/>
        <v>0</v>
      </c>
      <c r="UCZ11" s="223">
        <f t="shared" si="234"/>
        <v>0</v>
      </c>
      <c r="UDA11" s="223">
        <f t="shared" si="234"/>
        <v>0</v>
      </c>
      <c r="UDB11" s="223">
        <f t="shared" si="234"/>
        <v>0</v>
      </c>
      <c r="UDC11" s="223">
        <f t="shared" si="234"/>
        <v>0</v>
      </c>
      <c r="UDD11" s="223">
        <f t="shared" si="234"/>
        <v>0</v>
      </c>
      <c r="UDE11" s="223">
        <f t="shared" si="234"/>
        <v>0</v>
      </c>
      <c r="UDF11" s="223">
        <f t="shared" ref="UDF11:UFQ11" si="235">SUM(UDF4:UDF10)</f>
        <v>0</v>
      </c>
      <c r="UDG11" s="223">
        <f t="shared" si="235"/>
        <v>0</v>
      </c>
      <c r="UDH11" s="223">
        <f t="shared" si="235"/>
        <v>0</v>
      </c>
      <c r="UDI11" s="223">
        <f t="shared" si="235"/>
        <v>0</v>
      </c>
      <c r="UDJ11" s="223">
        <f t="shared" si="235"/>
        <v>0</v>
      </c>
      <c r="UDK11" s="223">
        <f t="shared" si="235"/>
        <v>0</v>
      </c>
      <c r="UDL11" s="223">
        <f t="shared" si="235"/>
        <v>0</v>
      </c>
      <c r="UDM11" s="223">
        <f t="shared" si="235"/>
        <v>0</v>
      </c>
      <c r="UDN11" s="223">
        <f t="shared" si="235"/>
        <v>0</v>
      </c>
      <c r="UDO11" s="223">
        <f t="shared" si="235"/>
        <v>0</v>
      </c>
      <c r="UDP11" s="223">
        <f t="shared" si="235"/>
        <v>0</v>
      </c>
      <c r="UDQ11" s="223">
        <f t="shared" si="235"/>
        <v>0</v>
      </c>
      <c r="UDR11" s="223">
        <f t="shared" si="235"/>
        <v>0</v>
      </c>
      <c r="UDS11" s="223">
        <f t="shared" si="235"/>
        <v>0</v>
      </c>
      <c r="UDT11" s="223">
        <f t="shared" si="235"/>
        <v>0</v>
      </c>
      <c r="UDU11" s="223">
        <f t="shared" si="235"/>
        <v>0</v>
      </c>
      <c r="UDV11" s="223">
        <f t="shared" si="235"/>
        <v>0</v>
      </c>
      <c r="UDW11" s="223">
        <f t="shared" si="235"/>
        <v>0</v>
      </c>
      <c r="UDX11" s="223">
        <f t="shared" si="235"/>
        <v>0</v>
      </c>
      <c r="UDY11" s="223">
        <f t="shared" si="235"/>
        <v>0</v>
      </c>
      <c r="UDZ11" s="223">
        <f t="shared" si="235"/>
        <v>0</v>
      </c>
      <c r="UEA11" s="223">
        <f t="shared" si="235"/>
        <v>0</v>
      </c>
      <c r="UEB11" s="223">
        <f t="shared" si="235"/>
        <v>0</v>
      </c>
      <c r="UEC11" s="223">
        <f t="shared" si="235"/>
        <v>0</v>
      </c>
      <c r="UED11" s="223">
        <f t="shared" si="235"/>
        <v>0</v>
      </c>
      <c r="UEE11" s="223">
        <f t="shared" si="235"/>
        <v>0</v>
      </c>
      <c r="UEF11" s="223">
        <f t="shared" si="235"/>
        <v>0</v>
      </c>
      <c r="UEG11" s="223">
        <f t="shared" si="235"/>
        <v>0</v>
      </c>
      <c r="UEH11" s="223">
        <f t="shared" si="235"/>
        <v>0</v>
      </c>
      <c r="UEI11" s="223">
        <f t="shared" si="235"/>
        <v>0</v>
      </c>
      <c r="UEJ11" s="223">
        <f t="shared" si="235"/>
        <v>0</v>
      </c>
      <c r="UEK11" s="223">
        <f t="shared" si="235"/>
        <v>0</v>
      </c>
      <c r="UEL11" s="223">
        <f t="shared" si="235"/>
        <v>0</v>
      </c>
      <c r="UEM11" s="223">
        <f t="shared" si="235"/>
        <v>0</v>
      </c>
      <c r="UEN11" s="223">
        <f t="shared" si="235"/>
        <v>0</v>
      </c>
      <c r="UEO11" s="223">
        <f t="shared" si="235"/>
        <v>0</v>
      </c>
      <c r="UEP11" s="223">
        <f t="shared" si="235"/>
        <v>0</v>
      </c>
      <c r="UEQ11" s="223">
        <f t="shared" si="235"/>
        <v>0</v>
      </c>
      <c r="UER11" s="223">
        <f t="shared" si="235"/>
        <v>0</v>
      </c>
      <c r="UES11" s="223">
        <f t="shared" si="235"/>
        <v>0</v>
      </c>
      <c r="UET11" s="223">
        <f t="shared" si="235"/>
        <v>0</v>
      </c>
      <c r="UEU11" s="223">
        <f t="shared" si="235"/>
        <v>0</v>
      </c>
      <c r="UEV11" s="223">
        <f t="shared" si="235"/>
        <v>0</v>
      </c>
      <c r="UEW11" s="223">
        <f t="shared" si="235"/>
        <v>0</v>
      </c>
      <c r="UEX11" s="223">
        <f t="shared" si="235"/>
        <v>0</v>
      </c>
      <c r="UEY11" s="223">
        <f t="shared" si="235"/>
        <v>0</v>
      </c>
      <c r="UEZ11" s="223">
        <f t="shared" si="235"/>
        <v>0</v>
      </c>
      <c r="UFA11" s="223">
        <f t="shared" si="235"/>
        <v>0</v>
      </c>
      <c r="UFB11" s="223">
        <f t="shared" si="235"/>
        <v>0</v>
      </c>
      <c r="UFC11" s="223">
        <f t="shared" si="235"/>
        <v>0</v>
      </c>
      <c r="UFD11" s="223">
        <f t="shared" si="235"/>
        <v>0</v>
      </c>
      <c r="UFE11" s="223">
        <f t="shared" si="235"/>
        <v>0</v>
      </c>
      <c r="UFF11" s="223">
        <f t="shared" si="235"/>
        <v>0</v>
      </c>
      <c r="UFG11" s="223">
        <f t="shared" si="235"/>
        <v>0</v>
      </c>
      <c r="UFH11" s="223">
        <f t="shared" si="235"/>
        <v>0</v>
      </c>
      <c r="UFI11" s="223">
        <f t="shared" si="235"/>
        <v>0</v>
      </c>
      <c r="UFJ11" s="223">
        <f t="shared" si="235"/>
        <v>0</v>
      </c>
      <c r="UFK11" s="223">
        <f t="shared" si="235"/>
        <v>0</v>
      </c>
      <c r="UFL11" s="223">
        <f t="shared" si="235"/>
        <v>0</v>
      </c>
      <c r="UFM11" s="223">
        <f t="shared" si="235"/>
        <v>0</v>
      </c>
      <c r="UFN11" s="223">
        <f t="shared" si="235"/>
        <v>0</v>
      </c>
      <c r="UFO11" s="223">
        <f t="shared" si="235"/>
        <v>0</v>
      </c>
      <c r="UFP11" s="223">
        <f t="shared" si="235"/>
        <v>0</v>
      </c>
      <c r="UFQ11" s="223">
        <f t="shared" si="235"/>
        <v>0</v>
      </c>
      <c r="UFR11" s="223">
        <f t="shared" ref="UFR11:UIC11" si="236">SUM(UFR4:UFR10)</f>
        <v>0</v>
      </c>
      <c r="UFS11" s="223">
        <f t="shared" si="236"/>
        <v>0</v>
      </c>
      <c r="UFT11" s="223">
        <f t="shared" si="236"/>
        <v>0</v>
      </c>
      <c r="UFU11" s="223">
        <f t="shared" si="236"/>
        <v>0</v>
      </c>
      <c r="UFV11" s="223">
        <f t="shared" si="236"/>
        <v>0</v>
      </c>
      <c r="UFW11" s="223">
        <f t="shared" si="236"/>
        <v>0</v>
      </c>
      <c r="UFX11" s="223">
        <f t="shared" si="236"/>
        <v>0</v>
      </c>
      <c r="UFY11" s="223">
        <f t="shared" si="236"/>
        <v>0</v>
      </c>
      <c r="UFZ11" s="223">
        <f t="shared" si="236"/>
        <v>0</v>
      </c>
      <c r="UGA11" s="223">
        <f t="shared" si="236"/>
        <v>0</v>
      </c>
      <c r="UGB11" s="223">
        <f t="shared" si="236"/>
        <v>0</v>
      </c>
      <c r="UGC11" s="223">
        <f t="shared" si="236"/>
        <v>0</v>
      </c>
      <c r="UGD11" s="223">
        <f t="shared" si="236"/>
        <v>0</v>
      </c>
      <c r="UGE11" s="223">
        <f t="shared" si="236"/>
        <v>0</v>
      </c>
      <c r="UGF11" s="223">
        <f t="shared" si="236"/>
        <v>0</v>
      </c>
      <c r="UGG11" s="223">
        <f t="shared" si="236"/>
        <v>0</v>
      </c>
      <c r="UGH11" s="223">
        <f t="shared" si="236"/>
        <v>0</v>
      </c>
      <c r="UGI11" s="223">
        <f t="shared" si="236"/>
        <v>0</v>
      </c>
      <c r="UGJ11" s="223">
        <f t="shared" si="236"/>
        <v>0</v>
      </c>
      <c r="UGK11" s="223">
        <f t="shared" si="236"/>
        <v>0</v>
      </c>
      <c r="UGL11" s="223">
        <f t="shared" si="236"/>
        <v>0</v>
      </c>
      <c r="UGM11" s="223">
        <f t="shared" si="236"/>
        <v>0</v>
      </c>
      <c r="UGN11" s="223">
        <f t="shared" si="236"/>
        <v>0</v>
      </c>
      <c r="UGO11" s="223">
        <f t="shared" si="236"/>
        <v>0</v>
      </c>
      <c r="UGP11" s="223">
        <f t="shared" si="236"/>
        <v>0</v>
      </c>
      <c r="UGQ11" s="223">
        <f t="shared" si="236"/>
        <v>0</v>
      </c>
      <c r="UGR11" s="223">
        <f t="shared" si="236"/>
        <v>0</v>
      </c>
      <c r="UGS11" s="223">
        <f t="shared" si="236"/>
        <v>0</v>
      </c>
      <c r="UGT11" s="223">
        <f t="shared" si="236"/>
        <v>0</v>
      </c>
      <c r="UGU11" s="223">
        <f t="shared" si="236"/>
        <v>0</v>
      </c>
      <c r="UGV11" s="223">
        <f t="shared" si="236"/>
        <v>0</v>
      </c>
      <c r="UGW11" s="223">
        <f t="shared" si="236"/>
        <v>0</v>
      </c>
      <c r="UGX11" s="223">
        <f t="shared" si="236"/>
        <v>0</v>
      </c>
      <c r="UGY11" s="223">
        <f t="shared" si="236"/>
        <v>0</v>
      </c>
      <c r="UGZ11" s="223">
        <f t="shared" si="236"/>
        <v>0</v>
      </c>
      <c r="UHA11" s="223">
        <f t="shared" si="236"/>
        <v>0</v>
      </c>
      <c r="UHB11" s="223">
        <f t="shared" si="236"/>
        <v>0</v>
      </c>
      <c r="UHC11" s="223">
        <f t="shared" si="236"/>
        <v>0</v>
      </c>
      <c r="UHD11" s="223">
        <f t="shared" si="236"/>
        <v>0</v>
      </c>
      <c r="UHE11" s="223">
        <f t="shared" si="236"/>
        <v>0</v>
      </c>
      <c r="UHF11" s="223">
        <f t="shared" si="236"/>
        <v>0</v>
      </c>
      <c r="UHG11" s="223">
        <f t="shared" si="236"/>
        <v>0</v>
      </c>
      <c r="UHH11" s="223">
        <f t="shared" si="236"/>
        <v>0</v>
      </c>
      <c r="UHI11" s="223">
        <f t="shared" si="236"/>
        <v>0</v>
      </c>
      <c r="UHJ11" s="223">
        <f t="shared" si="236"/>
        <v>0</v>
      </c>
      <c r="UHK11" s="223">
        <f t="shared" si="236"/>
        <v>0</v>
      </c>
      <c r="UHL11" s="223">
        <f t="shared" si="236"/>
        <v>0</v>
      </c>
      <c r="UHM11" s="223">
        <f t="shared" si="236"/>
        <v>0</v>
      </c>
      <c r="UHN11" s="223">
        <f t="shared" si="236"/>
        <v>0</v>
      </c>
      <c r="UHO11" s="223">
        <f t="shared" si="236"/>
        <v>0</v>
      </c>
      <c r="UHP11" s="223">
        <f t="shared" si="236"/>
        <v>0</v>
      </c>
      <c r="UHQ11" s="223">
        <f t="shared" si="236"/>
        <v>0</v>
      </c>
      <c r="UHR11" s="223">
        <f t="shared" si="236"/>
        <v>0</v>
      </c>
      <c r="UHS11" s="223">
        <f t="shared" si="236"/>
        <v>0</v>
      </c>
      <c r="UHT11" s="223">
        <f t="shared" si="236"/>
        <v>0</v>
      </c>
      <c r="UHU11" s="223">
        <f t="shared" si="236"/>
        <v>0</v>
      </c>
      <c r="UHV11" s="223">
        <f t="shared" si="236"/>
        <v>0</v>
      </c>
      <c r="UHW11" s="223">
        <f t="shared" si="236"/>
        <v>0</v>
      </c>
      <c r="UHX11" s="223">
        <f t="shared" si="236"/>
        <v>0</v>
      </c>
      <c r="UHY11" s="223">
        <f t="shared" si="236"/>
        <v>0</v>
      </c>
      <c r="UHZ11" s="223">
        <f t="shared" si="236"/>
        <v>0</v>
      </c>
      <c r="UIA11" s="223">
        <f t="shared" si="236"/>
        <v>0</v>
      </c>
      <c r="UIB11" s="223">
        <f t="shared" si="236"/>
        <v>0</v>
      </c>
      <c r="UIC11" s="223">
        <f t="shared" si="236"/>
        <v>0</v>
      </c>
      <c r="UID11" s="223">
        <f t="shared" ref="UID11:UKO11" si="237">SUM(UID4:UID10)</f>
        <v>0</v>
      </c>
      <c r="UIE11" s="223">
        <f t="shared" si="237"/>
        <v>0</v>
      </c>
      <c r="UIF11" s="223">
        <f t="shared" si="237"/>
        <v>0</v>
      </c>
      <c r="UIG11" s="223">
        <f t="shared" si="237"/>
        <v>0</v>
      </c>
      <c r="UIH11" s="223">
        <f t="shared" si="237"/>
        <v>0</v>
      </c>
      <c r="UII11" s="223">
        <f t="shared" si="237"/>
        <v>0</v>
      </c>
      <c r="UIJ11" s="223">
        <f t="shared" si="237"/>
        <v>0</v>
      </c>
      <c r="UIK11" s="223">
        <f t="shared" si="237"/>
        <v>0</v>
      </c>
      <c r="UIL11" s="223">
        <f t="shared" si="237"/>
        <v>0</v>
      </c>
      <c r="UIM11" s="223">
        <f t="shared" si="237"/>
        <v>0</v>
      </c>
      <c r="UIN11" s="223">
        <f t="shared" si="237"/>
        <v>0</v>
      </c>
      <c r="UIO11" s="223">
        <f t="shared" si="237"/>
        <v>0</v>
      </c>
      <c r="UIP11" s="223">
        <f t="shared" si="237"/>
        <v>0</v>
      </c>
      <c r="UIQ11" s="223">
        <f t="shared" si="237"/>
        <v>0</v>
      </c>
      <c r="UIR11" s="223">
        <f t="shared" si="237"/>
        <v>0</v>
      </c>
      <c r="UIS11" s="223">
        <f t="shared" si="237"/>
        <v>0</v>
      </c>
      <c r="UIT11" s="223">
        <f t="shared" si="237"/>
        <v>0</v>
      </c>
      <c r="UIU11" s="223">
        <f t="shared" si="237"/>
        <v>0</v>
      </c>
      <c r="UIV11" s="223">
        <f t="shared" si="237"/>
        <v>0</v>
      </c>
      <c r="UIW11" s="223">
        <f t="shared" si="237"/>
        <v>0</v>
      </c>
      <c r="UIX11" s="223">
        <f t="shared" si="237"/>
        <v>0</v>
      </c>
      <c r="UIY11" s="223">
        <f t="shared" si="237"/>
        <v>0</v>
      </c>
      <c r="UIZ11" s="223">
        <f t="shared" si="237"/>
        <v>0</v>
      </c>
      <c r="UJA11" s="223">
        <f t="shared" si="237"/>
        <v>0</v>
      </c>
      <c r="UJB11" s="223">
        <f t="shared" si="237"/>
        <v>0</v>
      </c>
      <c r="UJC11" s="223">
        <f t="shared" si="237"/>
        <v>0</v>
      </c>
      <c r="UJD11" s="223">
        <f t="shared" si="237"/>
        <v>0</v>
      </c>
      <c r="UJE11" s="223">
        <f t="shared" si="237"/>
        <v>0</v>
      </c>
      <c r="UJF11" s="223">
        <f t="shared" si="237"/>
        <v>0</v>
      </c>
      <c r="UJG11" s="223">
        <f t="shared" si="237"/>
        <v>0</v>
      </c>
      <c r="UJH11" s="223">
        <f t="shared" si="237"/>
        <v>0</v>
      </c>
      <c r="UJI11" s="223">
        <f t="shared" si="237"/>
        <v>0</v>
      </c>
      <c r="UJJ11" s="223">
        <f t="shared" si="237"/>
        <v>0</v>
      </c>
      <c r="UJK11" s="223">
        <f t="shared" si="237"/>
        <v>0</v>
      </c>
      <c r="UJL11" s="223">
        <f t="shared" si="237"/>
        <v>0</v>
      </c>
      <c r="UJM11" s="223">
        <f t="shared" si="237"/>
        <v>0</v>
      </c>
      <c r="UJN11" s="223">
        <f t="shared" si="237"/>
        <v>0</v>
      </c>
      <c r="UJO11" s="223">
        <f t="shared" si="237"/>
        <v>0</v>
      </c>
      <c r="UJP11" s="223">
        <f t="shared" si="237"/>
        <v>0</v>
      </c>
      <c r="UJQ11" s="223">
        <f t="shared" si="237"/>
        <v>0</v>
      </c>
      <c r="UJR11" s="223">
        <f t="shared" si="237"/>
        <v>0</v>
      </c>
      <c r="UJS11" s="223">
        <f t="shared" si="237"/>
        <v>0</v>
      </c>
      <c r="UJT11" s="223">
        <f t="shared" si="237"/>
        <v>0</v>
      </c>
      <c r="UJU11" s="223">
        <f t="shared" si="237"/>
        <v>0</v>
      </c>
      <c r="UJV11" s="223">
        <f t="shared" si="237"/>
        <v>0</v>
      </c>
      <c r="UJW11" s="223">
        <f t="shared" si="237"/>
        <v>0</v>
      </c>
      <c r="UJX11" s="223">
        <f t="shared" si="237"/>
        <v>0</v>
      </c>
      <c r="UJY11" s="223">
        <f t="shared" si="237"/>
        <v>0</v>
      </c>
      <c r="UJZ11" s="223">
        <f t="shared" si="237"/>
        <v>0</v>
      </c>
      <c r="UKA11" s="223">
        <f t="shared" si="237"/>
        <v>0</v>
      </c>
      <c r="UKB11" s="223">
        <f t="shared" si="237"/>
        <v>0</v>
      </c>
      <c r="UKC11" s="223">
        <f t="shared" si="237"/>
        <v>0</v>
      </c>
      <c r="UKD11" s="223">
        <f t="shared" si="237"/>
        <v>0</v>
      </c>
      <c r="UKE11" s="223">
        <f t="shared" si="237"/>
        <v>0</v>
      </c>
      <c r="UKF11" s="223">
        <f t="shared" si="237"/>
        <v>0</v>
      </c>
      <c r="UKG11" s="223">
        <f t="shared" si="237"/>
        <v>0</v>
      </c>
      <c r="UKH11" s="223">
        <f t="shared" si="237"/>
        <v>0</v>
      </c>
      <c r="UKI11" s="223">
        <f t="shared" si="237"/>
        <v>0</v>
      </c>
      <c r="UKJ11" s="223">
        <f t="shared" si="237"/>
        <v>0</v>
      </c>
      <c r="UKK11" s="223">
        <f t="shared" si="237"/>
        <v>0</v>
      </c>
      <c r="UKL11" s="223">
        <f t="shared" si="237"/>
        <v>0</v>
      </c>
      <c r="UKM11" s="223">
        <f t="shared" si="237"/>
        <v>0</v>
      </c>
      <c r="UKN11" s="223">
        <f t="shared" si="237"/>
        <v>0</v>
      </c>
      <c r="UKO11" s="223">
        <f t="shared" si="237"/>
        <v>0</v>
      </c>
      <c r="UKP11" s="223">
        <f t="shared" ref="UKP11:UNA11" si="238">SUM(UKP4:UKP10)</f>
        <v>0</v>
      </c>
      <c r="UKQ11" s="223">
        <f t="shared" si="238"/>
        <v>0</v>
      </c>
      <c r="UKR11" s="223">
        <f t="shared" si="238"/>
        <v>0</v>
      </c>
      <c r="UKS11" s="223">
        <f t="shared" si="238"/>
        <v>0</v>
      </c>
      <c r="UKT11" s="223">
        <f t="shared" si="238"/>
        <v>0</v>
      </c>
      <c r="UKU11" s="223">
        <f t="shared" si="238"/>
        <v>0</v>
      </c>
      <c r="UKV11" s="223">
        <f t="shared" si="238"/>
        <v>0</v>
      </c>
      <c r="UKW11" s="223">
        <f t="shared" si="238"/>
        <v>0</v>
      </c>
      <c r="UKX11" s="223">
        <f t="shared" si="238"/>
        <v>0</v>
      </c>
      <c r="UKY11" s="223">
        <f t="shared" si="238"/>
        <v>0</v>
      </c>
      <c r="UKZ11" s="223">
        <f t="shared" si="238"/>
        <v>0</v>
      </c>
      <c r="ULA11" s="223">
        <f t="shared" si="238"/>
        <v>0</v>
      </c>
      <c r="ULB11" s="223">
        <f t="shared" si="238"/>
        <v>0</v>
      </c>
      <c r="ULC11" s="223">
        <f t="shared" si="238"/>
        <v>0</v>
      </c>
      <c r="ULD11" s="223">
        <f t="shared" si="238"/>
        <v>0</v>
      </c>
      <c r="ULE11" s="223">
        <f t="shared" si="238"/>
        <v>0</v>
      </c>
      <c r="ULF11" s="223">
        <f t="shared" si="238"/>
        <v>0</v>
      </c>
      <c r="ULG11" s="223">
        <f t="shared" si="238"/>
        <v>0</v>
      </c>
      <c r="ULH11" s="223">
        <f t="shared" si="238"/>
        <v>0</v>
      </c>
      <c r="ULI11" s="223">
        <f t="shared" si="238"/>
        <v>0</v>
      </c>
      <c r="ULJ11" s="223">
        <f t="shared" si="238"/>
        <v>0</v>
      </c>
      <c r="ULK11" s="223">
        <f t="shared" si="238"/>
        <v>0</v>
      </c>
      <c r="ULL11" s="223">
        <f t="shared" si="238"/>
        <v>0</v>
      </c>
      <c r="ULM11" s="223">
        <f t="shared" si="238"/>
        <v>0</v>
      </c>
      <c r="ULN11" s="223">
        <f t="shared" si="238"/>
        <v>0</v>
      </c>
      <c r="ULO11" s="223">
        <f t="shared" si="238"/>
        <v>0</v>
      </c>
      <c r="ULP11" s="223">
        <f t="shared" si="238"/>
        <v>0</v>
      </c>
      <c r="ULQ11" s="223">
        <f t="shared" si="238"/>
        <v>0</v>
      </c>
      <c r="ULR11" s="223">
        <f t="shared" si="238"/>
        <v>0</v>
      </c>
      <c r="ULS11" s="223">
        <f t="shared" si="238"/>
        <v>0</v>
      </c>
      <c r="ULT11" s="223">
        <f t="shared" si="238"/>
        <v>0</v>
      </c>
      <c r="ULU11" s="223">
        <f t="shared" si="238"/>
        <v>0</v>
      </c>
      <c r="ULV11" s="223">
        <f t="shared" si="238"/>
        <v>0</v>
      </c>
      <c r="ULW11" s="223">
        <f t="shared" si="238"/>
        <v>0</v>
      </c>
      <c r="ULX11" s="223">
        <f t="shared" si="238"/>
        <v>0</v>
      </c>
      <c r="ULY11" s="223">
        <f t="shared" si="238"/>
        <v>0</v>
      </c>
      <c r="ULZ11" s="223">
        <f t="shared" si="238"/>
        <v>0</v>
      </c>
      <c r="UMA11" s="223">
        <f t="shared" si="238"/>
        <v>0</v>
      </c>
      <c r="UMB11" s="223">
        <f t="shared" si="238"/>
        <v>0</v>
      </c>
      <c r="UMC11" s="223">
        <f t="shared" si="238"/>
        <v>0</v>
      </c>
      <c r="UMD11" s="223">
        <f t="shared" si="238"/>
        <v>0</v>
      </c>
      <c r="UME11" s="223">
        <f t="shared" si="238"/>
        <v>0</v>
      </c>
      <c r="UMF11" s="223">
        <f t="shared" si="238"/>
        <v>0</v>
      </c>
      <c r="UMG11" s="223">
        <f t="shared" si="238"/>
        <v>0</v>
      </c>
      <c r="UMH11" s="223">
        <f t="shared" si="238"/>
        <v>0</v>
      </c>
      <c r="UMI11" s="223">
        <f t="shared" si="238"/>
        <v>0</v>
      </c>
      <c r="UMJ11" s="223">
        <f t="shared" si="238"/>
        <v>0</v>
      </c>
      <c r="UMK11" s="223">
        <f t="shared" si="238"/>
        <v>0</v>
      </c>
      <c r="UML11" s="223">
        <f t="shared" si="238"/>
        <v>0</v>
      </c>
      <c r="UMM11" s="223">
        <f t="shared" si="238"/>
        <v>0</v>
      </c>
      <c r="UMN11" s="223">
        <f t="shared" si="238"/>
        <v>0</v>
      </c>
      <c r="UMO11" s="223">
        <f t="shared" si="238"/>
        <v>0</v>
      </c>
      <c r="UMP11" s="223">
        <f t="shared" si="238"/>
        <v>0</v>
      </c>
      <c r="UMQ11" s="223">
        <f t="shared" si="238"/>
        <v>0</v>
      </c>
      <c r="UMR11" s="223">
        <f t="shared" si="238"/>
        <v>0</v>
      </c>
      <c r="UMS11" s="223">
        <f t="shared" si="238"/>
        <v>0</v>
      </c>
      <c r="UMT11" s="223">
        <f t="shared" si="238"/>
        <v>0</v>
      </c>
      <c r="UMU11" s="223">
        <f t="shared" si="238"/>
        <v>0</v>
      </c>
      <c r="UMV11" s="223">
        <f t="shared" si="238"/>
        <v>0</v>
      </c>
      <c r="UMW11" s="223">
        <f t="shared" si="238"/>
        <v>0</v>
      </c>
      <c r="UMX11" s="223">
        <f t="shared" si="238"/>
        <v>0</v>
      </c>
      <c r="UMY11" s="223">
        <f t="shared" si="238"/>
        <v>0</v>
      </c>
      <c r="UMZ11" s="223">
        <f t="shared" si="238"/>
        <v>0</v>
      </c>
      <c r="UNA11" s="223">
        <f t="shared" si="238"/>
        <v>0</v>
      </c>
      <c r="UNB11" s="223">
        <f t="shared" ref="UNB11:UPM11" si="239">SUM(UNB4:UNB10)</f>
        <v>0</v>
      </c>
      <c r="UNC11" s="223">
        <f t="shared" si="239"/>
        <v>0</v>
      </c>
      <c r="UND11" s="223">
        <f t="shared" si="239"/>
        <v>0</v>
      </c>
      <c r="UNE11" s="223">
        <f t="shared" si="239"/>
        <v>0</v>
      </c>
      <c r="UNF11" s="223">
        <f t="shared" si="239"/>
        <v>0</v>
      </c>
      <c r="UNG11" s="223">
        <f t="shared" si="239"/>
        <v>0</v>
      </c>
      <c r="UNH11" s="223">
        <f t="shared" si="239"/>
        <v>0</v>
      </c>
      <c r="UNI11" s="223">
        <f t="shared" si="239"/>
        <v>0</v>
      </c>
      <c r="UNJ11" s="223">
        <f t="shared" si="239"/>
        <v>0</v>
      </c>
      <c r="UNK11" s="223">
        <f t="shared" si="239"/>
        <v>0</v>
      </c>
      <c r="UNL11" s="223">
        <f t="shared" si="239"/>
        <v>0</v>
      </c>
      <c r="UNM11" s="223">
        <f t="shared" si="239"/>
        <v>0</v>
      </c>
      <c r="UNN11" s="223">
        <f t="shared" si="239"/>
        <v>0</v>
      </c>
      <c r="UNO11" s="223">
        <f t="shared" si="239"/>
        <v>0</v>
      </c>
      <c r="UNP11" s="223">
        <f t="shared" si="239"/>
        <v>0</v>
      </c>
      <c r="UNQ11" s="223">
        <f t="shared" si="239"/>
        <v>0</v>
      </c>
      <c r="UNR11" s="223">
        <f t="shared" si="239"/>
        <v>0</v>
      </c>
      <c r="UNS11" s="223">
        <f t="shared" si="239"/>
        <v>0</v>
      </c>
      <c r="UNT11" s="223">
        <f t="shared" si="239"/>
        <v>0</v>
      </c>
      <c r="UNU11" s="223">
        <f t="shared" si="239"/>
        <v>0</v>
      </c>
      <c r="UNV11" s="223">
        <f t="shared" si="239"/>
        <v>0</v>
      </c>
      <c r="UNW11" s="223">
        <f t="shared" si="239"/>
        <v>0</v>
      </c>
      <c r="UNX11" s="223">
        <f t="shared" si="239"/>
        <v>0</v>
      </c>
      <c r="UNY11" s="223">
        <f t="shared" si="239"/>
        <v>0</v>
      </c>
      <c r="UNZ11" s="223">
        <f t="shared" si="239"/>
        <v>0</v>
      </c>
      <c r="UOA11" s="223">
        <f t="shared" si="239"/>
        <v>0</v>
      </c>
      <c r="UOB11" s="223">
        <f t="shared" si="239"/>
        <v>0</v>
      </c>
      <c r="UOC11" s="223">
        <f t="shared" si="239"/>
        <v>0</v>
      </c>
      <c r="UOD11" s="223">
        <f t="shared" si="239"/>
        <v>0</v>
      </c>
      <c r="UOE11" s="223">
        <f t="shared" si="239"/>
        <v>0</v>
      </c>
      <c r="UOF11" s="223">
        <f t="shared" si="239"/>
        <v>0</v>
      </c>
      <c r="UOG11" s="223">
        <f t="shared" si="239"/>
        <v>0</v>
      </c>
      <c r="UOH11" s="223">
        <f t="shared" si="239"/>
        <v>0</v>
      </c>
      <c r="UOI11" s="223">
        <f t="shared" si="239"/>
        <v>0</v>
      </c>
      <c r="UOJ11" s="223">
        <f t="shared" si="239"/>
        <v>0</v>
      </c>
      <c r="UOK11" s="223">
        <f t="shared" si="239"/>
        <v>0</v>
      </c>
      <c r="UOL11" s="223">
        <f t="shared" si="239"/>
        <v>0</v>
      </c>
      <c r="UOM11" s="223">
        <f t="shared" si="239"/>
        <v>0</v>
      </c>
      <c r="UON11" s="223">
        <f t="shared" si="239"/>
        <v>0</v>
      </c>
      <c r="UOO11" s="223">
        <f t="shared" si="239"/>
        <v>0</v>
      </c>
      <c r="UOP11" s="223">
        <f t="shared" si="239"/>
        <v>0</v>
      </c>
      <c r="UOQ11" s="223">
        <f t="shared" si="239"/>
        <v>0</v>
      </c>
      <c r="UOR11" s="223">
        <f t="shared" si="239"/>
        <v>0</v>
      </c>
      <c r="UOS11" s="223">
        <f t="shared" si="239"/>
        <v>0</v>
      </c>
      <c r="UOT11" s="223">
        <f t="shared" si="239"/>
        <v>0</v>
      </c>
      <c r="UOU11" s="223">
        <f t="shared" si="239"/>
        <v>0</v>
      </c>
      <c r="UOV11" s="223">
        <f t="shared" si="239"/>
        <v>0</v>
      </c>
      <c r="UOW11" s="223">
        <f t="shared" si="239"/>
        <v>0</v>
      </c>
      <c r="UOX11" s="223">
        <f t="shared" si="239"/>
        <v>0</v>
      </c>
      <c r="UOY11" s="223">
        <f t="shared" si="239"/>
        <v>0</v>
      </c>
      <c r="UOZ11" s="223">
        <f t="shared" si="239"/>
        <v>0</v>
      </c>
      <c r="UPA11" s="223">
        <f t="shared" si="239"/>
        <v>0</v>
      </c>
      <c r="UPB11" s="223">
        <f t="shared" si="239"/>
        <v>0</v>
      </c>
      <c r="UPC11" s="223">
        <f t="shared" si="239"/>
        <v>0</v>
      </c>
      <c r="UPD11" s="223">
        <f t="shared" si="239"/>
        <v>0</v>
      </c>
      <c r="UPE11" s="223">
        <f t="shared" si="239"/>
        <v>0</v>
      </c>
      <c r="UPF11" s="223">
        <f t="shared" si="239"/>
        <v>0</v>
      </c>
      <c r="UPG11" s="223">
        <f t="shared" si="239"/>
        <v>0</v>
      </c>
      <c r="UPH11" s="223">
        <f t="shared" si="239"/>
        <v>0</v>
      </c>
      <c r="UPI11" s="223">
        <f t="shared" si="239"/>
        <v>0</v>
      </c>
      <c r="UPJ11" s="223">
        <f t="shared" si="239"/>
        <v>0</v>
      </c>
      <c r="UPK11" s="223">
        <f t="shared" si="239"/>
        <v>0</v>
      </c>
      <c r="UPL11" s="223">
        <f t="shared" si="239"/>
        <v>0</v>
      </c>
      <c r="UPM11" s="223">
        <f t="shared" si="239"/>
        <v>0</v>
      </c>
      <c r="UPN11" s="223">
        <f t="shared" ref="UPN11:URY11" si="240">SUM(UPN4:UPN10)</f>
        <v>0</v>
      </c>
      <c r="UPO11" s="223">
        <f t="shared" si="240"/>
        <v>0</v>
      </c>
      <c r="UPP11" s="223">
        <f t="shared" si="240"/>
        <v>0</v>
      </c>
      <c r="UPQ11" s="223">
        <f t="shared" si="240"/>
        <v>0</v>
      </c>
      <c r="UPR11" s="223">
        <f t="shared" si="240"/>
        <v>0</v>
      </c>
      <c r="UPS11" s="223">
        <f t="shared" si="240"/>
        <v>0</v>
      </c>
      <c r="UPT11" s="223">
        <f t="shared" si="240"/>
        <v>0</v>
      </c>
      <c r="UPU11" s="223">
        <f t="shared" si="240"/>
        <v>0</v>
      </c>
      <c r="UPV11" s="223">
        <f t="shared" si="240"/>
        <v>0</v>
      </c>
      <c r="UPW11" s="223">
        <f t="shared" si="240"/>
        <v>0</v>
      </c>
      <c r="UPX11" s="223">
        <f t="shared" si="240"/>
        <v>0</v>
      </c>
      <c r="UPY11" s="223">
        <f t="shared" si="240"/>
        <v>0</v>
      </c>
      <c r="UPZ11" s="223">
        <f t="shared" si="240"/>
        <v>0</v>
      </c>
      <c r="UQA11" s="223">
        <f t="shared" si="240"/>
        <v>0</v>
      </c>
      <c r="UQB11" s="223">
        <f t="shared" si="240"/>
        <v>0</v>
      </c>
      <c r="UQC11" s="223">
        <f t="shared" si="240"/>
        <v>0</v>
      </c>
      <c r="UQD11" s="223">
        <f t="shared" si="240"/>
        <v>0</v>
      </c>
      <c r="UQE11" s="223">
        <f t="shared" si="240"/>
        <v>0</v>
      </c>
      <c r="UQF11" s="223">
        <f t="shared" si="240"/>
        <v>0</v>
      </c>
      <c r="UQG11" s="223">
        <f t="shared" si="240"/>
        <v>0</v>
      </c>
      <c r="UQH11" s="223">
        <f t="shared" si="240"/>
        <v>0</v>
      </c>
      <c r="UQI11" s="223">
        <f t="shared" si="240"/>
        <v>0</v>
      </c>
      <c r="UQJ11" s="223">
        <f t="shared" si="240"/>
        <v>0</v>
      </c>
      <c r="UQK11" s="223">
        <f t="shared" si="240"/>
        <v>0</v>
      </c>
      <c r="UQL11" s="223">
        <f t="shared" si="240"/>
        <v>0</v>
      </c>
      <c r="UQM11" s="223">
        <f t="shared" si="240"/>
        <v>0</v>
      </c>
      <c r="UQN11" s="223">
        <f t="shared" si="240"/>
        <v>0</v>
      </c>
      <c r="UQO11" s="223">
        <f t="shared" si="240"/>
        <v>0</v>
      </c>
      <c r="UQP11" s="223">
        <f t="shared" si="240"/>
        <v>0</v>
      </c>
      <c r="UQQ11" s="223">
        <f t="shared" si="240"/>
        <v>0</v>
      </c>
      <c r="UQR11" s="223">
        <f t="shared" si="240"/>
        <v>0</v>
      </c>
      <c r="UQS11" s="223">
        <f t="shared" si="240"/>
        <v>0</v>
      </c>
      <c r="UQT11" s="223">
        <f t="shared" si="240"/>
        <v>0</v>
      </c>
      <c r="UQU11" s="223">
        <f t="shared" si="240"/>
        <v>0</v>
      </c>
      <c r="UQV11" s="223">
        <f t="shared" si="240"/>
        <v>0</v>
      </c>
      <c r="UQW11" s="223">
        <f t="shared" si="240"/>
        <v>0</v>
      </c>
      <c r="UQX11" s="223">
        <f t="shared" si="240"/>
        <v>0</v>
      </c>
      <c r="UQY11" s="223">
        <f t="shared" si="240"/>
        <v>0</v>
      </c>
      <c r="UQZ11" s="223">
        <f t="shared" si="240"/>
        <v>0</v>
      </c>
      <c r="URA11" s="223">
        <f t="shared" si="240"/>
        <v>0</v>
      </c>
      <c r="URB11" s="223">
        <f t="shared" si="240"/>
        <v>0</v>
      </c>
      <c r="URC11" s="223">
        <f t="shared" si="240"/>
        <v>0</v>
      </c>
      <c r="URD11" s="223">
        <f t="shared" si="240"/>
        <v>0</v>
      </c>
      <c r="URE11" s="223">
        <f t="shared" si="240"/>
        <v>0</v>
      </c>
      <c r="URF11" s="223">
        <f t="shared" si="240"/>
        <v>0</v>
      </c>
      <c r="URG11" s="223">
        <f t="shared" si="240"/>
        <v>0</v>
      </c>
      <c r="URH11" s="223">
        <f t="shared" si="240"/>
        <v>0</v>
      </c>
      <c r="URI11" s="223">
        <f t="shared" si="240"/>
        <v>0</v>
      </c>
      <c r="URJ11" s="223">
        <f t="shared" si="240"/>
        <v>0</v>
      </c>
      <c r="URK11" s="223">
        <f t="shared" si="240"/>
        <v>0</v>
      </c>
      <c r="URL11" s="223">
        <f t="shared" si="240"/>
        <v>0</v>
      </c>
      <c r="URM11" s="223">
        <f t="shared" si="240"/>
        <v>0</v>
      </c>
      <c r="URN11" s="223">
        <f t="shared" si="240"/>
        <v>0</v>
      </c>
      <c r="URO11" s="223">
        <f t="shared" si="240"/>
        <v>0</v>
      </c>
      <c r="URP11" s="223">
        <f t="shared" si="240"/>
        <v>0</v>
      </c>
      <c r="URQ11" s="223">
        <f t="shared" si="240"/>
        <v>0</v>
      </c>
      <c r="URR11" s="223">
        <f t="shared" si="240"/>
        <v>0</v>
      </c>
      <c r="URS11" s="223">
        <f t="shared" si="240"/>
        <v>0</v>
      </c>
      <c r="URT11" s="223">
        <f t="shared" si="240"/>
        <v>0</v>
      </c>
      <c r="URU11" s="223">
        <f t="shared" si="240"/>
        <v>0</v>
      </c>
      <c r="URV11" s="223">
        <f t="shared" si="240"/>
        <v>0</v>
      </c>
      <c r="URW11" s="223">
        <f t="shared" si="240"/>
        <v>0</v>
      </c>
      <c r="URX11" s="223">
        <f t="shared" si="240"/>
        <v>0</v>
      </c>
      <c r="URY11" s="223">
        <f t="shared" si="240"/>
        <v>0</v>
      </c>
      <c r="URZ11" s="223">
        <f t="shared" ref="URZ11:UUK11" si="241">SUM(URZ4:URZ10)</f>
        <v>0</v>
      </c>
      <c r="USA11" s="223">
        <f t="shared" si="241"/>
        <v>0</v>
      </c>
      <c r="USB11" s="223">
        <f t="shared" si="241"/>
        <v>0</v>
      </c>
      <c r="USC11" s="223">
        <f t="shared" si="241"/>
        <v>0</v>
      </c>
      <c r="USD11" s="223">
        <f t="shared" si="241"/>
        <v>0</v>
      </c>
      <c r="USE11" s="223">
        <f t="shared" si="241"/>
        <v>0</v>
      </c>
      <c r="USF11" s="223">
        <f t="shared" si="241"/>
        <v>0</v>
      </c>
      <c r="USG11" s="223">
        <f t="shared" si="241"/>
        <v>0</v>
      </c>
      <c r="USH11" s="223">
        <f t="shared" si="241"/>
        <v>0</v>
      </c>
      <c r="USI11" s="223">
        <f t="shared" si="241"/>
        <v>0</v>
      </c>
      <c r="USJ11" s="223">
        <f t="shared" si="241"/>
        <v>0</v>
      </c>
      <c r="USK11" s="223">
        <f t="shared" si="241"/>
        <v>0</v>
      </c>
      <c r="USL11" s="223">
        <f t="shared" si="241"/>
        <v>0</v>
      </c>
      <c r="USM11" s="223">
        <f t="shared" si="241"/>
        <v>0</v>
      </c>
      <c r="USN11" s="223">
        <f t="shared" si="241"/>
        <v>0</v>
      </c>
      <c r="USO11" s="223">
        <f t="shared" si="241"/>
        <v>0</v>
      </c>
      <c r="USP11" s="223">
        <f t="shared" si="241"/>
        <v>0</v>
      </c>
      <c r="USQ11" s="223">
        <f t="shared" si="241"/>
        <v>0</v>
      </c>
      <c r="USR11" s="223">
        <f t="shared" si="241"/>
        <v>0</v>
      </c>
      <c r="USS11" s="223">
        <f t="shared" si="241"/>
        <v>0</v>
      </c>
      <c r="UST11" s="223">
        <f t="shared" si="241"/>
        <v>0</v>
      </c>
      <c r="USU11" s="223">
        <f t="shared" si="241"/>
        <v>0</v>
      </c>
      <c r="USV11" s="223">
        <f t="shared" si="241"/>
        <v>0</v>
      </c>
      <c r="USW11" s="223">
        <f t="shared" si="241"/>
        <v>0</v>
      </c>
      <c r="USX11" s="223">
        <f t="shared" si="241"/>
        <v>0</v>
      </c>
      <c r="USY11" s="223">
        <f t="shared" si="241"/>
        <v>0</v>
      </c>
      <c r="USZ11" s="223">
        <f t="shared" si="241"/>
        <v>0</v>
      </c>
      <c r="UTA11" s="223">
        <f t="shared" si="241"/>
        <v>0</v>
      </c>
      <c r="UTB11" s="223">
        <f t="shared" si="241"/>
        <v>0</v>
      </c>
      <c r="UTC11" s="223">
        <f t="shared" si="241"/>
        <v>0</v>
      </c>
      <c r="UTD11" s="223">
        <f t="shared" si="241"/>
        <v>0</v>
      </c>
      <c r="UTE11" s="223">
        <f t="shared" si="241"/>
        <v>0</v>
      </c>
      <c r="UTF11" s="223">
        <f t="shared" si="241"/>
        <v>0</v>
      </c>
      <c r="UTG11" s="223">
        <f t="shared" si="241"/>
        <v>0</v>
      </c>
      <c r="UTH11" s="223">
        <f t="shared" si="241"/>
        <v>0</v>
      </c>
      <c r="UTI11" s="223">
        <f t="shared" si="241"/>
        <v>0</v>
      </c>
      <c r="UTJ11" s="223">
        <f t="shared" si="241"/>
        <v>0</v>
      </c>
      <c r="UTK11" s="223">
        <f t="shared" si="241"/>
        <v>0</v>
      </c>
      <c r="UTL11" s="223">
        <f t="shared" si="241"/>
        <v>0</v>
      </c>
      <c r="UTM11" s="223">
        <f t="shared" si="241"/>
        <v>0</v>
      </c>
      <c r="UTN11" s="223">
        <f t="shared" si="241"/>
        <v>0</v>
      </c>
      <c r="UTO11" s="223">
        <f t="shared" si="241"/>
        <v>0</v>
      </c>
      <c r="UTP11" s="223">
        <f t="shared" si="241"/>
        <v>0</v>
      </c>
      <c r="UTQ11" s="223">
        <f t="shared" si="241"/>
        <v>0</v>
      </c>
      <c r="UTR11" s="223">
        <f t="shared" si="241"/>
        <v>0</v>
      </c>
      <c r="UTS11" s="223">
        <f t="shared" si="241"/>
        <v>0</v>
      </c>
      <c r="UTT11" s="223">
        <f t="shared" si="241"/>
        <v>0</v>
      </c>
      <c r="UTU11" s="223">
        <f t="shared" si="241"/>
        <v>0</v>
      </c>
      <c r="UTV11" s="223">
        <f t="shared" si="241"/>
        <v>0</v>
      </c>
      <c r="UTW11" s="223">
        <f t="shared" si="241"/>
        <v>0</v>
      </c>
      <c r="UTX11" s="223">
        <f t="shared" si="241"/>
        <v>0</v>
      </c>
      <c r="UTY11" s="223">
        <f t="shared" si="241"/>
        <v>0</v>
      </c>
      <c r="UTZ11" s="223">
        <f t="shared" si="241"/>
        <v>0</v>
      </c>
      <c r="UUA11" s="223">
        <f t="shared" si="241"/>
        <v>0</v>
      </c>
      <c r="UUB11" s="223">
        <f t="shared" si="241"/>
        <v>0</v>
      </c>
      <c r="UUC11" s="223">
        <f t="shared" si="241"/>
        <v>0</v>
      </c>
      <c r="UUD11" s="223">
        <f t="shared" si="241"/>
        <v>0</v>
      </c>
      <c r="UUE11" s="223">
        <f t="shared" si="241"/>
        <v>0</v>
      </c>
      <c r="UUF11" s="223">
        <f t="shared" si="241"/>
        <v>0</v>
      </c>
      <c r="UUG11" s="223">
        <f t="shared" si="241"/>
        <v>0</v>
      </c>
      <c r="UUH11" s="223">
        <f t="shared" si="241"/>
        <v>0</v>
      </c>
      <c r="UUI11" s="223">
        <f t="shared" si="241"/>
        <v>0</v>
      </c>
      <c r="UUJ11" s="223">
        <f t="shared" si="241"/>
        <v>0</v>
      </c>
      <c r="UUK11" s="223">
        <f t="shared" si="241"/>
        <v>0</v>
      </c>
      <c r="UUL11" s="223">
        <f t="shared" ref="UUL11:UWW11" si="242">SUM(UUL4:UUL10)</f>
        <v>0</v>
      </c>
      <c r="UUM11" s="223">
        <f t="shared" si="242"/>
        <v>0</v>
      </c>
      <c r="UUN11" s="223">
        <f t="shared" si="242"/>
        <v>0</v>
      </c>
      <c r="UUO11" s="223">
        <f t="shared" si="242"/>
        <v>0</v>
      </c>
      <c r="UUP11" s="223">
        <f t="shared" si="242"/>
        <v>0</v>
      </c>
      <c r="UUQ11" s="223">
        <f t="shared" si="242"/>
        <v>0</v>
      </c>
      <c r="UUR11" s="223">
        <f t="shared" si="242"/>
        <v>0</v>
      </c>
      <c r="UUS11" s="223">
        <f t="shared" si="242"/>
        <v>0</v>
      </c>
      <c r="UUT11" s="223">
        <f t="shared" si="242"/>
        <v>0</v>
      </c>
      <c r="UUU11" s="223">
        <f t="shared" si="242"/>
        <v>0</v>
      </c>
      <c r="UUV11" s="223">
        <f t="shared" si="242"/>
        <v>0</v>
      </c>
      <c r="UUW11" s="223">
        <f t="shared" si="242"/>
        <v>0</v>
      </c>
      <c r="UUX11" s="223">
        <f t="shared" si="242"/>
        <v>0</v>
      </c>
      <c r="UUY11" s="223">
        <f t="shared" si="242"/>
        <v>0</v>
      </c>
      <c r="UUZ11" s="223">
        <f t="shared" si="242"/>
        <v>0</v>
      </c>
      <c r="UVA11" s="223">
        <f t="shared" si="242"/>
        <v>0</v>
      </c>
      <c r="UVB11" s="223">
        <f t="shared" si="242"/>
        <v>0</v>
      </c>
      <c r="UVC11" s="223">
        <f t="shared" si="242"/>
        <v>0</v>
      </c>
      <c r="UVD11" s="223">
        <f t="shared" si="242"/>
        <v>0</v>
      </c>
      <c r="UVE11" s="223">
        <f t="shared" si="242"/>
        <v>0</v>
      </c>
      <c r="UVF11" s="223">
        <f t="shared" si="242"/>
        <v>0</v>
      </c>
      <c r="UVG11" s="223">
        <f t="shared" si="242"/>
        <v>0</v>
      </c>
      <c r="UVH11" s="223">
        <f t="shared" si="242"/>
        <v>0</v>
      </c>
      <c r="UVI11" s="223">
        <f t="shared" si="242"/>
        <v>0</v>
      </c>
      <c r="UVJ11" s="223">
        <f t="shared" si="242"/>
        <v>0</v>
      </c>
      <c r="UVK11" s="223">
        <f t="shared" si="242"/>
        <v>0</v>
      </c>
      <c r="UVL11" s="223">
        <f t="shared" si="242"/>
        <v>0</v>
      </c>
      <c r="UVM11" s="223">
        <f t="shared" si="242"/>
        <v>0</v>
      </c>
      <c r="UVN11" s="223">
        <f t="shared" si="242"/>
        <v>0</v>
      </c>
      <c r="UVO11" s="223">
        <f t="shared" si="242"/>
        <v>0</v>
      </c>
      <c r="UVP11" s="223">
        <f t="shared" si="242"/>
        <v>0</v>
      </c>
      <c r="UVQ11" s="223">
        <f t="shared" si="242"/>
        <v>0</v>
      </c>
      <c r="UVR11" s="223">
        <f t="shared" si="242"/>
        <v>0</v>
      </c>
      <c r="UVS11" s="223">
        <f t="shared" si="242"/>
        <v>0</v>
      </c>
      <c r="UVT11" s="223">
        <f t="shared" si="242"/>
        <v>0</v>
      </c>
      <c r="UVU11" s="223">
        <f t="shared" si="242"/>
        <v>0</v>
      </c>
      <c r="UVV11" s="223">
        <f t="shared" si="242"/>
        <v>0</v>
      </c>
      <c r="UVW11" s="223">
        <f t="shared" si="242"/>
        <v>0</v>
      </c>
      <c r="UVX11" s="223">
        <f t="shared" si="242"/>
        <v>0</v>
      </c>
      <c r="UVY11" s="223">
        <f t="shared" si="242"/>
        <v>0</v>
      </c>
      <c r="UVZ11" s="223">
        <f t="shared" si="242"/>
        <v>0</v>
      </c>
      <c r="UWA11" s="223">
        <f t="shared" si="242"/>
        <v>0</v>
      </c>
      <c r="UWB11" s="223">
        <f t="shared" si="242"/>
        <v>0</v>
      </c>
      <c r="UWC11" s="223">
        <f t="shared" si="242"/>
        <v>0</v>
      </c>
      <c r="UWD11" s="223">
        <f t="shared" si="242"/>
        <v>0</v>
      </c>
      <c r="UWE11" s="223">
        <f t="shared" si="242"/>
        <v>0</v>
      </c>
      <c r="UWF11" s="223">
        <f t="shared" si="242"/>
        <v>0</v>
      </c>
      <c r="UWG11" s="223">
        <f t="shared" si="242"/>
        <v>0</v>
      </c>
      <c r="UWH11" s="223">
        <f t="shared" si="242"/>
        <v>0</v>
      </c>
      <c r="UWI11" s="223">
        <f t="shared" si="242"/>
        <v>0</v>
      </c>
      <c r="UWJ11" s="223">
        <f t="shared" si="242"/>
        <v>0</v>
      </c>
      <c r="UWK11" s="223">
        <f t="shared" si="242"/>
        <v>0</v>
      </c>
      <c r="UWL11" s="223">
        <f t="shared" si="242"/>
        <v>0</v>
      </c>
      <c r="UWM11" s="223">
        <f t="shared" si="242"/>
        <v>0</v>
      </c>
      <c r="UWN11" s="223">
        <f t="shared" si="242"/>
        <v>0</v>
      </c>
      <c r="UWO11" s="223">
        <f t="shared" si="242"/>
        <v>0</v>
      </c>
      <c r="UWP11" s="223">
        <f t="shared" si="242"/>
        <v>0</v>
      </c>
      <c r="UWQ11" s="223">
        <f t="shared" si="242"/>
        <v>0</v>
      </c>
      <c r="UWR11" s="223">
        <f t="shared" si="242"/>
        <v>0</v>
      </c>
      <c r="UWS11" s="223">
        <f t="shared" si="242"/>
        <v>0</v>
      </c>
      <c r="UWT11" s="223">
        <f t="shared" si="242"/>
        <v>0</v>
      </c>
      <c r="UWU11" s="223">
        <f t="shared" si="242"/>
        <v>0</v>
      </c>
      <c r="UWV11" s="223">
        <f t="shared" si="242"/>
        <v>0</v>
      </c>
      <c r="UWW11" s="223">
        <f t="shared" si="242"/>
        <v>0</v>
      </c>
      <c r="UWX11" s="223">
        <f t="shared" ref="UWX11:UZI11" si="243">SUM(UWX4:UWX10)</f>
        <v>0</v>
      </c>
      <c r="UWY11" s="223">
        <f t="shared" si="243"/>
        <v>0</v>
      </c>
      <c r="UWZ11" s="223">
        <f t="shared" si="243"/>
        <v>0</v>
      </c>
      <c r="UXA11" s="223">
        <f t="shared" si="243"/>
        <v>0</v>
      </c>
      <c r="UXB11" s="223">
        <f t="shared" si="243"/>
        <v>0</v>
      </c>
      <c r="UXC11" s="223">
        <f t="shared" si="243"/>
        <v>0</v>
      </c>
      <c r="UXD11" s="223">
        <f t="shared" si="243"/>
        <v>0</v>
      </c>
      <c r="UXE11" s="223">
        <f t="shared" si="243"/>
        <v>0</v>
      </c>
      <c r="UXF11" s="223">
        <f t="shared" si="243"/>
        <v>0</v>
      </c>
      <c r="UXG11" s="223">
        <f t="shared" si="243"/>
        <v>0</v>
      </c>
      <c r="UXH11" s="223">
        <f t="shared" si="243"/>
        <v>0</v>
      </c>
      <c r="UXI11" s="223">
        <f t="shared" si="243"/>
        <v>0</v>
      </c>
      <c r="UXJ11" s="223">
        <f t="shared" si="243"/>
        <v>0</v>
      </c>
      <c r="UXK11" s="223">
        <f t="shared" si="243"/>
        <v>0</v>
      </c>
      <c r="UXL11" s="223">
        <f t="shared" si="243"/>
        <v>0</v>
      </c>
      <c r="UXM11" s="223">
        <f t="shared" si="243"/>
        <v>0</v>
      </c>
      <c r="UXN11" s="223">
        <f t="shared" si="243"/>
        <v>0</v>
      </c>
      <c r="UXO11" s="223">
        <f t="shared" si="243"/>
        <v>0</v>
      </c>
      <c r="UXP11" s="223">
        <f t="shared" si="243"/>
        <v>0</v>
      </c>
      <c r="UXQ11" s="223">
        <f t="shared" si="243"/>
        <v>0</v>
      </c>
      <c r="UXR11" s="223">
        <f t="shared" si="243"/>
        <v>0</v>
      </c>
      <c r="UXS11" s="223">
        <f t="shared" si="243"/>
        <v>0</v>
      </c>
      <c r="UXT11" s="223">
        <f t="shared" si="243"/>
        <v>0</v>
      </c>
      <c r="UXU11" s="223">
        <f t="shared" si="243"/>
        <v>0</v>
      </c>
      <c r="UXV11" s="223">
        <f t="shared" si="243"/>
        <v>0</v>
      </c>
      <c r="UXW11" s="223">
        <f t="shared" si="243"/>
        <v>0</v>
      </c>
      <c r="UXX11" s="223">
        <f t="shared" si="243"/>
        <v>0</v>
      </c>
      <c r="UXY11" s="223">
        <f t="shared" si="243"/>
        <v>0</v>
      </c>
      <c r="UXZ11" s="223">
        <f t="shared" si="243"/>
        <v>0</v>
      </c>
      <c r="UYA11" s="223">
        <f t="shared" si="243"/>
        <v>0</v>
      </c>
      <c r="UYB11" s="223">
        <f t="shared" si="243"/>
        <v>0</v>
      </c>
      <c r="UYC11" s="223">
        <f t="shared" si="243"/>
        <v>0</v>
      </c>
      <c r="UYD11" s="223">
        <f t="shared" si="243"/>
        <v>0</v>
      </c>
      <c r="UYE11" s="223">
        <f t="shared" si="243"/>
        <v>0</v>
      </c>
      <c r="UYF11" s="223">
        <f t="shared" si="243"/>
        <v>0</v>
      </c>
      <c r="UYG11" s="223">
        <f t="shared" si="243"/>
        <v>0</v>
      </c>
      <c r="UYH11" s="223">
        <f t="shared" si="243"/>
        <v>0</v>
      </c>
      <c r="UYI11" s="223">
        <f t="shared" si="243"/>
        <v>0</v>
      </c>
      <c r="UYJ11" s="223">
        <f t="shared" si="243"/>
        <v>0</v>
      </c>
      <c r="UYK11" s="223">
        <f t="shared" si="243"/>
        <v>0</v>
      </c>
      <c r="UYL11" s="223">
        <f t="shared" si="243"/>
        <v>0</v>
      </c>
      <c r="UYM11" s="223">
        <f t="shared" si="243"/>
        <v>0</v>
      </c>
      <c r="UYN11" s="223">
        <f t="shared" si="243"/>
        <v>0</v>
      </c>
      <c r="UYO11" s="223">
        <f t="shared" si="243"/>
        <v>0</v>
      </c>
      <c r="UYP11" s="223">
        <f t="shared" si="243"/>
        <v>0</v>
      </c>
      <c r="UYQ11" s="223">
        <f t="shared" si="243"/>
        <v>0</v>
      </c>
      <c r="UYR11" s="223">
        <f t="shared" si="243"/>
        <v>0</v>
      </c>
      <c r="UYS11" s="223">
        <f t="shared" si="243"/>
        <v>0</v>
      </c>
      <c r="UYT11" s="223">
        <f t="shared" si="243"/>
        <v>0</v>
      </c>
      <c r="UYU11" s="223">
        <f t="shared" si="243"/>
        <v>0</v>
      </c>
      <c r="UYV11" s="223">
        <f t="shared" si="243"/>
        <v>0</v>
      </c>
      <c r="UYW11" s="223">
        <f t="shared" si="243"/>
        <v>0</v>
      </c>
      <c r="UYX11" s="223">
        <f t="shared" si="243"/>
        <v>0</v>
      </c>
      <c r="UYY11" s="223">
        <f t="shared" si="243"/>
        <v>0</v>
      </c>
      <c r="UYZ11" s="223">
        <f t="shared" si="243"/>
        <v>0</v>
      </c>
      <c r="UZA11" s="223">
        <f t="shared" si="243"/>
        <v>0</v>
      </c>
      <c r="UZB11" s="223">
        <f t="shared" si="243"/>
        <v>0</v>
      </c>
      <c r="UZC11" s="223">
        <f t="shared" si="243"/>
        <v>0</v>
      </c>
      <c r="UZD11" s="223">
        <f t="shared" si="243"/>
        <v>0</v>
      </c>
      <c r="UZE11" s="223">
        <f t="shared" si="243"/>
        <v>0</v>
      </c>
      <c r="UZF11" s="223">
        <f t="shared" si="243"/>
        <v>0</v>
      </c>
      <c r="UZG11" s="223">
        <f t="shared" si="243"/>
        <v>0</v>
      </c>
      <c r="UZH11" s="223">
        <f t="shared" si="243"/>
        <v>0</v>
      </c>
      <c r="UZI11" s="223">
        <f t="shared" si="243"/>
        <v>0</v>
      </c>
      <c r="UZJ11" s="223">
        <f t="shared" ref="UZJ11:VBU11" si="244">SUM(UZJ4:UZJ10)</f>
        <v>0</v>
      </c>
      <c r="UZK11" s="223">
        <f t="shared" si="244"/>
        <v>0</v>
      </c>
      <c r="UZL11" s="223">
        <f t="shared" si="244"/>
        <v>0</v>
      </c>
      <c r="UZM11" s="223">
        <f t="shared" si="244"/>
        <v>0</v>
      </c>
      <c r="UZN11" s="223">
        <f t="shared" si="244"/>
        <v>0</v>
      </c>
      <c r="UZO11" s="223">
        <f t="shared" si="244"/>
        <v>0</v>
      </c>
      <c r="UZP11" s="223">
        <f t="shared" si="244"/>
        <v>0</v>
      </c>
      <c r="UZQ11" s="223">
        <f t="shared" si="244"/>
        <v>0</v>
      </c>
      <c r="UZR11" s="223">
        <f t="shared" si="244"/>
        <v>0</v>
      </c>
      <c r="UZS11" s="223">
        <f t="shared" si="244"/>
        <v>0</v>
      </c>
      <c r="UZT11" s="223">
        <f t="shared" si="244"/>
        <v>0</v>
      </c>
      <c r="UZU11" s="223">
        <f t="shared" si="244"/>
        <v>0</v>
      </c>
      <c r="UZV11" s="223">
        <f t="shared" si="244"/>
        <v>0</v>
      </c>
      <c r="UZW11" s="223">
        <f t="shared" si="244"/>
        <v>0</v>
      </c>
      <c r="UZX11" s="223">
        <f t="shared" si="244"/>
        <v>0</v>
      </c>
      <c r="UZY11" s="223">
        <f t="shared" si="244"/>
        <v>0</v>
      </c>
      <c r="UZZ11" s="223">
        <f t="shared" si="244"/>
        <v>0</v>
      </c>
      <c r="VAA11" s="223">
        <f t="shared" si="244"/>
        <v>0</v>
      </c>
      <c r="VAB11" s="223">
        <f t="shared" si="244"/>
        <v>0</v>
      </c>
      <c r="VAC11" s="223">
        <f t="shared" si="244"/>
        <v>0</v>
      </c>
      <c r="VAD11" s="223">
        <f t="shared" si="244"/>
        <v>0</v>
      </c>
      <c r="VAE11" s="223">
        <f t="shared" si="244"/>
        <v>0</v>
      </c>
      <c r="VAF11" s="223">
        <f t="shared" si="244"/>
        <v>0</v>
      </c>
      <c r="VAG11" s="223">
        <f t="shared" si="244"/>
        <v>0</v>
      </c>
      <c r="VAH11" s="223">
        <f t="shared" si="244"/>
        <v>0</v>
      </c>
      <c r="VAI11" s="223">
        <f t="shared" si="244"/>
        <v>0</v>
      </c>
      <c r="VAJ11" s="223">
        <f t="shared" si="244"/>
        <v>0</v>
      </c>
      <c r="VAK11" s="223">
        <f t="shared" si="244"/>
        <v>0</v>
      </c>
      <c r="VAL11" s="223">
        <f t="shared" si="244"/>
        <v>0</v>
      </c>
      <c r="VAM11" s="223">
        <f t="shared" si="244"/>
        <v>0</v>
      </c>
      <c r="VAN11" s="223">
        <f t="shared" si="244"/>
        <v>0</v>
      </c>
      <c r="VAO11" s="223">
        <f t="shared" si="244"/>
        <v>0</v>
      </c>
      <c r="VAP11" s="223">
        <f t="shared" si="244"/>
        <v>0</v>
      </c>
      <c r="VAQ11" s="223">
        <f t="shared" si="244"/>
        <v>0</v>
      </c>
      <c r="VAR11" s="223">
        <f t="shared" si="244"/>
        <v>0</v>
      </c>
      <c r="VAS11" s="223">
        <f t="shared" si="244"/>
        <v>0</v>
      </c>
      <c r="VAT11" s="223">
        <f t="shared" si="244"/>
        <v>0</v>
      </c>
      <c r="VAU11" s="223">
        <f t="shared" si="244"/>
        <v>0</v>
      </c>
      <c r="VAV11" s="223">
        <f t="shared" si="244"/>
        <v>0</v>
      </c>
      <c r="VAW11" s="223">
        <f t="shared" si="244"/>
        <v>0</v>
      </c>
      <c r="VAX11" s="223">
        <f t="shared" si="244"/>
        <v>0</v>
      </c>
      <c r="VAY11" s="223">
        <f t="shared" si="244"/>
        <v>0</v>
      </c>
      <c r="VAZ11" s="223">
        <f t="shared" si="244"/>
        <v>0</v>
      </c>
      <c r="VBA11" s="223">
        <f t="shared" si="244"/>
        <v>0</v>
      </c>
      <c r="VBB11" s="223">
        <f t="shared" si="244"/>
        <v>0</v>
      </c>
      <c r="VBC11" s="223">
        <f t="shared" si="244"/>
        <v>0</v>
      </c>
      <c r="VBD11" s="223">
        <f t="shared" si="244"/>
        <v>0</v>
      </c>
      <c r="VBE11" s="223">
        <f t="shared" si="244"/>
        <v>0</v>
      </c>
      <c r="VBF11" s="223">
        <f t="shared" si="244"/>
        <v>0</v>
      </c>
      <c r="VBG11" s="223">
        <f t="shared" si="244"/>
        <v>0</v>
      </c>
      <c r="VBH11" s="223">
        <f t="shared" si="244"/>
        <v>0</v>
      </c>
      <c r="VBI11" s="223">
        <f t="shared" si="244"/>
        <v>0</v>
      </c>
      <c r="VBJ11" s="223">
        <f t="shared" si="244"/>
        <v>0</v>
      </c>
      <c r="VBK11" s="223">
        <f t="shared" si="244"/>
        <v>0</v>
      </c>
      <c r="VBL11" s="223">
        <f t="shared" si="244"/>
        <v>0</v>
      </c>
      <c r="VBM11" s="223">
        <f t="shared" si="244"/>
        <v>0</v>
      </c>
      <c r="VBN11" s="223">
        <f t="shared" si="244"/>
        <v>0</v>
      </c>
      <c r="VBO11" s="223">
        <f t="shared" si="244"/>
        <v>0</v>
      </c>
      <c r="VBP11" s="223">
        <f t="shared" si="244"/>
        <v>0</v>
      </c>
      <c r="VBQ11" s="223">
        <f t="shared" si="244"/>
        <v>0</v>
      </c>
      <c r="VBR11" s="223">
        <f t="shared" si="244"/>
        <v>0</v>
      </c>
      <c r="VBS11" s="223">
        <f t="shared" si="244"/>
        <v>0</v>
      </c>
      <c r="VBT11" s="223">
        <f t="shared" si="244"/>
        <v>0</v>
      </c>
      <c r="VBU11" s="223">
        <f t="shared" si="244"/>
        <v>0</v>
      </c>
      <c r="VBV11" s="223">
        <f t="shared" ref="VBV11:VEG11" si="245">SUM(VBV4:VBV10)</f>
        <v>0</v>
      </c>
      <c r="VBW11" s="223">
        <f t="shared" si="245"/>
        <v>0</v>
      </c>
      <c r="VBX11" s="223">
        <f t="shared" si="245"/>
        <v>0</v>
      </c>
      <c r="VBY11" s="223">
        <f t="shared" si="245"/>
        <v>0</v>
      </c>
      <c r="VBZ11" s="223">
        <f t="shared" si="245"/>
        <v>0</v>
      </c>
      <c r="VCA11" s="223">
        <f t="shared" si="245"/>
        <v>0</v>
      </c>
      <c r="VCB11" s="223">
        <f t="shared" si="245"/>
        <v>0</v>
      </c>
      <c r="VCC11" s="223">
        <f t="shared" si="245"/>
        <v>0</v>
      </c>
      <c r="VCD11" s="223">
        <f t="shared" si="245"/>
        <v>0</v>
      </c>
      <c r="VCE11" s="223">
        <f t="shared" si="245"/>
        <v>0</v>
      </c>
      <c r="VCF11" s="223">
        <f t="shared" si="245"/>
        <v>0</v>
      </c>
      <c r="VCG11" s="223">
        <f t="shared" si="245"/>
        <v>0</v>
      </c>
      <c r="VCH11" s="223">
        <f t="shared" si="245"/>
        <v>0</v>
      </c>
      <c r="VCI11" s="223">
        <f t="shared" si="245"/>
        <v>0</v>
      </c>
      <c r="VCJ11" s="223">
        <f t="shared" si="245"/>
        <v>0</v>
      </c>
      <c r="VCK11" s="223">
        <f t="shared" si="245"/>
        <v>0</v>
      </c>
      <c r="VCL11" s="223">
        <f t="shared" si="245"/>
        <v>0</v>
      </c>
      <c r="VCM11" s="223">
        <f t="shared" si="245"/>
        <v>0</v>
      </c>
      <c r="VCN11" s="223">
        <f t="shared" si="245"/>
        <v>0</v>
      </c>
      <c r="VCO11" s="223">
        <f t="shared" si="245"/>
        <v>0</v>
      </c>
      <c r="VCP11" s="223">
        <f t="shared" si="245"/>
        <v>0</v>
      </c>
      <c r="VCQ11" s="223">
        <f t="shared" si="245"/>
        <v>0</v>
      </c>
      <c r="VCR11" s="223">
        <f t="shared" si="245"/>
        <v>0</v>
      </c>
      <c r="VCS11" s="223">
        <f t="shared" si="245"/>
        <v>0</v>
      </c>
      <c r="VCT11" s="223">
        <f t="shared" si="245"/>
        <v>0</v>
      </c>
      <c r="VCU11" s="223">
        <f t="shared" si="245"/>
        <v>0</v>
      </c>
      <c r="VCV11" s="223">
        <f t="shared" si="245"/>
        <v>0</v>
      </c>
      <c r="VCW11" s="223">
        <f t="shared" si="245"/>
        <v>0</v>
      </c>
      <c r="VCX11" s="223">
        <f t="shared" si="245"/>
        <v>0</v>
      </c>
      <c r="VCY11" s="223">
        <f t="shared" si="245"/>
        <v>0</v>
      </c>
      <c r="VCZ11" s="223">
        <f t="shared" si="245"/>
        <v>0</v>
      </c>
      <c r="VDA11" s="223">
        <f t="shared" si="245"/>
        <v>0</v>
      </c>
      <c r="VDB11" s="223">
        <f t="shared" si="245"/>
        <v>0</v>
      </c>
      <c r="VDC11" s="223">
        <f t="shared" si="245"/>
        <v>0</v>
      </c>
      <c r="VDD11" s="223">
        <f t="shared" si="245"/>
        <v>0</v>
      </c>
      <c r="VDE11" s="223">
        <f t="shared" si="245"/>
        <v>0</v>
      </c>
      <c r="VDF11" s="223">
        <f t="shared" si="245"/>
        <v>0</v>
      </c>
      <c r="VDG11" s="223">
        <f t="shared" si="245"/>
        <v>0</v>
      </c>
      <c r="VDH11" s="223">
        <f t="shared" si="245"/>
        <v>0</v>
      </c>
      <c r="VDI11" s="223">
        <f t="shared" si="245"/>
        <v>0</v>
      </c>
      <c r="VDJ11" s="223">
        <f t="shared" si="245"/>
        <v>0</v>
      </c>
      <c r="VDK11" s="223">
        <f t="shared" si="245"/>
        <v>0</v>
      </c>
      <c r="VDL11" s="223">
        <f t="shared" si="245"/>
        <v>0</v>
      </c>
      <c r="VDM11" s="223">
        <f t="shared" si="245"/>
        <v>0</v>
      </c>
      <c r="VDN11" s="223">
        <f t="shared" si="245"/>
        <v>0</v>
      </c>
      <c r="VDO11" s="223">
        <f t="shared" si="245"/>
        <v>0</v>
      </c>
      <c r="VDP11" s="223">
        <f t="shared" si="245"/>
        <v>0</v>
      </c>
      <c r="VDQ11" s="223">
        <f t="shared" si="245"/>
        <v>0</v>
      </c>
      <c r="VDR11" s="223">
        <f t="shared" si="245"/>
        <v>0</v>
      </c>
      <c r="VDS11" s="223">
        <f t="shared" si="245"/>
        <v>0</v>
      </c>
      <c r="VDT11" s="223">
        <f t="shared" si="245"/>
        <v>0</v>
      </c>
      <c r="VDU11" s="223">
        <f t="shared" si="245"/>
        <v>0</v>
      </c>
      <c r="VDV11" s="223">
        <f t="shared" si="245"/>
        <v>0</v>
      </c>
      <c r="VDW11" s="223">
        <f t="shared" si="245"/>
        <v>0</v>
      </c>
      <c r="VDX11" s="223">
        <f t="shared" si="245"/>
        <v>0</v>
      </c>
      <c r="VDY11" s="223">
        <f t="shared" si="245"/>
        <v>0</v>
      </c>
      <c r="VDZ11" s="223">
        <f t="shared" si="245"/>
        <v>0</v>
      </c>
      <c r="VEA11" s="223">
        <f t="shared" si="245"/>
        <v>0</v>
      </c>
      <c r="VEB11" s="223">
        <f t="shared" si="245"/>
        <v>0</v>
      </c>
      <c r="VEC11" s="223">
        <f t="shared" si="245"/>
        <v>0</v>
      </c>
      <c r="VED11" s="223">
        <f t="shared" si="245"/>
        <v>0</v>
      </c>
      <c r="VEE11" s="223">
        <f t="shared" si="245"/>
        <v>0</v>
      </c>
      <c r="VEF11" s="223">
        <f t="shared" si="245"/>
        <v>0</v>
      </c>
      <c r="VEG11" s="223">
        <f t="shared" si="245"/>
        <v>0</v>
      </c>
      <c r="VEH11" s="223">
        <f t="shared" ref="VEH11:VGS11" si="246">SUM(VEH4:VEH10)</f>
        <v>0</v>
      </c>
      <c r="VEI11" s="223">
        <f t="shared" si="246"/>
        <v>0</v>
      </c>
      <c r="VEJ11" s="223">
        <f t="shared" si="246"/>
        <v>0</v>
      </c>
      <c r="VEK11" s="223">
        <f t="shared" si="246"/>
        <v>0</v>
      </c>
      <c r="VEL11" s="223">
        <f t="shared" si="246"/>
        <v>0</v>
      </c>
      <c r="VEM11" s="223">
        <f t="shared" si="246"/>
        <v>0</v>
      </c>
      <c r="VEN11" s="223">
        <f t="shared" si="246"/>
        <v>0</v>
      </c>
      <c r="VEO11" s="223">
        <f t="shared" si="246"/>
        <v>0</v>
      </c>
      <c r="VEP11" s="223">
        <f t="shared" si="246"/>
        <v>0</v>
      </c>
      <c r="VEQ11" s="223">
        <f t="shared" si="246"/>
        <v>0</v>
      </c>
      <c r="VER11" s="223">
        <f t="shared" si="246"/>
        <v>0</v>
      </c>
      <c r="VES11" s="223">
        <f t="shared" si="246"/>
        <v>0</v>
      </c>
      <c r="VET11" s="223">
        <f t="shared" si="246"/>
        <v>0</v>
      </c>
      <c r="VEU11" s="223">
        <f t="shared" si="246"/>
        <v>0</v>
      </c>
      <c r="VEV11" s="223">
        <f t="shared" si="246"/>
        <v>0</v>
      </c>
      <c r="VEW11" s="223">
        <f t="shared" si="246"/>
        <v>0</v>
      </c>
      <c r="VEX11" s="223">
        <f t="shared" si="246"/>
        <v>0</v>
      </c>
      <c r="VEY11" s="223">
        <f t="shared" si="246"/>
        <v>0</v>
      </c>
      <c r="VEZ11" s="223">
        <f t="shared" si="246"/>
        <v>0</v>
      </c>
      <c r="VFA11" s="223">
        <f t="shared" si="246"/>
        <v>0</v>
      </c>
      <c r="VFB11" s="223">
        <f t="shared" si="246"/>
        <v>0</v>
      </c>
      <c r="VFC11" s="223">
        <f t="shared" si="246"/>
        <v>0</v>
      </c>
      <c r="VFD11" s="223">
        <f t="shared" si="246"/>
        <v>0</v>
      </c>
      <c r="VFE11" s="223">
        <f t="shared" si="246"/>
        <v>0</v>
      </c>
      <c r="VFF11" s="223">
        <f t="shared" si="246"/>
        <v>0</v>
      </c>
      <c r="VFG11" s="223">
        <f t="shared" si="246"/>
        <v>0</v>
      </c>
      <c r="VFH11" s="223">
        <f t="shared" si="246"/>
        <v>0</v>
      </c>
      <c r="VFI11" s="223">
        <f t="shared" si="246"/>
        <v>0</v>
      </c>
      <c r="VFJ11" s="223">
        <f t="shared" si="246"/>
        <v>0</v>
      </c>
      <c r="VFK11" s="223">
        <f t="shared" si="246"/>
        <v>0</v>
      </c>
      <c r="VFL11" s="223">
        <f t="shared" si="246"/>
        <v>0</v>
      </c>
      <c r="VFM11" s="223">
        <f t="shared" si="246"/>
        <v>0</v>
      </c>
      <c r="VFN11" s="223">
        <f t="shared" si="246"/>
        <v>0</v>
      </c>
      <c r="VFO11" s="223">
        <f t="shared" si="246"/>
        <v>0</v>
      </c>
      <c r="VFP11" s="223">
        <f t="shared" si="246"/>
        <v>0</v>
      </c>
      <c r="VFQ11" s="223">
        <f t="shared" si="246"/>
        <v>0</v>
      </c>
      <c r="VFR11" s="223">
        <f t="shared" si="246"/>
        <v>0</v>
      </c>
      <c r="VFS11" s="223">
        <f t="shared" si="246"/>
        <v>0</v>
      </c>
      <c r="VFT11" s="223">
        <f t="shared" si="246"/>
        <v>0</v>
      </c>
      <c r="VFU11" s="223">
        <f t="shared" si="246"/>
        <v>0</v>
      </c>
      <c r="VFV11" s="223">
        <f t="shared" si="246"/>
        <v>0</v>
      </c>
      <c r="VFW11" s="223">
        <f t="shared" si="246"/>
        <v>0</v>
      </c>
      <c r="VFX11" s="223">
        <f t="shared" si="246"/>
        <v>0</v>
      </c>
      <c r="VFY11" s="223">
        <f t="shared" si="246"/>
        <v>0</v>
      </c>
      <c r="VFZ11" s="223">
        <f t="shared" si="246"/>
        <v>0</v>
      </c>
      <c r="VGA11" s="223">
        <f t="shared" si="246"/>
        <v>0</v>
      </c>
      <c r="VGB11" s="223">
        <f t="shared" si="246"/>
        <v>0</v>
      </c>
      <c r="VGC11" s="223">
        <f t="shared" si="246"/>
        <v>0</v>
      </c>
      <c r="VGD11" s="223">
        <f t="shared" si="246"/>
        <v>0</v>
      </c>
      <c r="VGE11" s="223">
        <f t="shared" si="246"/>
        <v>0</v>
      </c>
      <c r="VGF11" s="223">
        <f t="shared" si="246"/>
        <v>0</v>
      </c>
      <c r="VGG11" s="223">
        <f t="shared" si="246"/>
        <v>0</v>
      </c>
      <c r="VGH11" s="223">
        <f t="shared" si="246"/>
        <v>0</v>
      </c>
      <c r="VGI11" s="223">
        <f t="shared" si="246"/>
        <v>0</v>
      </c>
      <c r="VGJ11" s="223">
        <f t="shared" si="246"/>
        <v>0</v>
      </c>
      <c r="VGK11" s="223">
        <f t="shared" si="246"/>
        <v>0</v>
      </c>
      <c r="VGL11" s="223">
        <f t="shared" si="246"/>
        <v>0</v>
      </c>
      <c r="VGM11" s="223">
        <f t="shared" si="246"/>
        <v>0</v>
      </c>
      <c r="VGN11" s="223">
        <f t="shared" si="246"/>
        <v>0</v>
      </c>
      <c r="VGO11" s="223">
        <f t="shared" si="246"/>
        <v>0</v>
      </c>
      <c r="VGP11" s="223">
        <f t="shared" si="246"/>
        <v>0</v>
      </c>
      <c r="VGQ11" s="223">
        <f t="shared" si="246"/>
        <v>0</v>
      </c>
      <c r="VGR11" s="223">
        <f t="shared" si="246"/>
        <v>0</v>
      </c>
      <c r="VGS11" s="223">
        <f t="shared" si="246"/>
        <v>0</v>
      </c>
      <c r="VGT11" s="223">
        <f t="shared" ref="VGT11:VJE11" si="247">SUM(VGT4:VGT10)</f>
        <v>0</v>
      </c>
      <c r="VGU11" s="223">
        <f t="shared" si="247"/>
        <v>0</v>
      </c>
      <c r="VGV11" s="223">
        <f t="shared" si="247"/>
        <v>0</v>
      </c>
      <c r="VGW11" s="223">
        <f t="shared" si="247"/>
        <v>0</v>
      </c>
      <c r="VGX11" s="223">
        <f t="shared" si="247"/>
        <v>0</v>
      </c>
      <c r="VGY11" s="223">
        <f t="shared" si="247"/>
        <v>0</v>
      </c>
      <c r="VGZ11" s="223">
        <f t="shared" si="247"/>
        <v>0</v>
      </c>
      <c r="VHA11" s="223">
        <f t="shared" si="247"/>
        <v>0</v>
      </c>
      <c r="VHB11" s="223">
        <f t="shared" si="247"/>
        <v>0</v>
      </c>
      <c r="VHC11" s="223">
        <f t="shared" si="247"/>
        <v>0</v>
      </c>
      <c r="VHD11" s="223">
        <f t="shared" si="247"/>
        <v>0</v>
      </c>
      <c r="VHE11" s="223">
        <f t="shared" si="247"/>
        <v>0</v>
      </c>
      <c r="VHF11" s="223">
        <f t="shared" si="247"/>
        <v>0</v>
      </c>
      <c r="VHG11" s="223">
        <f t="shared" si="247"/>
        <v>0</v>
      </c>
      <c r="VHH11" s="223">
        <f t="shared" si="247"/>
        <v>0</v>
      </c>
      <c r="VHI11" s="223">
        <f t="shared" si="247"/>
        <v>0</v>
      </c>
      <c r="VHJ11" s="223">
        <f t="shared" si="247"/>
        <v>0</v>
      </c>
      <c r="VHK11" s="223">
        <f t="shared" si="247"/>
        <v>0</v>
      </c>
      <c r="VHL11" s="223">
        <f t="shared" si="247"/>
        <v>0</v>
      </c>
      <c r="VHM11" s="223">
        <f t="shared" si="247"/>
        <v>0</v>
      </c>
      <c r="VHN11" s="223">
        <f t="shared" si="247"/>
        <v>0</v>
      </c>
      <c r="VHO11" s="223">
        <f t="shared" si="247"/>
        <v>0</v>
      </c>
      <c r="VHP11" s="223">
        <f t="shared" si="247"/>
        <v>0</v>
      </c>
      <c r="VHQ11" s="223">
        <f t="shared" si="247"/>
        <v>0</v>
      </c>
      <c r="VHR11" s="223">
        <f t="shared" si="247"/>
        <v>0</v>
      </c>
      <c r="VHS11" s="223">
        <f t="shared" si="247"/>
        <v>0</v>
      </c>
      <c r="VHT11" s="223">
        <f t="shared" si="247"/>
        <v>0</v>
      </c>
      <c r="VHU11" s="223">
        <f t="shared" si="247"/>
        <v>0</v>
      </c>
      <c r="VHV11" s="223">
        <f t="shared" si="247"/>
        <v>0</v>
      </c>
      <c r="VHW11" s="223">
        <f t="shared" si="247"/>
        <v>0</v>
      </c>
      <c r="VHX11" s="223">
        <f t="shared" si="247"/>
        <v>0</v>
      </c>
      <c r="VHY11" s="223">
        <f t="shared" si="247"/>
        <v>0</v>
      </c>
      <c r="VHZ11" s="223">
        <f t="shared" si="247"/>
        <v>0</v>
      </c>
      <c r="VIA11" s="223">
        <f t="shared" si="247"/>
        <v>0</v>
      </c>
      <c r="VIB11" s="223">
        <f t="shared" si="247"/>
        <v>0</v>
      </c>
      <c r="VIC11" s="223">
        <f t="shared" si="247"/>
        <v>0</v>
      </c>
      <c r="VID11" s="223">
        <f t="shared" si="247"/>
        <v>0</v>
      </c>
      <c r="VIE11" s="223">
        <f t="shared" si="247"/>
        <v>0</v>
      </c>
      <c r="VIF11" s="223">
        <f t="shared" si="247"/>
        <v>0</v>
      </c>
      <c r="VIG11" s="223">
        <f t="shared" si="247"/>
        <v>0</v>
      </c>
      <c r="VIH11" s="223">
        <f t="shared" si="247"/>
        <v>0</v>
      </c>
      <c r="VII11" s="223">
        <f t="shared" si="247"/>
        <v>0</v>
      </c>
      <c r="VIJ11" s="223">
        <f t="shared" si="247"/>
        <v>0</v>
      </c>
      <c r="VIK11" s="223">
        <f t="shared" si="247"/>
        <v>0</v>
      </c>
      <c r="VIL11" s="223">
        <f t="shared" si="247"/>
        <v>0</v>
      </c>
      <c r="VIM11" s="223">
        <f t="shared" si="247"/>
        <v>0</v>
      </c>
      <c r="VIN11" s="223">
        <f t="shared" si="247"/>
        <v>0</v>
      </c>
      <c r="VIO11" s="223">
        <f t="shared" si="247"/>
        <v>0</v>
      </c>
      <c r="VIP11" s="223">
        <f t="shared" si="247"/>
        <v>0</v>
      </c>
      <c r="VIQ11" s="223">
        <f t="shared" si="247"/>
        <v>0</v>
      </c>
      <c r="VIR11" s="223">
        <f t="shared" si="247"/>
        <v>0</v>
      </c>
      <c r="VIS11" s="223">
        <f t="shared" si="247"/>
        <v>0</v>
      </c>
      <c r="VIT11" s="223">
        <f t="shared" si="247"/>
        <v>0</v>
      </c>
      <c r="VIU11" s="223">
        <f t="shared" si="247"/>
        <v>0</v>
      </c>
      <c r="VIV11" s="223">
        <f t="shared" si="247"/>
        <v>0</v>
      </c>
      <c r="VIW11" s="223">
        <f t="shared" si="247"/>
        <v>0</v>
      </c>
      <c r="VIX11" s="223">
        <f t="shared" si="247"/>
        <v>0</v>
      </c>
      <c r="VIY11" s="223">
        <f t="shared" si="247"/>
        <v>0</v>
      </c>
      <c r="VIZ11" s="223">
        <f t="shared" si="247"/>
        <v>0</v>
      </c>
      <c r="VJA11" s="223">
        <f t="shared" si="247"/>
        <v>0</v>
      </c>
      <c r="VJB11" s="223">
        <f t="shared" si="247"/>
        <v>0</v>
      </c>
      <c r="VJC11" s="223">
        <f t="shared" si="247"/>
        <v>0</v>
      </c>
      <c r="VJD11" s="223">
        <f t="shared" si="247"/>
        <v>0</v>
      </c>
      <c r="VJE11" s="223">
        <f t="shared" si="247"/>
        <v>0</v>
      </c>
      <c r="VJF11" s="223">
        <f t="shared" ref="VJF11:VLQ11" si="248">SUM(VJF4:VJF10)</f>
        <v>0</v>
      </c>
      <c r="VJG11" s="223">
        <f t="shared" si="248"/>
        <v>0</v>
      </c>
      <c r="VJH11" s="223">
        <f t="shared" si="248"/>
        <v>0</v>
      </c>
      <c r="VJI11" s="223">
        <f t="shared" si="248"/>
        <v>0</v>
      </c>
      <c r="VJJ11" s="223">
        <f t="shared" si="248"/>
        <v>0</v>
      </c>
      <c r="VJK11" s="223">
        <f t="shared" si="248"/>
        <v>0</v>
      </c>
      <c r="VJL11" s="223">
        <f t="shared" si="248"/>
        <v>0</v>
      </c>
      <c r="VJM11" s="223">
        <f t="shared" si="248"/>
        <v>0</v>
      </c>
      <c r="VJN11" s="223">
        <f t="shared" si="248"/>
        <v>0</v>
      </c>
      <c r="VJO11" s="223">
        <f t="shared" si="248"/>
        <v>0</v>
      </c>
      <c r="VJP11" s="223">
        <f t="shared" si="248"/>
        <v>0</v>
      </c>
      <c r="VJQ11" s="223">
        <f t="shared" si="248"/>
        <v>0</v>
      </c>
      <c r="VJR11" s="223">
        <f t="shared" si="248"/>
        <v>0</v>
      </c>
      <c r="VJS11" s="223">
        <f t="shared" si="248"/>
        <v>0</v>
      </c>
      <c r="VJT11" s="223">
        <f t="shared" si="248"/>
        <v>0</v>
      </c>
      <c r="VJU11" s="223">
        <f t="shared" si="248"/>
        <v>0</v>
      </c>
      <c r="VJV11" s="223">
        <f t="shared" si="248"/>
        <v>0</v>
      </c>
      <c r="VJW11" s="223">
        <f t="shared" si="248"/>
        <v>0</v>
      </c>
      <c r="VJX11" s="223">
        <f t="shared" si="248"/>
        <v>0</v>
      </c>
      <c r="VJY11" s="223">
        <f t="shared" si="248"/>
        <v>0</v>
      </c>
      <c r="VJZ11" s="223">
        <f t="shared" si="248"/>
        <v>0</v>
      </c>
      <c r="VKA11" s="223">
        <f t="shared" si="248"/>
        <v>0</v>
      </c>
      <c r="VKB11" s="223">
        <f t="shared" si="248"/>
        <v>0</v>
      </c>
      <c r="VKC11" s="223">
        <f t="shared" si="248"/>
        <v>0</v>
      </c>
      <c r="VKD11" s="223">
        <f t="shared" si="248"/>
        <v>0</v>
      </c>
      <c r="VKE11" s="223">
        <f t="shared" si="248"/>
        <v>0</v>
      </c>
      <c r="VKF11" s="223">
        <f t="shared" si="248"/>
        <v>0</v>
      </c>
      <c r="VKG11" s="223">
        <f t="shared" si="248"/>
        <v>0</v>
      </c>
      <c r="VKH11" s="223">
        <f t="shared" si="248"/>
        <v>0</v>
      </c>
      <c r="VKI11" s="223">
        <f t="shared" si="248"/>
        <v>0</v>
      </c>
      <c r="VKJ11" s="223">
        <f t="shared" si="248"/>
        <v>0</v>
      </c>
      <c r="VKK11" s="223">
        <f t="shared" si="248"/>
        <v>0</v>
      </c>
      <c r="VKL11" s="223">
        <f t="shared" si="248"/>
        <v>0</v>
      </c>
      <c r="VKM11" s="223">
        <f t="shared" si="248"/>
        <v>0</v>
      </c>
      <c r="VKN11" s="223">
        <f t="shared" si="248"/>
        <v>0</v>
      </c>
      <c r="VKO11" s="223">
        <f t="shared" si="248"/>
        <v>0</v>
      </c>
      <c r="VKP11" s="223">
        <f t="shared" si="248"/>
        <v>0</v>
      </c>
      <c r="VKQ11" s="223">
        <f t="shared" si="248"/>
        <v>0</v>
      </c>
      <c r="VKR11" s="223">
        <f t="shared" si="248"/>
        <v>0</v>
      </c>
      <c r="VKS11" s="223">
        <f t="shared" si="248"/>
        <v>0</v>
      </c>
      <c r="VKT11" s="223">
        <f t="shared" si="248"/>
        <v>0</v>
      </c>
      <c r="VKU11" s="223">
        <f t="shared" si="248"/>
        <v>0</v>
      </c>
      <c r="VKV11" s="223">
        <f t="shared" si="248"/>
        <v>0</v>
      </c>
      <c r="VKW11" s="223">
        <f t="shared" si="248"/>
        <v>0</v>
      </c>
      <c r="VKX11" s="223">
        <f t="shared" si="248"/>
        <v>0</v>
      </c>
      <c r="VKY11" s="223">
        <f t="shared" si="248"/>
        <v>0</v>
      </c>
      <c r="VKZ11" s="223">
        <f t="shared" si="248"/>
        <v>0</v>
      </c>
      <c r="VLA11" s="223">
        <f t="shared" si="248"/>
        <v>0</v>
      </c>
      <c r="VLB11" s="223">
        <f t="shared" si="248"/>
        <v>0</v>
      </c>
      <c r="VLC11" s="223">
        <f t="shared" si="248"/>
        <v>0</v>
      </c>
      <c r="VLD11" s="223">
        <f t="shared" si="248"/>
        <v>0</v>
      </c>
      <c r="VLE11" s="223">
        <f t="shared" si="248"/>
        <v>0</v>
      </c>
      <c r="VLF11" s="223">
        <f t="shared" si="248"/>
        <v>0</v>
      </c>
      <c r="VLG11" s="223">
        <f t="shared" si="248"/>
        <v>0</v>
      </c>
      <c r="VLH11" s="223">
        <f t="shared" si="248"/>
        <v>0</v>
      </c>
      <c r="VLI11" s="223">
        <f t="shared" si="248"/>
        <v>0</v>
      </c>
      <c r="VLJ11" s="223">
        <f t="shared" si="248"/>
        <v>0</v>
      </c>
      <c r="VLK11" s="223">
        <f t="shared" si="248"/>
        <v>0</v>
      </c>
      <c r="VLL11" s="223">
        <f t="shared" si="248"/>
        <v>0</v>
      </c>
      <c r="VLM11" s="223">
        <f t="shared" si="248"/>
        <v>0</v>
      </c>
      <c r="VLN11" s="223">
        <f t="shared" si="248"/>
        <v>0</v>
      </c>
      <c r="VLO11" s="223">
        <f t="shared" si="248"/>
        <v>0</v>
      </c>
      <c r="VLP11" s="223">
        <f t="shared" si="248"/>
        <v>0</v>
      </c>
      <c r="VLQ11" s="223">
        <f t="shared" si="248"/>
        <v>0</v>
      </c>
      <c r="VLR11" s="223">
        <f t="shared" ref="VLR11:VOC11" si="249">SUM(VLR4:VLR10)</f>
        <v>0</v>
      </c>
      <c r="VLS11" s="223">
        <f t="shared" si="249"/>
        <v>0</v>
      </c>
      <c r="VLT11" s="223">
        <f t="shared" si="249"/>
        <v>0</v>
      </c>
      <c r="VLU11" s="223">
        <f t="shared" si="249"/>
        <v>0</v>
      </c>
      <c r="VLV11" s="223">
        <f t="shared" si="249"/>
        <v>0</v>
      </c>
      <c r="VLW11" s="223">
        <f t="shared" si="249"/>
        <v>0</v>
      </c>
      <c r="VLX11" s="223">
        <f t="shared" si="249"/>
        <v>0</v>
      </c>
      <c r="VLY11" s="223">
        <f t="shared" si="249"/>
        <v>0</v>
      </c>
      <c r="VLZ11" s="223">
        <f t="shared" si="249"/>
        <v>0</v>
      </c>
      <c r="VMA11" s="223">
        <f t="shared" si="249"/>
        <v>0</v>
      </c>
      <c r="VMB11" s="223">
        <f t="shared" si="249"/>
        <v>0</v>
      </c>
      <c r="VMC11" s="223">
        <f t="shared" si="249"/>
        <v>0</v>
      </c>
      <c r="VMD11" s="223">
        <f t="shared" si="249"/>
        <v>0</v>
      </c>
      <c r="VME11" s="223">
        <f t="shared" si="249"/>
        <v>0</v>
      </c>
      <c r="VMF11" s="223">
        <f t="shared" si="249"/>
        <v>0</v>
      </c>
      <c r="VMG11" s="223">
        <f t="shared" si="249"/>
        <v>0</v>
      </c>
      <c r="VMH11" s="223">
        <f t="shared" si="249"/>
        <v>0</v>
      </c>
      <c r="VMI11" s="223">
        <f t="shared" si="249"/>
        <v>0</v>
      </c>
      <c r="VMJ11" s="223">
        <f t="shared" si="249"/>
        <v>0</v>
      </c>
      <c r="VMK11" s="223">
        <f t="shared" si="249"/>
        <v>0</v>
      </c>
      <c r="VML11" s="223">
        <f t="shared" si="249"/>
        <v>0</v>
      </c>
      <c r="VMM11" s="223">
        <f t="shared" si="249"/>
        <v>0</v>
      </c>
      <c r="VMN11" s="223">
        <f t="shared" si="249"/>
        <v>0</v>
      </c>
      <c r="VMO11" s="223">
        <f t="shared" si="249"/>
        <v>0</v>
      </c>
      <c r="VMP11" s="223">
        <f t="shared" si="249"/>
        <v>0</v>
      </c>
      <c r="VMQ11" s="223">
        <f t="shared" si="249"/>
        <v>0</v>
      </c>
      <c r="VMR11" s="223">
        <f t="shared" si="249"/>
        <v>0</v>
      </c>
      <c r="VMS11" s="223">
        <f t="shared" si="249"/>
        <v>0</v>
      </c>
      <c r="VMT11" s="223">
        <f t="shared" si="249"/>
        <v>0</v>
      </c>
      <c r="VMU11" s="223">
        <f t="shared" si="249"/>
        <v>0</v>
      </c>
      <c r="VMV11" s="223">
        <f t="shared" si="249"/>
        <v>0</v>
      </c>
      <c r="VMW11" s="223">
        <f t="shared" si="249"/>
        <v>0</v>
      </c>
      <c r="VMX11" s="223">
        <f t="shared" si="249"/>
        <v>0</v>
      </c>
      <c r="VMY11" s="223">
        <f t="shared" si="249"/>
        <v>0</v>
      </c>
      <c r="VMZ11" s="223">
        <f t="shared" si="249"/>
        <v>0</v>
      </c>
      <c r="VNA11" s="223">
        <f t="shared" si="249"/>
        <v>0</v>
      </c>
      <c r="VNB11" s="223">
        <f t="shared" si="249"/>
        <v>0</v>
      </c>
      <c r="VNC11" s="223">
        <f t="shared" si="249"/>
        <v>0</v>
      </c>
      <c r="VND11" s="223">
        <f t="shared" si="249"/>
        <v>0</v>
      </c>
      <c r="VNE11" s="223">
        <f t="shared" si="249"/>
        <v>0</v>
      </c>
      <c r="VNF11" s="223">
        <f t="shared" si="249"/>
        <v>0</v>
      </c>
      <c r="VNG11" s="223">
        <f t="shared" si="249"/>
        <v>0</v>
      </c>
      <c r="VNH11" s="223">
        <f t="shared" si="249"/>
        <v>0</v>
      </c>
      <c r="VNI11" s="223">
        <f t="shared" si="249"/>
        <v>0</v>
      </c>
      <c r="VNJ11" s="223">
        <f t="shared" si="249"/>
        <v>0</v>
      </c>
      <c r="VNK11" s="223">
        <f t="shared" si="249"/>
        <v>0</v>
      </c>
      <c r="VNL11" s="223">
        <f t="shared" si="249"/>
        <v>0</v>
      </c>
      <c r="VNM11" s="223">
        <f t="shared" si="249"/>
        <v>0</v>
      </c>
      <c r="VNN11" s="223">
        <f t="shared" si="249"/>
        <v>0</v>
      </c>
      <c r="VNO11" s="223">
        <f t="shared" si="249"/>
        <v>0</v>
      </c>
      <c r="VNP11" s="223">
        <f t="shared" si="249"/>
        <v>0</v>
      </c>
      <c r="VNQ11" s="223">
        <f t="shared" si="249"/>
        <v>0</v>
      </c>
      <c r="VNR11" s="223">
        <f t="shared" si="249"/>
        <v>0</v>
      </c>
      <c r="VNS11" s="223">
        <f t="shared" si="249"/>
        <v>0</v>
      </c>
      <c r="VNT11" s="223">
        <f t="shared" si="249"/>
        <v>0</v>
      </c>
      <c r="VNU11" s="223">
        <f t="shared" si="249"/>
        <v>0</v>
      </c>
      <c r="VNV11" s="223">
        <f t="shared" si="249"/>
        <v>0</v>
      </c>
      <c r="VNW11" s="223">
        <f t="shared" si="249"/>
        <v>0</v>
      </c>
      <c r="VNX11" s="223">
        <f t="shared" si="249"/>
        <v>0</v>
      </c>
      <c r="VNY11" s="223">
        <f t="shared" si="249"/>
        <v>0</v>
      </c>
      <c r="VNZ11" s="223">
        <f t="shared" si="249"/>
        <v>0</v>
      </c>
      <c r="VOA11" s="223">
        <f t="shared" si="249"/>
        <v>0</v>
      </c>
      <c r="VOB11" s="223">
        <f t="shared" si="249"/>
        <v>0</v>
      </c>
      <c r="VOC11" s="223">
        <f t="shared" si="249"/>
        <v>0</v>
      </c>
      <c r="VOD11" s="223">
        <f t="shared" ref="VOD11:VQO11" si="250">SUM(VOD4:VOD10)</f>
        <v>0</v>
      </c>
      <c r="VOE11" s="223">
        <f t="shared" si="250"/>
        <v>0</v>
      </c>
      <c r="VOF11" s="223">
        <f t="shared" si="250"/>
        <v>0</v>
      </c>
      <c r="VOG11" s="223">
        <f t="shared" si="250"/>
        <v>0</v>
      </c>
      <c r="VOH11" s="223">
        <f t="shared" si="250"/>
        <v>0</v>
      </c>
      <c r="VOI11" s="223">
        <f t="shared" si="250"/>
        <v>0</v>
      </c>
      <c r="VOJ11" s="223">
        <f t="shared" si="250"/>
        <v>0</v>
      </c>
      <c r="VOK11" s="223">
        <f t="shared" si="250"/>
        <v>0</v>
      </c>
      <c r="VOL11" s="223">
        <f t="shared" si="250"/>
        <v>0</v>
      </c>
      <c r="VOM11" s="223">
        <f t="shared" si="250"/>
        <v>0</v>
      </c>
      <c r="VON11" s="223">
        <f t="shared" si="250"/>
        <v>0</v>
      </c>
      <c r="VOO11" s="223">
        <f t="shared" si="250"/>
        <v>0</v>
      </c>
      <c r="VOP11" s="223">
        <f t="shared" si="250"/>
        <v>0</v>
      </c>
      <c r="VOQ11" s="223">
        <f t="shared" si="250"/>
        <v>0</v>
      </c>
      <c r="VOR11" s="223">
        <f t="shared" si="250"/>
        <v>0</v>
      </c>
      <c r="VOS11" s="223">
        <f t="shared" si="250"/>
        <v>0</v>
      </c>
      <c r="VOT11" s="223">
        <f t="shared" si="250"/>
        <v>0</v>
      </c>
      <c r="VOU11" s="223">
        <f t="shared" si="250"/>
        <v>0</v>
      </c>
      <c r="VOV11" s="223">
        <f t="shared" si="250"/>
        <v>0</v>
      </c>
      <c r="VOW11" s="223">
        <f t="shared" si="250"/>
        <v>0</v>
      </c>
      <c r="VOX11" s="223">
        <f t="shared" si="250"/>
        <v>0</v>
      </c>
      <c r="VOY11" s="223">
        <f t="shared" si="250"/>
        <v>0</v>
      </c>
      <c r="VOZ11" s="223">
        <f t="shared" si="250"/>
        <v>0</v>
      </c>
      <c r="VPA11" s="223">
        <f t="shared" si="250"/>
        <v>0</v>
      </c>
      <c r="VPB11" s="223">
        <f t="shared" si="250"/>
        <v>0</v>
      </c>
      <c r="VPC11" s="223">
        <f t="shared" si="250"/>
        <v>0</v>
      </c>
      <c r="VPD11" s="223">
        <f t="shared" si="250"/>
        <v>0</v>
      </c>
      <c r="VPE11" s="223">
        <f t="shared" si="250"/>
        <v>0</v>
      </c>
      <c r="VPF11" s="223">
        <f t="shared" si="250"/>
        <v>0</v>
      </c>
      <c r="VPG11" s="223">
        <f t="shared" si="250"/>
        <v>0</v>
      </c>
      <c r="VPH11" s="223">
        <f t="shared" si="250"/>
        <v>0</v>
      </c>
      <c r="VPI11" s="223">
        <f t="shared" si="250"/>
        <v>0</v>
      </c>
      <c r="VPJ11" s="223">
        <f t="shared" si="250"/>
        <v>0</v>
      </c>
      <c r="VPK11" s="223">
        <f t="shared" si="250"/>
        <v>0</v>
      </c>
      <c r="VPL11" s="223">
        <f t="shared" si="250"/>
        <v>0</v>
      </c>
      <c r="VPM11" s="223">
        <f t="shared" si="250"/>
        <v>0</v>
      </c>
      <c r="VPN11" s="223">
        <f t="shared" si="250"/>
        <v>0</v>
      </c>
      <c r="VPO11" s="223">
        <f t="shared" si="250"/>
        <v>0</v>
      </c>
      <c r="VPP11" s="223">
        <f t="shared" si="250"/>
        <v>0</v>
      </c>
      <c r="VPQ11" s="223">
        <f t="shared" si="250"/>
        <v>0</v>
      </c>
      <c r="VPR11" s="223">
        <f t="shared" si="250"/>
        <v>0</v>
      </c>
      <c r="VPS11" s="223">
        <f t="shared" si="250"/>
        <v>0</v>
      </c>
      <c r="VPT11" s="223">
        <f t="shared" si="250"/>
        <v>0</v>
      </c>
      <c r="VPU11" s="223">
        <f t="shared" si="250"/>
        <v>0</v>
      </c>
      <c r="VPV11" s="223">
        <f t="shared" si="250"/>
        <v>0</v>
      </c>
      <c r="VPW11" s="223">
        <f t="shared" si="250"/>
        <v>0</v>
      </c>
      <c r="VPX11" s="223">
        <f t="shared" si="250"/>
        <v>0</v>
      </c>
      <c r="VPY11" s="223">
        <f t="shared" si="250"/>
        <v>0</v>
      </c>
      <c r="VPZ11" s="223">
        <f t="shared" si="250"/>
        <v>0</v>
      </c>
      <c r="VQA11" s="223">
        <f t="shared" si="250"/>
        <v>0</v>
      </c>
      <c r="VQB11" s="223">
        <f t="shared" si="250"/>
        <v>0</v>
      </c>
      <c r="VQC11" s="223">
        <f t="shared" si="250"/>
        <v>0</v>
      </c>
      <c r="VQD11" s="223">
        <f t="shared" si="250"/>
        <v>0</v>
      </c>
      <c r="VQE11" s="223">
        <f t="shared" si="250"/>
        <v>0</v>
      </c>
      <c r="VQF11" s="223">
        <f t="shared" si="250"/>
        <v>0</v>
      </c>
      <c r="VQG11" s="223">
        <f t="shared" si="250"/>
        <v>0</v>
      </c>
      <c r="VQH11" s="223">
        <f t="shared" si="250"/>
        <v>0</v>
      </c>
      <c r="VQI11" s="223">
        <f t="shared" si="250"/>
        <v>0</v>
      </c>
      <c r="VQJ11" s="223">
        <f t="shared" si="250"/>
        <v>0</v>
      </c>
      <c r="VQK11" s="223">
        <f t="shared" si="250"/>
        <v>0</v>
      </c>
      <c r="VQL11" s="223">
        <f t="shared" si="250"/>
        <v>0</v>
      </c>
      <c r="VQM11" s="223">
        <f t="shared" si="250"/>
        <v>0</v>
      </c>
      <c r="VQN11" s="223">
        <f t="shared" si="250"/>
        <v>0</v>
      </c>
      <c r="VQO11" s="223">
        <f t="shared" si="250"/>
        <v>0</v>
      </c>
      <c r="VQP11" s="223">
        <f t="shared" ref="VQP11:VTA11" si="251">SUM(VQP4:VQP10)</f>
        <v>0</v>
      </c>
      <c r="VQQ11" s="223">
        <f t="shared" si="251"/>
        <v>0</v>
      </c>
      <c r="VQR11" s="223">
        <f t="shared" si="251"/>
        <v>0</v>
      </c>
      <c r="VQS11" s="223">
        <f t="shared" si="251"/>
        <v>0</v>
      </c>
      <c r="VQT11" s="223">
        <f t="shared" si="251"/>
        <v>0</v>
      </c>
      <c r="VQU11" s="223">
        <f t="shared" si="251"/>
        <v>0</v>
      </c>
      <c r="VQV11" s="223">
        <f t="shared" si="251"/>
        <v>0</v>
      </c>
      <c r="VQW11" s="223">
        <f t="shared" si="251"/>
        <v>0</v>
      </c>
      <c r="VQX11" s="223">
        <f t="shared" si="251"/>
        <v>0</v>
      </c>
      <c r="VQY11" s="223">
        <f t="shared" si="251"/>
        <v>0</v>
      </c>
      <c r="VQZ11" s="223">
        <f t="shared" si="251"/>
        <v>0</v>
      </c>
      <c r="VRA11" s="223">
        <f t="shared" si="251"/>
        <v>0</v>
      </c>
      <c r="VRB11" s="223">
        <f t="shared" si="251"/>
        <v>0</v>
      </c>
      <c r="VRC11" s="223">
        <f t="shared" si="251"/>
        <v>0</v>
      </c>
      <c r="VRD11" s="223">
        <f t="shared" si="251"/>
        <v>0</v>
      </c>
      <c r="VRE11" s="223">
        <f t="shared" si="251"/>
        <v>0</v>
      </c>
      <c r="VRF11" s="223">
        <f t="shared" si="251"/>
        <v>0</v>
      </c>
      <c r="VRG11" s="223">
        <f t="shared" si="251"/>
        <v>0</v>
      </c>
      <c r="VRH11" s="223">
        <f t="shared" si="251"/>
        <v>0</v>
      </c>
      <c r="VRI11" s="223">
        <f t="shared" si="251"/>
        <v>0</v>
      </c>
      <c r="VRJ11" s="223">
        <f t="shared" si="251"/>
        <v>0</v>
      </c>
      <c r="VRK11" s="223">
        <f t="shared" si="251"/>
        <v>0</v>
      </c>
      <c r="VRL11" s="223">
        <f t="shared" si="251"/>
        <v>0</v>
      </c>
      <c r="VRM11" s="223">
        <f t="shared" si="251"/>
        <v>0</v>
      </c>
      <c r="VRN11" s="223">
        <f t="shared" si="251"/>
        <v>0</v>
      </c>
      <c r="VRO11" s="223">
        <f t="shared" si="251"/>
        <v>0</v>
      </c>
      <c r="VRP11" s="223">
        <f t="shared" si="251"/>
        <v>0</v>
      </c>
      <c r="VRQ11" s="223">
        <f t="shared" si="251"/>
        <v>0</v>
      </c>
      <c r="VRR11" s="223">
        <f t="shared" si="251"/>
        <v>0</v>
      </c>
      <c r="VRS11" s="223">
        <f t="shared" si="251"/>
        <v>0</v>
      </c>
      <c r="VRT11" s="223">
        <f t="shared" si="251"/>
        <v>0</v>
      </c>
      <c r="VRU11" s="223">
        <f t="shared" si="251"/>
        <v>0</v>
      </c>
      <c r="VRV11" s="223">
        <f t="shared" si="251"/>
        <v>0</v>
      </c>
      <c r="VRW11" s="223">
        <f t="shared" si="251"/>
        <v>0</v>
      </c>
      <c r="VRX11" s="223">
        <f t="shared" si="251"/>
        <v>0</v>
      </c>
      <c r="VRY11" s="223">
        <f t="shared" si="251"/>
        <v>0</v>
      </c>
      <c r="VRZ11" s="223">
        <f t="shared" si="251"/>
        <v>0</v>
      </c>
      <c r="VSA11" s="223">
        <f t="shared" si="251"/>
        <v>0</v>
      </c>
      <c r="VSB11" s="223">
        <f t="shared" si="251"/>
        <v>0</v>
      </c>
      <c r="VSC11" s="223">
        <f t="shared" si="251"/>
        <v>0</v>
      </c>
      <c r="VSD11" s="223">
        <f t="shared" si="251"/>
        <v>0</v>
      </c>
      <c r="VSE11" s="223">
        <f t="shared" si="251"/>
        <v>0</v>
      </c>
      <c r="VSF11" s="223">
        <f t="shared" si="251"/>
        <v>0</v>
      </c>
      <c r="VSG11" s="223">
        <f t="shared" si="251"/>
        <v>0</v>
      </c>
      <c r="VSH11" s="223">
        <f t="shared" si="251"/>
        <v>0</v>
      </c>
      <c r="VSI11" s="223">
        <f t="shared" si="251"/>
        <v>0</v>
      </c>
      <c r="VSJ11" s="223">
        <f t="shared" si="251"/>
        <v>0</v>
      </c>
      <c r="VSK11" s="223">
        <f t="shared" si="251"/>
        <v>0</v>
      </c>
      <c r="VSL11" s="223">
        <f t="shared" si="251"/>
        <v>0</v>
      </c>
      <c r="VSM11" s="223">
        <f t="shared" si="251"/>
        <v>0</v>
      </c>
      <c r="VSN11" s="223">
        <f t="shared" si="251"/>
        <v>0</v>
      </c>
      <c r="VSO11" s="223">
        <f t="shared" si="251"/>
        <v>0</v>
      </c>
      <c r="VSP11" s="223">
        <f t="shared" si="251"/>
        <v>0</v>
      </c>
      <c r="VSQ11" s="223">
        <f t="shared" si="251"/>
        <v>0</v>
      </c>
      <c r="VSR11" s="223">
        <f t="shared" si="251"/>
        <v>0</v>
      </c>
      <c r="VSS11" s="223">
        <f t="shared" si="251"/>
        <v>0</v>
      </c>
      <c r="VST11" s="223">
        <f t="shared" si="251"/>
        <v>0</v>
      </c>
      <c r="VSU11" s="223">
        <f t="shared" si="251"/>
        <v>0</v>
      </c>
      <c r="VSV11" s="223">
        <f t="shared" si="251"/>
        <v>0</v>
      </c>
      <c r="VSW11" s="223">
        <f t="shared" si="251"/>
        <v>0</v>
      </c>
      <c r="VSX11" s="223">
        <f t="shared" si="251"/>
        <v>0</v>
      </c>
      <c r="VSY11" s="223">
        <f t="shared" si="251"/>
        <v>0</v>
      </c>
      <c r="VSZ11" s="223">
        <f t="shared" si="251"/>
        <v>0</v>
      </c>
      <c r="VTA11" s="223">
        <f t="shared" si="251"/>
        <v>0</v>
      </c>
      <c r="VTB11" s="223">
        <f t="shared" ref="VTB11:VVM11" si="252">SUM(VTB4:VTB10)</f>
        <v>0</v>
      </c>
      <c r="VTC11" s="223">
        <f t="shared" si="252"/>
        <v>0</v>
      </c>
      <c r="VTD11" s="223">
        <f t="shared" si="252"/>
        <v>0</v>
      </c>
      <c r="VTE11" s="223">
        <f t="shared" si="252"/>
        <v>0</v>
      </c>
      <c r="VTF11" s="223">
        <f t="shared" si="252"/>
        <v>0</v>
      </c>
      <c r="VTG11" s="223">
        <f t="shared" si="252"/>
        <v>0</v>
      </c>
      <c r="VTH11" s="223">
        <f t="shared" si="252"/>
        <v>0</v>
      </c>
      <c r="VTI11" s="223">
        <f t="shared" si="252"/>
        <v>0</v>
      </c>
      <c r="VTJ11" s="223">
        <f t="shared" si="252"/>
        <v>0</v>
      </c>
      <c r="VTK11" s="223">
        <f t="shared" si="252"/>
        <v>0</v>
      </c>
      <c r="VTL11" s="223">
        <f t="shared" si="252"/>
        <v>0</v>
      </c>
      <c r="VTM11" s="223">
        <f t="shared" si="252"/>
        <v>0</v>
      </c>
      <c r="VTN11" s="223">
        <f t="shared" si="252"/>
        <v>0</v>
      </c>
      <c r="VTO11" s="223">
        <f t="shared" si="252"/>
        <v>0</v>
      </c>
      <c r="VTP11" s="223">
        <f t="shared" si="252"/>
        <v>0</v>
      </c>
      <c r="VTQ11" s="223">
        <f t="shared" si="252"/>
        <v>0</v>
      </c>
      <c r="VTR11" s="223">
        <f t="shared" si="252"/>
        <v>0</v>
      </c>
      <c r="VTS11" s="223">
        <f t="shared" si="252"/>
        <v>0</v>
      </c>
      <c r="VTT11" s="223">
        <f t="shared" si="252"/>
        <v>0</v>
      </c>
      <c r="VTU11" s="223">
        <f t="shared" si="252"/>
        <v>0</v>
      </c>
      <c r="VTV11" s="223">
        <f t="shared" si="252"/>
        <v>0</v>
      </c>
      <c r="VTW11" s="223">
        <f t="shared" si="252"/>
        <v>0</v>
      </c>
      <c r="VTX11" s="223">
        <f t="shared" si="252"/>
        <v>0</v>
      </c>
      <c r="VTY11" s="223">
        <f t="shared" si="252"/>
        <v>0</v>
      </c>
      <c r="VTZ11" s="223">
        <f t="shared" si="252"/>
        <v>0</v>
      </c>
      <c r="VUA11" s="223">
        <f t="shared" si="252"/>
        <v>0</v>
      </c>
      <c r="VUB11" s="223">
        <f t="shared" si="252"/>
        <v>0</v>
      </c>
      <c r="VUC11" s="223">
        <f t="shared" si="252"/>
        <v>0</v>
      </c>
      <c r="VUD11" s="223">
        <f t="shared" si="252"/>
        <v>0</v>
      </c>
      <c r="VUE11" s="223">
        <f t="shared" si="252"/>
        <v>0</v>
      </c>
      <c r="VUF11" s="223">
        <f t="shared" si="252"/>
        <v>0</v>
      </c>
      <c r="VUG11" s="223">
        <f t="shared" si="252"/>
        <v>0</v>
      </c>
      <c r="VUH11" s="223">
        <f t="shared" si="252"/>
        <v>0</v>
      </c>
      <c r="VUI11" s="223">
        <f t="shared" si="252"/>
        <v>0</v>
      </c>
      <c r="VUJ11" s="223">
        <f t="shared" si="252"/>
        <v>0</v>
      </c>
      <c r="VUK11" s="223">
        <f t="shared" si="252"/>
        <v>0</v>
      </c>
      <c r="VUL11" s="223">
        <f t="shared" si="252"/>
        <v>0</v>
      </c>
      <c r="VUM11" s="223">
        <f t="shared" si="252"/>
        <v>0</v>
      </c>
      <c r="VUN11" s="223">
        <f t="shared" si="252"/>
        <v>0</v>
      </c>
      <c r="VUO11" s="223">
        <f t="shared" si="252"/>
        <v>0</v>
      </c>
      <c r="VUP11" s="223">
        <f t="shared" si="252"/>
        <v>0</v>
      </c>
      <c r="VUQ11" s="223">
        <f t="shared" si="252"/>
        <v>0</v>
      </c>
      <c r="VUR11" s="223">
        <f t="shared" si="252"/>
        <v>0</v>
      </c>
      <c r="VUS11" s="223">
        <f t="shared" si="252"/>
        <v>0</v>
      </c>
      <c r="VUT11" s="223">
        <f t="shared" si="252"/>
        <v>0</v>
      </c>
      <c r="VUU11" s="223">
        <f t="shared" si="252"/>
        <v>0</v>
      </c>
      <c r="VUV11" s="223">
        <f t="shared" si="252"/>
        <v>0</v>
      </c>
      <c r="VUW11" s="223">
        <f t="shared" si="252"/>
        <v>0</v>
      </c>
      <c r="VUX11" s="223">
        <f t="shared" si="252"/>
        <v>0</v>
      </c>
      <c r="VUY11" s="223">
        <f t="shared" si="252"/>
        <v>0</v>
      </c>
      <c r="VUZ11" s="223">
        <f t="shared" si="252"/>
        <v>0</v>
      </c>
      <c r="VVA11" s="223">
        <f t="shared" si="252"/>
        <v>0</v>
      </c>
      <c r="VVB11" s="223">
        <f t="shared" si="252"/>
        <v>0</v>
      </c>
      <c r="VVC11" s="223">
        <f t="shared" si="252"/>
        <v>0</v>
      </c>
      <c r="VVD11" s="223">
        <f t="shared" si="252"/>
        <v>0</v>
      </c>
      <c r="VVE11" s="223">
        <f t="shared" si="252"/>
        <v>0</v>
      </c>
      <c r="VVF11" s="223">
        <f t="shared" si="252"/>
        <v>0</v>
      </c>
      <c r="VVG11" s="223">
        <f t="shared" si="252"/>
        <v>0</v>
      </c>
      <c r="VVH11" s="223">
        <f t="shared" si="252"/>
        <v>0</v>
      </c>
      <c r="VVI11" s="223">
        <f t="shared" si="252"/>
        <v>0</v>
      </c>
      <c r="VVJ11" s="223">
        <f t="shared" si="252"/>
        <v>0</v>
      </c>
      <c r="VVK11" s="223">
        <f t="shared" si="252"/>
        <v>0</v>
      </c>
      <c r="VVL11" s="223">
        <f t="shared" si="252"/>
        <v>0</v>
      </c>
      <c r="VVM11" s="223">
        <f t="shared" si="252"/>
        <v>0</v>
      </c>
      <c r="VVN11" s="223">
        <f t="shared" ref="VVN11:VXY11" si="253">SUM(VVN4:VVN10)</f>
        <v>0</v>
      </c>
      <c r="VVO11" s="223">
        <f t="shared" si="253"/>
        <v>0</v>
      </c>
      <c r="VVP11" s="223">
        <f t="shared" si="253"/>
        <v>0</v>
      </c>
      <c r="VVQ11" s="223">
        <f t="shared" si="253"/>
        <v>0</v>
      </c>
      <c r="VVR11" s="223">
        <f t="shared" si="253"/>
        <v>0</v>
      </c>
      <c r="VVS11" s="223">
        <f t="shared" si="253"/>
        <v>0</v>
      </c>
      <c r="VVT11" s="223">
        <f t="shared" si="253"/>
        <v>0</v>
      </c>
      <c r="VVU11" s="223">
        <f t="shared" si="253"/>
        <v>0</v>
      </c>
      <c r="VVV11" s="223">
        <f t="shared" si="253"/>
        <v>0</v>
      </c>
      <c r="VVW11" s="223">
        <f t="shared" si="253"/>
        <v>0</v>
      </c>
      <c r="VVX11" s="223">
        <f t="shared" si="253"/>
        <v>0</v>
      </c>
      <c r="VVY11" s="223">
        <f t="shared" si="253"/>
        <v>0</v>
      </c>
      <c r="VVZ11" s="223">
        <f t="shared" si="253"/>
        <v>0</v>
      </c>
      <c r="VWA11" s="223">
        <f t="shared" si="253"/>
        <v>0</v>
      </c>
      <c r="VWB11" s="223">
        <f t="shared" si="253"/>
        <v>0</v>
      </c>
      <c r="VWC11" s="223">
        <f t="shared" si="253"/>
        <v>0</v>
      </c>
      <c r="VWD11" s="223">
        <f t="shared" si="253"/>
        <v>0</v>
      </c>
      <c r="VWE11" s="223">
        <f t="shared" si="253"/>
        <v>0</v>
      </c>
      <c r="VWF11" s="223">
        <f t="shared" si="253"/>
        <v>0</v>
      </c>
      <c r="VWG11" s="223">
        <f t="shared" si="253"/>
        <v>0</v>
      </c>
      <c r="VWH11" s="223">
        <f t="shared" si="253"/>
        <v>0</v>
      </c>
      <c r="VWI11" s="223">
        <f t="shared" si="253"/>
        <v>0</v>
      </c>
      <c r="VWJ11" s="223">
        <f t="shared" si="253"/>
        <v>0</v>
      </c>
      <c r="VWK11" s="223">
        <f t="shared" si="253"/>
        <v>0</v>
      </c>
      <c r="VWL11" s="223">
        <f t="shared" si="253"/>
        <v>0</v>
      </c>
      <c r="VWM11" s="223">
        <f t="shared" si="253"/>
        <v>0</v>
      </c>
      <c r="VWN11" s="223">
        <f t="shared" si="253"/>
        <v>0</v>
      </c>
      <c r="VWO11" s="223">
        <f t="shared" si="253"/>
        <v>0</v>
      </c>
      <c r="VWP11" s="223">
        <f t="shared" si="253"/>
        <v>0</v>
      </c>
      <c r="VWQ11" s="223">
        <f t="shared" si="253"/>
        <v>0</v>
      </c>
      <c r="VWR11" s="223">
        <f t="shared" si="253"/>
        <v>0</v>
      </c>
      <c r="VWS11" s="223">
        <f t="shared" si="253"/>
        <v>0</v>
      </c>
      <c r="VWT11" s="223">
        <f t="shared" si="253"/>
        <v>0</v>
      </c>
      <c r="VWU11" s="223">
        <f t="shared" si="253"/>
        <v>0</v>
      </c>
      <c r="VWV11" s="223">
        <f t="shared" si="253"/>
        <v>0</v>
      </c>
      <c r="VWW11" s="223">
        <f t="shared" si="253"/>
        <v>0</v>
      </c>
      <c r="VWX11" s="223">
        <f t="shared" si="253"/>
        <v>0</v>
      </c>
      <c r="VWY11" s="223">
        <f t="shared" si="253"/>
        <v>0</v>
      </c>
      <c r="VWZ11" s="223">
        <f t="shared" si="253"/>
        <v>0</v>
      </c>
      <c r="VXA11" s="223">
        <f t="shared" si="253"/>
        <v>0</v>
      </c>
      <c r="VXB11" s="223">
        <f t="shared" si="253"/>
        <v>0</v>
      </c>
      <c r="VXC11" s="223">
        <f t="shared" si="253"/>
        <v>0</v>
      </c>
      <c r="VXD11" s="223">
        <f t="shared" si="253"/>
        <v>0</v>
      </c>
      <c r="VXE11" s="223">
        <f t="shared" si="253"/>
        <v>0</v>
      </c>
      <c r="VXF11" s="223">
        <f t="shared" si="253"/>
        <v>0</v>
      </c>
      <c r="VXG11" s="223">
        <f t="shared" si="253"/>
        <v>0</v>
      </c>
      <c r="VXH11" s="223">
        <f t="shared" si="253"/>
        <v>0</v>
      </c>
      <c r="VXI11" s="223">
        <f t="shared" si="253"/>
        <v>0</v>
      </c>
      <c r="VXJ11" s="223">
        <f t="shared" si="253"/>
        <v>0</v>
      </c>
      <c r="VXK11" s="223">
        <f t="shared" si="253"/>
        <v>0</v>
      </c>
      <c r="VXL11" s="223">
        <f t="shared" si="253"/>
        <v>0</v>
      </c>
      <c r="VXM11" s="223">
        <f t="shared" si="253"/>
        <v>0</v>
      </c>
      <c r="VXN11" s="223">
        <f t="shared" si="253"/>
        <v>0</v>
      </c>
      <c r="VXO11" s="223">
        <f t="shared" si="253"/>
        <v>0</v>
      </c>
      <c r="VXP11" s="223">
        <f t="shared" si="253"/>
        <v>0</v>
      </c>
      <c r="VXQ11" s="223">
        <f t="shared" si="253"/>
        <v>0</v>
      </c>
      <c r="VXR11" s="223">
        <f t="shared" si="253"/>
        <v>0</v>
      </c>
      <c r="VXS11" s="223">
        <f t="shared" si="253"/>
        <v>0</v>
      </c>
      <c r="VXT11" s="223">
        <f t="shared" si="253"/>
        <v>0</v>
      </c>
      <c r="VXU11" s="223">
        <f t="shared" si="253"/>
        <v>0</v>
      </c>
      <c r="VXV11" s="223">
        <f t="shared" si="253"/>
        <v>0</v>
      </c>
      <c r="VXW11" s="223">
        <f t="shared" si="253"/>
        <v>0</v>
      </c>
      <c r="VXX11" s="223">
        <f t="shared" si="253"/>
        <v>0</v>
      </c>
      <c r="VXY11" s="223">
        <f t="shared" si="253"/>
        <v>0</v>
      </c>
      <c r="VXZ11" s="223">
        <f t="shared" ref="VXZ11:WAK11" si="254">SUM(VXZ4:VXZ10)</f>
        <v>0</v>
      </c>
      <c r="VYA11" s="223">
        <f t="shared" si="254"/>
        <v>0</v>
      </c>
      <c r="VYB11" s="223">
        <f t="shared" si="254"/>
        <v>0</v>
      </c>
      <c r="VYC11" s="223">
        <f t="shared" si="254"/>
        <v>0</v>
      </c>
      <c r="VYD11" s="223">
        <f t="shared" si="254"/>
        <v>0</v>
      </c>
      <c r="VYE11" s="223">
        <f t="shared" si="254"/>
        <v>0</v>
      </c>
      <c r="VYF11" s="223">
        <f t="shared" si="254"/>
        <v>0</v>
      </c>
      <c r="VYG11" s="223">
        <f t="shared" si="254"/>
        <v>0</v>
      </c>
      <c r="VYH11" s="223">
        <f t="shared" si="254"/>
        <v>0</v>
      </c>
      <c r="VYI11" s="223">
        <f t="shared" si="254"/>
        <v>0</v>
      </c>
      <c r="VYJ11" s="223">
        <f t="shared" si="254"/>
        <v>0</v>
      </c>
      <c r="VYK11" s="223">
        <f t="shared" si="254"/>
        <v>0</v>
      </c>
      <c r="VYL11" s="223">
        <f t="shared" si="254"/>
        <v>0</v>
      </c>
      <c r="VYM11" s="223">
        <f t="shared" si="254"/>
        <v>0</v>
      </c>
      <c r="VYN11" s="223">
        <f t="shared" si="254"/>
        <v>0</v>
      </c>
      <c r="VYO11" s="223">
        <f t="shared" si="254"/>
        <v>0</v>
      </c>
      <c r="VYP11" s="223">
        <f t="shared" si="254"/>
        <v>0</v>
      </c>
      <c r="VYQ11" s="223">
        <f t="shared" si="254"/>
        <v>0</v>
      </c>
      <c r="VYR11" s="223">
        <f t="shared" si="254"/>
        <v>0</v>
      </c>
      <c r="VYS11" s="223">
        <f t="shared" si="254"/>
        <v>0</v>
      </c>
      <c r="VYT11" s="223">
        <f t="shared" si="254"/>
        <v>0</v>
      </c>
      <c r="VYU11" s="223">
        <f t="shared" si="254"/>
        <v>0</v>
      </c>
      <c r="VYV11" s="223">
        <f t="shared" si="254"/>
        <v>0</v>
      </c>
      <c r="VYW11" s="223">
        <f t="shared" si="254"/>
        <v>0</v>
      </c>
      <c r="VYX11" s="223">
        <f t="shared" si="254"/>
        <v>0</v>
      </c>
      <c r="VYY11" s="223">
        <f t="shared" si="254"/>
        <v>0</v>
      </c>
      <c r="VYZ11" s="223">
        <f t="shared" si="254"/>
        <v>0</v>
      </c>
      <c r="VZA11" s="223">
        <f t="shared" si="254"/>
        <v>0</v>
      </c>
      <c r="VZB11" s="223">
        <f t="shared" si="254"/>
        <v>0</v>
      </c>
      <c r="VZC11" s="223">
        <f t="shared" si="254"/>
        <v>0</v>
      </c>
      <c r="VZD11" s="223">
        <f t="shared" si="254"/>
        <v>0</v>
      </c>
      <c r="VZE11" s="223">
        <f t="shared" si="254"/>
        <v>0</v>
      </c>
      <c r="VZF11" s="223">
        <f t="shared" si="254"/>
        <v>0</v>
      </c>
      <c r="VZG11" s="223">
        <f t="shared" si="254"/>
        <v>0</v>
      </c>
      <c r="VZH11" s="223">
        <f t="shared" si="254"/>
        <v>0</v>
      </c>
      <c r="VZI11" s="223">
        <f t="shared" si="254"/>
        <v>0</v>
      </c>
      <c r="VZJ11" s="223">
        <f t="shared" si="254"/>
        <v>0</v>
      </c>
      <c r="VZK11" s="223">
        <f t="shared" si="254"/>
        <v>0</v>
      </c>
      <c r="VZL11" s="223">
        <f t="shared" si="254"/>
        <v>0</v>
      </c>
      <c r="VZM11" s="223">
        <f t="shared" si="254"/>
        <v>0</v>
      </c>
      <c r="VZN11" s="223">
        <f t="shared" si="254"/>
        <v>0</v>
      </c>
      <c r="VZO11" s="223">
        <f t="shared" si="254"/>
        <v>0</v>
      </c>
      <c r="VZP11" s="223">
        <f t="shared" si="254"/>
        <v>0</v>
      </c>
      <c r="VZQ11" s="223">
        <f t="shared" si="254"/>
        <v>0</v>
      </c>
      <c r="VZR11" s="223">
        <f t="shared" si="254"/>
        <v>0</v>
      </c>
      <c r="VZS11" s="223">
        <f t="shared" si="254"/>
        <v>0</v>
      </c>
      <c r="VZT11" s="223">
        <f t="shared" si="254"/>
        <v>0</v>
      </c>
      <c r="VZU11" s="223">
        <f t="shared" si="254"/>
        <v>0</v>
      </c>
      <c r="VZV11" s="223">
        <f t="shared" si="254"/>
        <v>0</v>
      </c>
      <c r="VZW11" s="223">
        <f t="shared" si="254"/>
        <v>0</v>
      </c>
      <c r="VZX11" s="223">
        <f t="shared" si="254"/>
        <v>0</v>
      </c>
      <c r="VZY11" s="223">
        <f t="shared" si="254"/>
        <v>0</v>
      </c>
      <c r="VZZ11" s="223">
        <f t="shared" si="254"/>
        <v>0</v>
      </c>
      <c r="WAA11" s="223">
        <f t="shared" si="254"/>
        <v>0</v>
      </c>
      <c r="WAB11" s="223">
        <f t="shared" si="254"/>
        <v>0</v>
      </c>
      <c r="WAC11" s="223">
        <f t="shared" si="254"/>
        <v>0</v>
      </c>
      <c r="WAD11" s="223">
        <f t="shared" si="254"/>
        <v>0</v>
      </c>
      <c r="WAE11" s="223">
        <f t="shared" si="254"/>
        <v>0</v>
      </c>
      <c r="WAF11" s="223">
        <f t="shared" si="254"/>
        <v>0</v>
      </c>
      <c r="WAG11" s="223">
        <f t="shared" si="254"/>
        <v>0</v>
      </c>
      <c r="WAH11" s="223">
        <f t="shared" si="254"/>
        <v>0</v>
      </c>
      <c r="WAI11" s="223">
        <f t="shared" si="254"/>
        <v>0</v>
      </c>
      <c r="WAJ11" s="223">
        <f t="shared" si="254"/>
        <v>0</v>
      </c>
      <c r="WAK11" s="223">
        <f t="shared" si="254"/>
        <v>0</v>
      </c>
      <c r="WAL11" s="223">
        <f t="shared" ref="WAL11:WCW11" si="255">SUM(WAL4:WAL10)</f>
        <v>0</v>
      </c>
      <c r="WAM11" s="223">
        <f t="shared" si="255"/>
        <v>0</v>
      </c>
      <c r="WAN11" s="223">
        <f t="shared" si="255"/>
        <v>0</v>
      </c>
      <c r="WAO11" s="223">
        <f t="shared" si="255"/>
        <v>0</v>
      </c>
      <c r="WAP11" s="223">
        <f t="shared" si="255"/>
        <v>0</v>
      </c>
      <c r="WAQ11" s="223">
        <f t="shared" si="255"/>
        <v>0</v>
      </c>
      <c r="WAR11" s="223">
        <f t="shared" si="255"/>
        <v>0</v>
      </c>
      <c r="WAS11" s="223">
        <f t="shared" si="255"/>
        <v>0</v>
      </c>
      <c r="WAT11" s="223">
        <f t="shared" si="255"/>
        <v>0</v>
      </c>
      <c r="WAU11" s="223">
        <f t="shared" si="255"/>
        <v>0</v>
      </c>
      <c r="WAV11" s="223">
        <f t="shared" si="255"/>
        <v>0</v>
      </c>
      <c r="WAW11" s="223">
        <f t="shared" si="255"/>
        <v>0</v>
      </c>
      <c r="WAX11" s="223">
        <f t="shared" si="255"/>
        <v>0</v>
      </c>
      <c r="WAY11" s="223">
        <f t="shared" si="255"/>
        <v>0</v>
      </c>
      <c r="WAZ11" s="223">
        <f t="shared" si="255"/>
        <v>0</v>
      </c>
      <c r="WBA11" s="223">
        <f t="shared" si="255"/>
        <v>0</v>
      </c>
      <c r="WBB11" s="223">
        <f t="shared" si="255"/>
        <v>0</v>
      </c>
      <c r="WBC11" s="223">
        <f t="shared" si="255"/>
        <v>0</v>
      </c>
      <c r="WBD11" s="223">
        <f t="shared" si="255"/>
        <v>0</v>
      </c>
      <c r="WBE11" s="223">
        <f t="shared" si="255"/>
        <v>0</v>
      </c>
      <c r="WBF11" s="223">
        <f t="shared" si="255"/>
        <v>0</v>
      </c>
      <c r="WBG11" s="223">
        <f t="shared" si="255"/>
        <v>0</v>
      </c>
      <c r="WBH11" s="223">
        <f t="shared" si="255"/>
        <v>0</v>
      </c>
      <c r="WBI11" s="223">
        <f t="shared" si="255"/>
        <v>0</v>
      </c>
      <c r="WBJ11" s="223">
        <f t="shared" si="255"/>
        <v>0</v>
      </c>
      <c r="WBK11" s="223">
        <f t="shared" si="255"/>
        <v>0</v>
      </c>
      <c r="WBL11" s="223">
        <f t="shared" si="255"/>
        <v>0</v>
      </c>
      <c r="WBM11" s="223">
        <f t="shared" si="255"/>
        <v>0</v>
      </c>
      <c r="WBN11" s="223">
        <f t="shared" si="255"/>
        <v>0</v>
      </c>
      <c r="WBO11" s="223">
        <f t="shared" si="255"/>
        <v>0</v>
      </c>
      <c r="WBP11" s="223">
        <f t="shared" si="255"/>
        <v>0</v>
      </c>
      <c r="WBQ11" s="223">
        <f t="shared" si="255"/>
        <v>0</v>
      </c>
      <c r="WBR11" s="223">
        <f t="shared" si="255"/>
        <v>0</v>
      </c>
      <c r="WBS11" s="223">
        <f t="shared" si="255"/>
        <v>0</v>
      </c>
      <c r="WBT11" s="223">
        <f t="shared" si="255"/>
        <v>0</v>
      </c>
      <c r="WBU11" s="223">
        <f t="shared" si="255"/>
        <v>0</v>
      </c>
      <c r="WBV11" s="223">
        <f t="shared" si="255"/>
        <v>0</v>
      </c>
      <c r="WBW11" s="223">
        <f t="shared" si="255"/>
        <v>0</v>
      </c>
      <c r="WBX11" s="223">
        <f t="shared" si="255"/>
        <v>0</v>
      </c>
      <c r="WBY11" s="223">
        <f t="shared" si="255"/>
        <v>0</v>
      </c>
      <c r="WBZ11" s="223">
        <f t="shared" si="255"/>
        <v>0</v>
      </c>
      <c r="WCA11" s="223">
        <f t="shared" si="255"/>
        <v>0</v>
      </c>
      <c r="WCB11" s="223">
        <f t="shared" si="255"/>
        <v>0</v>
      </c>
      <c r="WCC11" s="223">
        <f t="shared" si="255"/>
        <v>0</v>
      </c>
      <c r="WCD11" s="223">
        <f t="shared" si="255"/>
        <v>0</v>
      </c>
      <c r="WCE11" s="223">
        <f t="shared" si="255"/>
        <v>0</v>
      </c>
      <c r="WCF11" s="223">
        <f t="shared" si="255"/>
        <v>0</v>
      </c>
      <c r="WCG11" s="223">
        <f t="shared" si="255"/>
        <v>0</v>
      </c>
      <c r="WCH11" s="223">
        <f t="shared" si="255"/>
        <v>0</v>
      </c>
      <c r="WCI11" s="223">
        <f t="shared" si="255"/>
        <v>0</v>
      </c>
      <c r="WCJ11" s="223">
        <f t="shared" si="255"/>
        <v>0</v>
      </c>
      <c r="WCK11" s="223">
        <f t="shared" si="255"/>
        <v>0</v>
      </c>
      <c r="WCL11" s="223">
        <f t="shared" si="255"/>
        <v>0</v>
      </c>
      <c r="WCM11" s="223">
        <f t="shared" si="255"/>
        <v>0</v>
      </c>
      <c r="WCN11" s="223">
        <f t="shared" si="255"/>
        <v>0</v>
      </c>
      <c r="WCO11" s="223">
        <f t="shared" si="255"/>
        <v>0</v>
      </c>
      <c r="WCP11" s="223">
        <f t="shared" si="255"/>
        <v>0</v>
      </c>
      <c r="WCQ11" s="223">
        <f t="shared" si="255"/>
        <v>0</v>
      </c>
      <c r="WCR11" s="223">
        <f t="shared" si="255"/>
        <v>0</v>
      </c>
      <c r="WCS11" s="223">
        <f t="shared" si="255"/>
        <v>0</v>
      </c>
      <c r="WCT11" s="223">
        <f t="shared" si="255"/>
        <v>0</v>
      </c>
      <c r="WCU11" s="223">
        <f t="shared" si="255"/>
        <v>0</v>
      </c>
      <c r="WCV11" s="223">
        <f t="shared" si="255"/>
        <v>0</v>
      </c>
      <c r="WCW11" s="223">
        <f t="shared" si="255"/>
        <v>0</v>
      </c>
      <c r="WCX11" s="223">
        <f t="shared" ref="WCX11:WFI11" si="256">SUM(WCX4:WCX10)</f>
        <v>0</v>
      </c>
      <c r="WCY11" s="223">
        <f t="shared" si="256"/>
        <v>0</v>
      </c>
      <c r="WCZ11" s="223">
        <f t="shared" si="256"/>
        <v>0</v>
      </c>
      <c r="WDA11" s="223">
        <f t="shared" si="256"/>
        <v>0</v>
      </c>
      <c r="WDB11" s="223">
        <f t="shared" si="256"/>
        <v>0</v>
      </c>
      <c r="WDC11" s="223">
        <f t="shared" si="256"/>
        <v>0</v>
      </c>
      <c r="WDD11" s="223">
        <f t="shared" si="256"/>
        <v>0</v>
      </c>
      <c r="WDE11" s="223">
        <f t="shared" si="256"/>
        <v>0</v>
      </c>
      <c r="WDF11" s="223">
        <f t="shared" si="256"/>
        <v>0</v>
      </c>
      <c r="WDG11" s="223">
        <f t="shared" si="256"/>
        <v>0</v>
      </c>
      <c r="WDH11" s="223">
        <f t="shared" si="256"/>
        <v>0</v>
      </c>
      <c r="WDI11" s="223">
        <f t="shared" si="256"/>
        <v>0</v>
      </c>
      <c r="WDJ11" s="223">
        <f t="shared" si="256"/>
        <v>0</v>
      </c>
      <c r="WDK11" s="223">
        <f t="shared" si="256"/>
        <v>0</v>
      </c>
      <c r="WDL11" s="223">
        <f t="shared" si="256"/>
        <v>0</v>
      </c>
      <c r="WDM11" s="223">
        <f t="shared" si="256"/>
        <v>0</v>
      </c>
      <c r="WDN11" s="223">
        <f t="shared" si="256"/>
        <v>0</v>
      </c>
      <c r="WDO11" s="223">
        <f t="shared" si="256"/>
        <v>0</v>
      </c>
      <c r="WDP11" s="223">
        <f t="shared" si="256"/>
        <v>0</v>
      </c>
      <c r="WDQ11" s="223">
        <f t="shared" si="256"/>
        <v>0</v>
      </c>
      <c r="WDR11" s="223">
        <f t="shared" si="256"/>
        <v>0</v>
      </c>
      <c r="WDS11" s="223">
        <f t="shared" si="256"/>
        <v>0</v>
      </c>
      <c r="WDT11" s="223">
        <f t="shared" si="256"/>
        <v>0</v>
      </c>
      <c r="WDU11" s="223">
        <f t="shared" si="256"/>
        <v>0</v>
      </c>
      <c r="WDV11" s="223">
        <f t="shared" si="256"/>
        <v>0</v>
      </c>
      <c r="WDW11" s="223">
        <f t="shared" si="256"/>
        <v>0</v>
      </c>
      <c r="WDX11" s="223">
        <f t="shared" si="256"/>
        <v>0</v>
      </c>
      <c r="WDY11" s="223">
        <f t="shared" si="256"/>
        <v>0</v>
      </c>
      <c r="WDZ11" s="223">
        <f t="shared" si="256"/>
        <v>0</v>
      </c>
      <c r="WEA11" s="223">
        <f t="shared" si="256"/>
        <v>0</v>
      </c>
      <c r="WEB11" s="223">
        <f t="shared" si="256"/>
        <v>0</v>
      </c>
      <c r="WEC11" s="223">
        <f t="shared" si="256"/>
        <v>0</v>
      </c>
      <c r="WED11" s="223">
        <f t="shared" si="256"/>
        <v>0</v>
      </c>
      <c r="WEE11" s="223">
        <f t="shared" si="256"/>
        <v>0</v>
      </c>
      <c r="WEF11" s="223">
        <f t="shared" si="256"/>
        <v>0</v>
      </c>
      <c r="WEG11" s="223">
        <f t="shared" si="256"/>
        <v>0</v>
      </c>
      <c r="WEH11" s="223">
        <f t="shared" si="256"/>
        <v>0</v>
      </c>
      <c r="WEI11" s="223">
        <f t="shared" si="256"/>
        <v>0</v>
      </c>
      <c r="WEJ11" s="223">
        <f t="shared" si="256"/>
        <v>0</v>
      </c>
      <c r="WEK11" s="223">
        <f t="shared" si="256"/>
        <v>0</v>
      </c>
      <c r="WEL11" s="223">
        <f t="shared" si="256"/>
        <v>0</v>
      </c>
      <c r="WEM11" s="223">
        <f t="shared" si="256"/>
        <v>0</v>
      </c>
      <c r="WEN11" s="223">
        <f t="shared" si="256"/>
        <v>0</v>
      </c>
      <c r="WEO11" s="223">
        <f t="shared" si="256"/>
        <v>0</v>
      </c>
      <c r="WEP11" s="223">
        <f t="shared" si="256"/>
        <v>0</v>
      </c>
      <c r="WEQ11" s="223">
        <f t="shared" si="256"/>
        <v>0</v>
      </c>
      <c r="WER11" s="223">
        <f t="shared" si="256"/>
        <v>0</v>
      </c>
      <c r="WES11" s="223">
        <f t="shared" si="256"/>
        <v>0</v>
      </c>
      <c r="WET11" s="223">
        <f t="shared" si="256"/>
        <v>0</v>
      </c>
      <c r="WEU11" s="223">
        <f t="shared" si="256"/>
        <v>0</v>
      </c>
      <c r="WEV11" s="223">
        <f t="shared" si="256"/>
        <v>0</v>
      </c>
      <c r="WEW11" s="223">
        <f t="shared" si="256"/>
        <v>0</v>
      </c>
      <c r="WEX11" s="223">
        <f t="shared" si="256"/>
        <v>0</v>
      </c>
      <c r="WEY11" s="223">
        <f t="shared" si="256"/>
        <v>0</v>
      </c>
      <c r="WEZ11" s="223">
        <f t="shared" si="256"/>
        <v>0</v>
      </c>
      <c r="WFA11" s="223">
        <f t="shared" si="256"/>
        <v>0</v>
      </c>
      <c r="WFB11" s="223">
        <f t="shared" si="256"/>
        <v>0</v>
      </c>
      <c r="WFC11" s="223">
        <f t="shared" si="256"/>
        <v>0</v>
      </c>
      <c r="WFD11" s="223">
        <f t="shared" si="256"/>
        <v>0</v>
      </c>
      <c r="WFE11" s="223">
        <f t="shared" si="256"/>
        <v>0</v>
      </c>
      <c r="WFF11" s="223">
        <f t="shared" si="256"/>
        <v>0</v>
      </c>
      <c r="WFG11" s="223">
        <f t="shared" si="256"/>
        <v>0</v>
      </c>
      <c r="WFH11" s="223">
        <f t="shared" si="256"/>
        <v>0</v>
      </c>
      <c r="WFI11" s="223">
        <f t="shared" si="256"/>
        <v>0</v>
      </c>
      <c r="WFJ11" s="223">
        <f t="shared" ref="WFJ11:WHU11" si="257">SUM(WFJ4:WFJ10)</f>
        <v>0</v>
      </c>
      <c r="WFK11" s="223">
        <f t="shared" si="257"/>
        <v>0</v>
      </c>
      <c r="WFL11" s="223">
        <f t="shared" si="257"/>
        <v>0</v>
      </c>
      <c r="WFM11" s="223">
        <f t="shared" si="257"/>
        <v>0</v>
      </c>
      <c r="WFN11" s="223">
        <f t="shared" si="257"/>
        <v>0</v>
      </c>
      <c r="WFO11" s="223">
        <f t="shared" si="257"/>
        <v>0</v>
      </c>
      <c r="WFP11" s="223">
        <f t="shared" si="257"/>
        <v>0</v>
      </c>
      <c r="WFQ11" s="223">
        <f t="shared" si="257"/>
        <v>0</v>
      </c>
      <c r="WFR11" s="223">
        <f t="shared" si="257"/>
        <v>0</v>
      </c>
      <c r="WFS11" s="223">
        <f t="shared" si="257"/>
        <v>0</v>
      </c>
      <c r="WFT11" s="223">
        <f t="shared" si="257"/>
        <v>0</v>
      </c>
      <c r="WFU11" s="223">
        <f t="shared" si="257"/>
        <v>0</v>
      </c>
      <c r="WFV11" s="223">
        <f t="shared" si="257"/>
        <v>0</v>
      </c>
      <c r="WFW11" s="223">
        <f t="shared" si="257"/>
        <v>0</v>
      </c>
      <c r="WFX11" s="223">
        <f t="shared" si="257"/>
        <v>0</v>
      </c>
      <c r="WFY11" s="223">
        <f t="shared" si="257"/>
        <v>0</v>
      </c>
      <c r="WFZ11" s="223">
        <f t="shared" si="257"/>
        <v>0</v>
      </c>
      <c r="WGA11" s="223">
        <f t="shared" si="257"/>
        <v>0</v>
      </c>
      <c r="WGB11" s="223">
        <f t="shared" si="257"/>
        <v>0</v>
      </c>
      <c r="WGC11" s="223">
        <f t="shared" si="257"/>
        <v>0</v>
      </c>
      <c r="WGD11" s="223">
        <f t="shared" si="257"/>
        <v>0</v>
      </c>
      <c r="WGE11" s="223">
        <f t="shared" si="257"/>
        <v>0</v>
      </c>
      <c r="WGF11" s="223">
        <f t="shared" si="257"/>
        <v>0</v>
      </c>
      <c r="WGG11" s="223">
        <f t="shared" si="257"/>
        <v>0</v>
      </c>
      <c r="WGH11" s="223">
        <f t="shared" si="257"/>
        <v>0</v>
      </c>
      <c r="WGI11" s="223">
        <f t="shared" si="257"/>
        <v>0</v>
      </c>
      <c r="WGJ11" s="223">
        <f t="shared" si="257"/>
        <v>0</v>
      </c>
      <c r="WGK11" s="223">
        <f t="shared" si="257"/>
        <v>0</v>
      </c>
      <c r="WGL11" s="223">
        <f t="shared" si="257"/>
        <v>0</v>
      </c>
      <c r="WGM11" s="223">
        <f t="shared" si="257"/>
        <v>0</v>
      </c>
      <c r="WGN11" s="223">
        <f t="shared" si="257"/>
        <v>0</v>
      </c>
      <c r="WGO11" s="223">
        <f t="shared" si="257"/>
        <v>0</v>
      </c>
      <c r="WGP11" s="223">
        <f t="shared" si="257"/>
        <v>0</v>
      </c>
      <c r="WGQ11" s="223">
        <f t="shared" si="257"/>
        <v>0</v>
      </c>
      <c r="WGR11" s="223">
        <f t="shared" si="257"/>
        <v>0</v>
      </c>
      <c r="WGS11" s="223">
        <f t="shared" si="257"/>
        <v>0</v>
      </c>
      <c r="WGT11" s="223">
        <f t="shared" si="257"/>
        <v>0</v>
      </c>
      <c r="WGU11" s="223">
        <f t="shared" si="257"/>
        <v>0</v>
      </c>
      <c r="WGV11" s="223">
        <f t="shared" si="257"/>
        <v>0</v>
      </c>
      <c r="WGW11" s="223">
        <f t="shared" si="257"/>
        <v>0</v>
      </c>
      <c r="WGX11" s="223">
        <f t="shared" si="257"/>
        <v>0</v>
      </c>
      <c r="WGY11" s="223">
        <f t="shared" si="257"/>
        <v>0</v>
      </c>
      <c r="WGZ11" s="223">
        <f t="shared" si="257"/>
        <v>0</v>
      </c>
      <c r="WHA11" s="223">
        <f t="shared" si="257"/>
        <v>0</v>
      </c>
      <c r="WHB11" s="223">
        <f t="shared" si="257"/>
        <v>0</v>
      </c>
      <c r="WHC11" s="223">
        <f t="shared" si="257"/>
        <v>0</v>
      </c>
      <c r="WHD11" s="223">
        <f t="shared" si="257"/>
        <v>0</v>
      </c>
      <c r="WHE11" s="223">
        <f t="shared" si="257"/>
        <v>0</v>
      </c>
      <c r="WHF11" s="223">
        <f t="shared" si="257"/>
        <v>0</v>
      </c>
      <c r="WHG11" s="223">
        <f t="shared" si="257"/>
        <v>0</v>
      </c>
      <c r="WHH11" s="223">
        <f t="shared" si="257"/>
        <v>0</v>
      </c>
      <c r="WHI11" s="223">
        <f t="shared" si="257"/>
        <v>0</v>
      </c>
      <c r="WHJ11" s="223">
        <f t="shared" si="257"/>
        <v>0</v>
      </c>
      <c r="WHK11" s="223">
        <f t="shared" si="257"/>
        <v>0</v>
      </c>
      <c r="WHL11" s="223">
        <f t="shared" si="257"/>
        <v>0</v>
      </c>
      <c r="WHM11" s="223">
        <f t="shared" si="257"/>
        <v>0</v>
      </c>
      <c r="WHN11" s="223">
        <f t="shared" si="257"/>
        <v>0</v>
      </c>
      <c r="WHO11" s="223">
        <f t="shared" si="257"/>
        <v>0</v>
      </c>
      <c r="WHP11" s="223">
        <f t="shared" si="257"/>
        <v>0</v>
      </c>
      <c r="WHQ11" s="223">
        <f t="shared" si="257"/>
        <v>0</v>
      </c>
      <c r="WHR11" s="223">
        <f t="shared" si="257"/>
        <v>0</v>
      </c>
      <c r="WHS11" s="223">
        <f t="shared" si="257"/>
        <v>0</v>
      </c>
      <c r="WHT11" s="223">
        <f t="shared" si="257"/>
        <v>0</v>
      </c>
      <c r="WHU11" s="223">
        <f t="shared" si="257"/>
        <v>0</v>
      </c>
      <c r="WHV11" s="223">
        <f t="shared" ref="WHV11:WKG11" si="258">SUM(WHV4:WHV10)</f>
        <v>0</v>
      </c>
      <c r="WHW11" s="223">
        <f t="shared" si="258"/>
        <v>0</v>
      </c>
      <c r="WHX11" s="223">
        <f t="shared" si="258"/>
        <v>0</v>
      </c>
      <c r="WHY11" s="223">
        <f t="shared" si="258"/>
        <v>0</v>
      </c>
      <c r="WHZ11" s="223">
        <f t="shared" si="258"/>
        <v>0</v>
      </c>
      <c r="WIA11" s="223">
        <f t="shared" si="258"/>
        <v>0</v>
      </c>
      <c r="WIB11" s="223">
        <f t="shared" si="258"/>
        <v>0</v>
      </c>
      <c r="WIC11" s="223">
        <f t="shared" si="258"/>
        <v>0</v>
      </c>
      <c r="WID11" s="223">
        <f t="shared" si="258"/>
        <v>0</v>
      </c>
      <c r="WIE11" s="223">
        <f t="shared" si="258"/>
        <v>0</v>
      </c>
      <c r="WIF11" s="223">
        <f t="shared" si="258"/>
        <v>0</v>
      </c>
      <c r="WIG11" s="223">
        <f t="shared" si="258"/>
        <v>0</v>
      </c>
      <c r="WIH11" s="223">
        <f t="shared" si="258"/>
        <v>0</v>
      </c>
      <c r="WII11" s="223">
        <f t="shared" si="258"/>
        <v>0</v>
      </c>
      <c r="WIJ11" s="223">
        <f t="shared" si="258"/>
        <v>0</v>
      </c>
      <c r="WIK11" s="223">
        <f t="shared" si="258"/>
        <v>0</v>
      </c>
      <c r="WIL11" s="223">
        <f t="shared" si="258"/>
        <v>0</v>
      </c>
      <c r="WIM11" s="223">
        <f t="shared" si="258"/>
        <v>0</v>
      </c>
      <c r="WIN11" s="223">
        <f t="shared" si="258"/>
        <v>0</v>
      </c>
      <c r="WIO11" s="223">
        <f t="shared" si="258"/>
        <v>0</v>
      </c>
      <c r="WIP11" s="223">
        <f t="shared" si="258"/>
        <v>0</v>
      </c>
      <c r="WIQ11" s="223">
        <f t="shared" si="258"/>
        <v>0</v>
      </c>
      <c r="WIR11" s="223">
        <f t="shared" si="258"/>
        <v>0</v>
      </c>
      <c r="WIS11" s="223">
        <f t="shared" si="258"/>
        <v>0</v>
      </c>
      <c r="WIT11" s="223">
        <f t="shared" si="258"/>
        <v>0</v>
      </c>
      <c r="WIU11" s="223">
        <f t="shared" si="258"/>
        <v>0</v>
      </c>
      <c r="WIV11" s="223">
        <f t="shared" si="258"/>
        <v>0</v>
      </c>
      <c r="WIW11" s="223">
        <f t="shared" si="258"/>
        <v>0</v>
      </c>
      <c r="WIX11" s="223">
        <f t="shared" si="258"/>
        <v>0</v>
      </c>
      <c r="WIY11" s="223">
        <f t="shared" si="258"/>
        <v>0</v>
      </c>
      <c r="WIZ11" s="223">
        <f t="shared" si="258"/>
        <v>0</v>
      </c>
      <c r="WJA11" s="223">
        <f t="shared" si="258"/>
        <v>0</v>
      </c>
      <c r="WJB11" s="223">
        <f t="shared" si="258"/>
        <v>0</v>
      </c>
      <c r="WJC11" s="223">
        <f t="shared" si="258"/>
        <v>0</v>
      </c>
      <c r="WJD11" s="223">
        <f t="shared" si="258"/>
        <v>0</v>
      </c>
      <c r="WJE11" s="223">
        <f t="shared" si="258"/>
        <v>0</v>
      </c>
      <c r="WJF11" s="223">
        <f t="shared" si="258"/>
        <v>0</v>
      </c>
      <c r="WJG11" s="223">
        <f t="shared" si="258"/>
        <v>0</v>
      </c>
      <c r="WJH11" s="223">
        <f t="shared" si="258"/>
        <v>0</v>
      </c>
      <c r="WJI11" s="223">
        <f t="shared" si="258"/>
        <v>0</v>
      </c>
      <c r="WJJ11" s="223">
        <f t="shared" si="258"/>
        <v>0</v>
      </c>
      <c r="WJK11" s="223">
        <f t="shared" si="258"/>
        <v>0</v>
      </c>
      <c r="WJL11" s="223">
        <f t="shared" si="258"/>
        <v>0</v>
      </c>
      <c r="WJM11" s="223">
        <f t="shared" si="258"/>
        <v>0</v>
      </c>
      <c r="WJN11" s="223">
        <f t="shared" si="258"/>
        <v>0</v>
      </c>
      <c r="WJO11" s="223">
        <f t="shared" si="258"/>
        <v>0</v>
      </c>
      <c r="WJP11" s="223">
        <f t="shared" si="258"/>
        <v>0</v>
      </c>
      <c r="WJQ11" s="223">
        <f t="shared" si="258"/>
        <v>0</v>
      </c>
      <c r="WJR11" s="223">
        <f t="shared" si="258"/>
        <v>0</v>
      </c>
      <c r="WJS11" s="223">
        <f t="shared" si="258"/>
        <v>0</v>
      </c>
      <c r="WJT11" s="223">
        <f t="shared" si="258"/>
        <v>0</v>
      </c>
      <c r="WJU11" s="223">
        <f t="shared" si="258"/>
        <v>0</v>
      </c>
      <c r="WJV11" s="223">
        <f t="shared" si="258"/>
        <v>0</v>
      </c>
      <c r="WJW11" s="223">
        <f t="shared" si="258"/>
        <v>0</v>
      </c>
      <c r="WJX11" s="223">
        <f t="shared" si="258"/>
        <v>0</v>
      </c>
      <c r="WJY11" s="223">
        <f t="shared" si="258"/>
        <v>0</v>
      </c>
      <c r="WJZ11" s="223">
        <f t="shared" si="258"/>
        <v>0</v>
      </c>
      <c r="WKA11" s="223">
        <f t="shared" si="258"/>
        <v>0</v>
      </c>
      <c r="WKB11" s="223">
        <f t="shared" si="258"/>
        <v>0</v>
      </c>
      <c r="WKC11" s="223">
        <f t="shared" si="258"/>
        <v>0</v>
      </c>
      <c r="WKD11" s="223">
        <f t="shared" si="258"/>
        <v>0</v>
      </c>
      <c r="WKE11" s="223">
        <f t="shared" si="258"/>
        <v>0</v>
      </c>
      <c r="WKF11" s="223">
        <f t="shared" si="258"/>
        <v>0</v>
      </c>
      <c r="WKG11" s="223">
        <f t="shared" si="258"/>
        <v>0</v>
      </c>
      <c r="WKH11" s="223">
        <f t="shared" ref="WKH11:WMS11" si="259">SUM(WKH4:WKH10)</f>
        <v>0</v>
      </c>
      <c r="WKI11" s="223">
        <f t="shared" si="259"/>
        <v>0</v>
      </c>
      <c r="WKJ11" s="223">
        <f t="shared" si="259"/>
        <v>0</v>
      </c>
      <c r="WKK11" s="223">
        <f t="shared" si="259"/>
        <v>0</v>
      </c>
      <c r="WKL11" s="223">
        <f t="shared" si="259"/>
        <v>0</v>
      </c>
      <c r="WKM11" s="223">
        <f t="shared" si="259"/>
        <v>0</v>
      </c>
      <c r="WKN11" s="223">
        <f t="shared" si="259"/>
        <v>0</v>
      </c>
      <c r="WKO11" s="223">
        <f t="shared" si="259"/>
        <v>0</v>
      </c>
      <c r="WKP11" s="223">
        <f t="shared" si="259"/>
        <v>0</v>
      </c>
      <c r="WKQ11" s="223">
        <f t="shared" si="259"/>
        <v>0</v>
      </c>
      <c r="WKR11" s="223">
        <f t="shared" si="259"/>
        <v>0</v>
      </c>
      <c r="WKS11" s="223">
        <f t="shared" si="259"/>
        <v>0</v>
      </c>
      <c r="WKT11" s="223">
        <f t="shared" si="259"/>
        <v>0</v>
      </c>
      <c r="WKU11" s="223">
        <f t="shared" si="259"/>
        <v>0</v>
      </c>
      <c r="WKV11" s="223">
        <f t="shared" si="259"/>
        <v>0</v>
      </c>
      <c r="WKW11" s="223">
        <f t="shared" si="259"/>
        <v>0</v>
      </c>
      <c r="WKX11" s="223">
        <f t="shared" si="259"/>
        <v>0</v>
      </c>
      <c r="WKY11" s="223">
        <f t="shared" si="259"/>
        <v>0</v>
      </c>
      <c r="WKZ11" s="223">
        <f t="shared" si="259"/>
        <v>0</v>
      </c>
      <c r="WLA11" s="223">
        <f t="shared" si="259"/>
        <v>0</v>
      </c>
      <c r="WLB11" s="223">
        <f t="shared" si="259"/>
        <v>0</v>
      </c>
      <c r="WLC11" s="223">
        <f t="shared" si="259"/>
        <v>0</v>
      </c>
      <c r="WLD11" s="223">
        <f t="shared" si="259"/>
        <v>0</v>
      </c>
      <c r="WLE11" s="223">
        <f t="shared" si="259"/>
        <v>0</v>
      </c>
      <c r="WLF11" s="223">
        <f t="shared" si="259"/>
        <v>0</v>
      </c>
      <c r="WLG11" s="223">
        <f t="shared" si="259"/>
        <v>0</v>
      </c>
      <c r="WLH11" s="223">
        <f t="shared" si="259"/>
        <v>0</v>
      </c>
      <c r="WLI11" s="223">
        <f t="shared" si="259"/>
        <v>0</v>
      </c>
      <c r="WLJ11" s="223">
        <f t="shared" si="259"/>
        <v>0</v>
      </c>
      <c r="WLK11" s="223">
        <f t="shared" si="259"/>
        <v>0</v>
      </c>
      <c r="WLL11" s="223">
        <f t="shared" si="259"/>
        <v>0</v>
      </c>
      <c r="WLM11" s="223">
        <f t="shared" si="259"/>
        <v>0</v>
      </c>
      <c r="WLN11" s="223">
        <f t="shared" si="259"/>
        <v>0</v>
      </c>
      <c r="WLO11" s="223">
        <f t="shared" si="259"/>
        <v>0</v>
      </c>
      <c r="WLP11" s="223">
        <f t="shared" si="259"/>
        <v>0</v>
      </c>
      <c r="WLQ11" s="223">
        <f t="shared" si="259"/>
        <v>0</v>
      </c>
      <c r="WLR11" s="223">
        <f t="shared" si="259"/>
        <v>0</v>
      </c>
      <c r="WLS11" s="223">
        <f t="shared" si="259"/>
        <v>0</v>
      </c>
      <c r="WLT11" s="223">
        <f t="shared" si="259"/>
        <v>0</v>
      </c>
      <c r="WLU11" s="223">
        <f t="shared" si="259"/>
        <v>0</v>
      </c>
      <c r="WLV11" s="223">
        <f t="shared" si="259"/>
        <v>0</v>
      </c>
      <c r="WLW11" s="223">
        <f t="shared" si="259"/>
        <v>0</v>
      </c>
      <c r="WLX11" s="223">
        <f t="shared" si="259"/>
        <v>0</v>
      </c>
      <c r="WLY11" s="223">
        <f t="shared" si="259"/>
        <v>0</v>
      </c>
      <c r="WLZ11" s="223">
        <f t="shared" si="259"/>
        <v>0</v>
      </c>
      <c r="WMA11" s="223">
        <f t="shared" si="259"/>
        <v>0</v>
      </c>
      <c r="WMB11" s="223">
        <f t="shared" si="259"/>
        <v>0</v>
      </c>
      <c r="WMC11" s="223">
        <f t="shared" si="259"/>
        <v>0</v>
      </c>
      <c r="WMD11" s="223">
        <f t="shared" si="259"/>
        <v>0</v>
      </c>
      <c r="WME11" s="223">
        <f t="shared" si="259"/>
        <v>0</v>
      </c>
      <c r="WMF11" s="223">
        <f t="shared" si="259"/>
        <v>0</v>
      </c>
      <c r="WMG11" s="223">
        <f t="shared" si="259"/>
        <v>0</v>
      </c>
      <c r="WMH11" s="223">
        <f t="shared" si="259"/>
        <v>0</v>
      </c>
      <c r="WMI11" s="223">
        <f t="shared" si="259"/>
        <v>0</v>
      </c>
      <c r="WMJ11" s="223">
        <f t="shared" si="259"/>
        <v>0</v>
      </c>
      <c r="WMK11" s="223">
        <f t="shared" si="259"/>
        <v>0</v>
      </c>
      <c r="WML11" s="223">
        <f t="shared" si="259"/>
        <v>0</v>
      </c>
      <c r="WMM11" s="223">
        <f t="shared" si="259"/>
        <v>0</v>
      </c>
      <c r="WMN11" s="223">
        <f t="shared" si="259"/>
        <v>0</v>
      </c>
      <c r="WMO11" s="223">
        <f t="shared" si="259"/>
        <v>0</v>
      </c>
      <c r="WMP11" s="223">
        <f t="shared" si="259"/>
        <v>0</v>
      </c>
      <c r="WMQ11" s="223">
        <f t="shared" si="259"/>
        <v>0</v>
      </c>
      <c r="WMR11" s="223">
        <f t="shared" si="259"/>
        <v>0</v>
      </c>
      <c r="WMS11" s="223">
        <f t="shared" si="259"/>
        <v>0</v>
      </c>
      <c r="WMT11" s="223">
        <f t="shared" ref="WMT11:WPE11" si="260">SUM(WMT4:WMT10)</f>
        <v>0</v>
      </c>
      <c r="WMU11" s="223">
        <f t="shared" si="260"/>
        <v>0</v>
      </c>
      <c r="WMV11" s="223">
        <f t="shared" si="260"/>
        <v>0</v>
      </c>
      <c r="WMW11" s="223">
        <f t="shared" si="260"/>
        <v>0</v>
      </c>
      <c r="WMX11" s="223">
        <f t="shared" si="260"/>
        <v>0</v>
      </c>
      <c r="WMY11" s="223">
        <f t="shared" si="260"/>
        <v>0</v>
      </c>
      <c r="WMZ11" s="223">
        <f t="shared" si="260"/>
        <v>0</v>
      </c>
      <c r="WNA11" s="223">
        <f t="shared" si="260"/>
        <v>0</v>
      </c>
      <c r="WNB11" s="223">
        <f t="shared" si="260"/>
        <v>0</v>
      </c>
      <c r="WNC11" s="223">
        <f t="shared" si="260"/>
        <v>0</v>
      </c>
      <c r="WND11" s="223">
        <f t="shared" si="260"/>
        <v>0</v>
      </c>
      <c r="WNE11" s="223">
        <f t="shared" si="260"/>
        <v>0</v>
      </c>
      <c r="WNF11" s="223">
        <f t="shared" si="260"/>
        <v>0</v>
      </c>
      <c r="WNG11" s="223">
        <f t="shared" si="260"/>
        <v>0</v>
      </c>
      <c r="WNH11" s="223">
        <f t="shared" si="260"/>
        <v>0</v>
      </c>
      <c r="WNI11" s="223">
        <f t="shared" si="260"/>
        <v>0</v>
      </c>
      <c r="WNJ11" s="223">
        <f t="shared" si="260"/>
        <v>0</v>
      </c>
      <c r="WNK11" s="223">
        <f t="shared" si="260"/>
        <v>0</v>
      </c>
      <c r="WNL11" s="223">
        <f t="shared" si="260"/>
        <v>0</v>
      </c>
      <c r="WNM11" s="223">
        <f t="shared" si="260"/>
        <v>0</v>
      </c>
      <c r="WNN11" s="223">
        <f t="shared" si="260"/>
        <v>0</v>
      </c>
      <c r="WNO11" s="223">
        <f t="shared" si="260"/>
        <v>0</v>
      </c>
      <c r="WNP11" s="223">
        <f t="shared" si="260"/>
        <v>0</v>
      </c>
      <c r="WNQ11" s="223">
        <f t="shared" si="260"/>
        <v>0</v>
      </c>
      <c r="WNR11" s="223">
        <f t="shared" si="260"/>
        <v>0</v>
      </c>
      <c r="WNS11" s="223">
        <f t="shared" si="260"/>
        <v>0</v>
      </c>
      <c r="WNT11" s="223">
        <f t="shared" si="260"/>
        <v>0</v>
      </c>
      <c r="WNU11" s="223">
        <f t="shared" si="260"/>
        <v>0</v>
      </c>
      <c r="WNV11" s="223">
        <f t="shared" si="260"/>
        <v>0</v>
      </c>
      <c r="WNW11" s="223">
        <f t="shared" si="260"/>
        <v>0</v>
      </c>
      <c r="WNX11" s="223">
        <f t="shared" si="260"/>
        <v>0</v>
      </c>
      <c r="WNY11" s="223">
        <f t="shared" si="260"/>
        <v>0</v>
      </c>
      <c r="WNZ11" s="223">
        <f t="shared" si="260"/>
        <v>0</v>
      </c>
      <c r="WOA11" s="223">
        <f t="shared" si="260"/>
        <v>0</v>
      </c>
      <c r="WOB11" s="223">
        <f t="shared" si="260"/>
        <v>0</v>
      </c>
      <c r="WOC11" s="223">
        <f t="shared" si="260"/>
        <v>0</v>
      </c>
      <c r="WOD11" s="223">
        <f t="shared" si="260"/>
        <v>0</v>
      </c>
      <c r="WOE11" s="223">
        <f t="shared" si="260"/>
        <v>0</v>
      </c>
      <c r="WOF11" s="223">
        <f t="shared" si="260"/>
        <v>0</v>
      </c>
      <c r="WOG11" s="223">
        <f t="shared" si="260"/>
        <v>0</v>
      </c>
      <c r="WOH11" s="223">
        <f t="shared" si="260"/>
        <v>0</v>
      </c>
      <c r="WOI11" s="223">
        <f t="shared" si="260"/>
        <v>0</v>
      </c>
      <c r="WOJ11" s="223">
        <f t="shared" si="260"/>
        <v>0</v>
      </c>
      <c r="WOK11" s="223">
        <f t="shared" si="260"/>
        <v>0</v>
      </c>
      <c r="WOL11" s="223">
        <f t="shared" si="260"/>
        <v>0</v>
      </c>
      <c r="WOM11" s="223">
        <f t="shared" si="260"/>
        <v>0</v>
      </c>
      <c r="WON11" s="223">
        <f t="shared" si="260"/>
        <v>0</v>
      </c>
      <c r="WOO11" s="223">
        <f t="shared" si="260"/>
        <v>0</v>
      </c>
      <c r="WOP11" s="223">
        <f t="shared" si="260"/>
        <v>0</v>
      </c>
      <c r="WOQ11" s="223">
        <f t="shared" si="260"/>
        <v>0</v>
      </c>
      <c r="WOR11" s="223">
        <f t="shared" si="260"/>
        <v>0</v>
      </c>
      <c r="WOS11" s="223">
        <f t="shared" si="260"/>
        <v>0</v>
      </c>
      <c r="WOT11" s="223">
        <f t="shared" si="260"/>
        <v>0</v>
      </c>
      <c r="WOU11" s="223">
        <f t="shared" si="260"/>
        <v>0</v>
      </c>
      <c r="WOV11" s="223">
        <f t="shared" si="260"/>
        <v>0</v>
      </c>
      <c r="WOW11" s="223">
        <f t="shared" si="260"/>
        <v>0</v>
      </c>
      <c r="WOX11" s="223">
        <f t="shared" si="260"/>
        <v>0</v>
      </c>
      <c r="WOY11" s="223">
        <f t="shared" si="260"/>
        <v>0</v>
      </c>
      <c r="WOZ11" s="223">
        <f t="shared" si="260"/>
        <v>0</v>
      </c>
      <c r="WPA11" s="223">
        <f t="shared" si="260"/>
        <v>0</v>
      </c>
      <c r="WPB11" s="223">
        <f t="shared" si="260"/>
        <v>0</v>
      </c>
      <c r="WPC11" s="223">
        <f t="shared" si="260"/>
        <v>0</v>
      </c>
      <c r="WPD11" s="223">
        <f t="shared" si="260"/>
        <v>0</v>
      </c>
      <c r="WPE11" s="223">
        <f t="shared" si="260"/>
        <v>0</v>
      </c>
      <c r="WPF11" s="223">
        <f t="shared" ref="WPF11:WRQ11" si="261">SUM(WPF4:WPF10)</f>
        <v>0</v>
      </c>
      <c r="WPG11" s="223">
        <f t="shared" si="261"/>
        <v>0</v>
      </c>
      <c r="WPH11" s="223">
        <f t="shared" si="261"/>
        <v>0</v>
      </c>
      <c r="WPI11" s="223">
        <f t="shared" si="261"/>
        <v>0</v>
      </c>
      <c r="WPJ11" s="223">
        <f t="shared" si="261"/>
        <v>0</v>
      </c>
      <c r="WPK11" s="223">
        <f t="shared" si="261"/>
        <v>0</v>
      </c>
      <c r="WPL11" s="223">
        <f t="shared" si="261"/>
        <v>0</v>
      </c>
      <c r="WPM11" s="223">
        <f t="shared" si="261"/>
        <v>0</v>
      </c>
      <c r="WPN11" s="223">
        <f t="shared" si="261"/>
        <v>0</v>
      </c>
      <c r="WPO11" s="223">
        <f t="shared" si="261"/>
        <v>0</v>
      </c>
      <c r="WPP11" s="223">
        <f t="shared" si="261"/>
        <v>0</v>
      </c>
      <c r="WPQ11" s="223">
        <f t="shared" si="261"/>
        <v>0</v>
      </c>
      <c r="WPR11" s="223">
        <f t="shared" si="261"/>
        <v>0</v>
      </c>
      <c r="WPS11" s="223">
        <f t="shared" si="261"/>
        <v>0</v>
      </c>
      <c r="WPT11" s="223">
        <f t="shared" si="261"/>
        <v>0</v>
      </c>
      <c r="WPU11" s="223">
        <f t="shared" si="261"/>
        <v>0</v>
      </c>
      <c r="WPV11" s="223">
        <f t="shared" si="261"/>
        <v>0</v>
      </c>
      <c r="WPW11" s="223">
        <f t="shared" si="261"/>
        <v>0</v>
      </c>
      <c r="WPX11" s="223">
        <f t="shared" si="261"/>
        <v>0</v>
      </c>
      <c r="WPY11" s="223">
        <f t="shared" si="261"/>
        <v>0</v>
      </c>
      <c r="WPZ11" s="223">
        <f t="shared" si="261"/>
        <v>0</v>
      </c>
      <c r="WQA11" s="223">
        <f t="shared" si="261"/>
        <v>0</v>
      </c>
      <c r="WQB11" s="223">
        <f t="shared" si="261"/>
        <v>0</v>
      </c>
      <c r="WQC11" s="223">
        <f t="shared" si="261"/>
        <v>0</v>
      </c>
      <c r="WQD11" s="223">
        <f t="shared" si="261"/>
        <v>0</v>
      </c>
      <c r="WQE11" s="223">
        <f t="shared" si="261"/>
        <v>0</v>
      </c>
      <c r="WQF11" s="223">
        <f t="shared" si="261"/>
        <v>0</v>
      </c>
      <c r="WQG11" s="223">
        <f t="shared" si="261"/>
        <v>0</v>
      </c>
      <c r="WQH11" s="223">
        <f t="shared" si="261"/>
        <v>0</v>
      </c>
      <c r="WQI11" s="223">
        <f t="shared" si="261"/>
        <v>0</v>
      </c>
      <c r="WQJ11" s="223">
        <f t="shared" si="261"/>
        <v>0</v>
      </c>
      <c r="WQK11" s="223">
        <f t="shared" si="261"/>
        <v>0</v>
      </c>
      <c r="WQL11" s="223">
        <f t="shared" si="261"/>
        <v>0</v>
      </c>
      <c r="WQM11" s="223">
        <f t="shared" si="261"/>
        <v>0</v>
      </c>
      <c r="WQN11" s="223">
        <f t="shared" si="261"/>
        <v>0</v>
      </c>
      <c r="WQO11" s="223">
        <f t="shared" si="261"/>
        <v>0</v>
      </c>
      <c r="WQP11" s="223">
        <f t="shared" si="261"/>
        <v>0</v>
      </c>
      <c r="WQQ11" s="223">
        <f t="shared" si="261"/>
        <v>0</v>
      </c>
      <c r="WQR11" s="223">
        <f t="shared" si="261"/>
        <v>0</v>
      </c>
      <c r="WQS11" s="223">
        <f t="shared" si="261"/>
        <v>0</v>
      </c>
      <c r="WQT11" s="223">
        <f t="shared" si="261"/>
        <v>0</v>
      </c>
      <c r="WQU11" s="223">
        <f t="shared" si="261"/>
        <v>0</v>
      </c>
      <c r="WQV11" s="223">
        <f t="shared" si="261"/>
        <v>0</v>
      </c>
      <c r="WQW11" s="223">
        <f t="shared" si="261"/>
        <v>0</v>
      </c>
      <c r="WQX11" s="223">
        <f t="shared" si="261"/>
        <v>0</v>
      </c>
      <c r="WQY11" s="223">
        <f t="shared" si="261"/>
        <v>0</v>
      </c>
      <c r="WQZ11" s="223">
        <f t="shared" si="261"/>
        <v>0</v>
      </c>
      <c r="WRA11" s="223">
        <f t="shared" si="261"/>
        <v>0</v>
      </c>
      <c r="WRB11" s="223">
        <f t="shared" si="261"/>
        <v>0</v>
      </c>
      <c r="WRC11" s="223">
        <f t="shared" si="261"/>
        <v>0</v>
      </c>
      <c r="WRD11" s="223">
        <f t="shared" si="261"/>
        <v>0</v>
      </c>
      <c r="WRE11" s="223">
        <f t="shared" si="261"/>
        <v>0</v>
      </c>
      <c r="WRF11" s="223">
        <f t="shared" si="261"/>
        <v>0</v>
      </c>
      <c r="WRG11" s="223">
        <f t="shared" si="261"/>
        <v>0</v>
      </c>
      <c r="WRH11" s="223">
        <f t="shared" si="261"/>
        <v>0</v>
      </c>
      <c r="WRI11" s="223">
        <f t="shared" si="261"/>
        <v>0</v>
      </c>
      <c r="WRJ11" s="223">
        <f t="shared" si="261"/>
        <v>0</v>
      </c>
      <c r="WRK11" s="223">
        <f t="shared" si="261"/>
        <v>0</v>
      </c>
      <c r="WRL11" s="223">
        <f t="shared" si="261"/>
        <v>0</v>
      </c>
      <c r="WRM11" s="223">
        <f t="shared" si="261"/>
        <v>0</v>
      </c>
      <c r="WRN11" s="223">
        <f t="shared" si="261"/>
        <v>0</v>
      </c>
      <c r="WRO11" s="223">
        <f t="shared" si="261"/>
        <v>0</v>
      </c>
      <c r="WRP11" s="223">
        <f t="shared" si="261"/>
        <v>0</v>
      </c>
      <c r="WRQ11" s="223">
        <f t="shared" si="261"/>
        <v>0</v>
      </c>
      <c r="WRR11" s="223">
        <f t="shared" ref="WRR11:WUC11" si="262">SUM(WRR4:WRR10)</f>
        <v>0</v>
      </c>
      <c r="WRS11" s="223">
        <f t="shared" si="262"/>
        <v>0</v>
      </c>
      <c r="WRT11" s="223">
        <f t="shared" si="262"/>
        <v>0</v>
      </c>
      <c r="WRU11" s="223">
        <f t="shared" si="262"/>
        <v>0</v>
      </c>
      <c r="WRV11" s="223">
        <f t="shared" si="262"/>
        <v>0</v>
      </c>
      <c r="WRW11" s="223">
        <f t="shared" si="262"/>
        <v>0</v>
      </c>
      <c r="WRX11" s="223">
        <f t="shared" si="262"/>
        <v>0</v>
      </c>
      <c r="WRY11" s="223">
        <f t="shared" si="262"/>
        <v>0</v>
      </c>
      <c r="WRZ11" s="223">
        <f t="shared" si="262"/>
        <v>0</v>
      </c>
      <c r="WSA11" s="223">
        <f t="shared" si="262"/>
        <v>0</v>
      </c>
      <c r="WSB11" s="223">
        <f t="shared" si="262"/>
        <v>0</v>
      </c>
      <c r="WSC11" s="223">
        <f t="shared" si="262"/>
        <v>0</v>
      </c>
      <c r="WSD11" s="223">
        <f t="shared" si="262"/>
        <v>0</v>
      </c>
      <c r="WSE11" s="223">
        <f t="shared" si="262"/>
        <v>0</v>
      </c>
      <c r="WSF11" s="223">
        <f t="shared" si="262"/>
        <v>0</v>
      </c>
      <c r="WSG11" s="223">
        <f t="shared" si="262"/>
        <v>0</v>
      </c>
      <c r="WSH11" s="223">
        <f t="shared" si="262"/>
        <v>0</v>
      </c>
      <c r="WSI11" s="223">
        <f t="shared" si="262"/>
        <v>0</v>
      </c>
      <c r="WSJ11" s="223">
        <f t="shared" si="262"/>
        <v>0</v>
      </c>
      <c r="WSK11" s="223">
        <f t="shared" si="262"/>
        <v>0</v>
      </c>
      <c r="WSL11" s="223">
        <f t="shared" si="262"/>
        <v>0</v>
      </c>
      <c r="WSM11" s="223">
        <f t="shared" si="262"/>
        <v>0</v>
      </c>
      <c r="WSN11" s="223">
        <f t="shared" si="262"/>
        <v>0</v>
      </c>
      <c r="WSO11" s="223">
        <f t="shared" si="262"/>
        <v>0</v>
      </c>
      <c r="WSP11" s="223">
        <f t="shared" si="262"/>
        <v>0</v>
      </c>
      <c r="WSQ11" s="223">
        <f t="shared" si="262"/>
        <v>0</v>
      </c>
      <c r="WSR11" s="223">
        <f t="shared" si="262"/>
        <v>0</v>
      </c>
      <c r="WSS11" s="223">
        <f t="shared" si="262"/>
        <v>0</v>
      </c>
      <c r="WST11" s="223">
        <f t="shared" si="262"/>
        <v>0</v>
      </c>
      <c r="WSU11" s="223">
        <f t="shared" si="262"/>
        <v>0</v>
      </c>
      <c r="WSV11" s="223">
        <f t="shared" si="262"/>
        <v>0</v>
      </c>
      <c r="WSW11" s="223">
        <f t="shared" si="262"/>
        <v>0</v>
      </c>
      <c r="WSX11" s="223">
        <f t="shared" si="262"/>
        <v>0</v>
      </c>
      <c r="WSY11" s="223">
        <f t="shared" si="262"/>
        <v>0</v>
      </c>
      <c r="WSZ11" s="223">
        <f t="shared" si="262"/>
        <v>0</v>
      </c>
      <c r="WTA11" s="223">
        <f t="shared" si="262"/>
        <v>0</v>
      </c>
      <c r="WTB11" s="223">
        <f t="shared" si="262"/>
        <v>0</v>
      </c>
      <c r="WTC11" s="223">
        <f t="shared" si="262"/>
        <v>0</v>
      </c>
      <c r="WTD11" s="223">
        <f t="shared" si="262"/>
        <v>0</v>
      </c>
      <c r="WTE11" s="223">
        <f t="shared" si="262"/>
        <v>0</v>
      </c>
      <c r="WTF11" s="223">
        <f t="shared" si="262"/>
        <v>0</v>
      </c>
      <c r="WTG11" s="223">
        <f t="shared" si="262"/>
        <v>0</v>
      </c>
      <c r="WTH11" s="223">
        <f t="shared" si="262"/>
        <v>0</v>
      </c>
      <c r="WTI11" s="223">
        <f t="shared" si="262"/>
        <v>0</v>
      </c>
      <c r="WTJ11" s="223">
        <f t="shared" si="262"/>
        <v>0</v>
      </c>
      <c r="WTK11" s="223">
        <f t="shared" si="262"/>
        <v>0</v>
      </c>
      <c r="WTL11" s="223">
        <f t="shared" si="262"/>
        <v>0</v>
      </c>
      <c r="WTM11" s="223">
        <f t="shared" si="262"/>
        <v>0</v>
      </c>
      <c r="WTN11" s="223">
        <f t="shared" si="262"/>
        <v>0</v>
      </c>
      <c r="WTO11" s="223">
        <f t="shared" si="262"/>
        <v>0</v>
      </c>
      <c r="WTP11" s="223">
        <f t="shared" si="262"/>
        <v>0</v>
      </c>
      <c r="WTQ11" s="223">
        <f t="shared" si="262"/>
        <v>0</v>
      </c>
      <c r="WTR11" s="223">
        <f t="shared" si="262"/>
        <v>0</v>
      </c>
      <c r="WTS11" s="223">
        <f t="shared" si="262"/>
        <v>0</v>
      </c>
      <c r="WTT11" s="223">
        <f t="shared" si="262"/>
        <v>0</v>
      </c>
      <c r="WTU11" s="223">
        <f t="shared" si="262"/>
        <v>0</v>
      </c>
      <c r="WTV11" s="223">
        <f t="shared" si="262"/>
        <v>0</v>
      </c>
      <c r="WTW11" s="223">
        <f t="shared" si="262"/>
        <v>0</v>
      </c>
      <c r="WTX11" s="223">
        <f t="shared" si="262"/>
        <v>0</v>
      </c>
      <c r="WTY11" s="223">
        <f t="shared" si="262"/>
        <v>0</v>
      </c>
      <c r="WTZ11" s="223">
        <f t="shared" si="262"/>
        <v>0</v>
      </c>
      <c r="WUA11" s="223">
        <f t="shared" si="262"/>
        <v>0</v>
      </c>
      <c r="WUB11" s="223">
        <f t="shared" si="262"/>
        <v>0</v>
      </c>
      <c r="WUC11" s="223">
        <f t="shared" si="262"/>
        <v>0</v>
      </c>
      <c r="WUD11" s="223">
        <f t="shared" ref="WUD11:WWO11" si="263">SUM(WUD4:WUD10)</f>
        <v>0</v>
      </c>
      <c r="WUE11" s="223">
        <f t="shared" si="263"/>
        <v>0</v>
      </c>
      <c r="WUF11" s="223">
        <f t="shared" si="263"/>
        <v>0</v>
      </c>
      <c r="WUG11" s="223">
        <f t="shared" si="263"/>
        <v>0</v>
      </c>
      <c r="WUH11" s="223">
        <f t="shared" si="263"/>
        <v>0</v>
      </c>
      <c r="WUI11" s="223">
        <f t="shared" si="263"/>
        <v>0</v>
      </c>
      <c r="WUJ11" s="223">
        <f t="shared" si="263"/>
        <v>0</v>
      </c>
      <c r="WUK11" s="223">
        <f t="shared" si="263"/>
        <v>0</v>
      </c>
      <c r="WUL11" s="223">
        <f t="shared" si="263"/>
        <v>0</v>
      </c>
      <c r="WUM11" s="223">
        <f t="shared" si="263"/>
        <v>0</v>
      </c>
      <c r="WUN11" s="223">
        <f t="shared" si="263"/>
        <v>0</v>
      </c>
      <c r="WUO11" s="223">
        <f t="shared" si="263"/>
        <v>0</v>
      </c>
      <c r="WUP11" s="223">
        <f t="shared" si="263"/>
        <v>0</v>
      </c>
      <c r="WUQ11" s="223">
        <f t="shared" si="263"/>
        <v>0</v>
      </c>
      <c r="WUR11" s="223">
        <f t="shared" si="263"/>
        <v>0</v>
      </c>
      <c r="WUS11" s="223">
        <f t="shared" si="263"/>
        <v>0</v>
      </c>
      <c r="WUT11" s="223">
        <f t="shared" si="263"/>
        <v>0</v>
      </c>
      <c r="WUU11" s="223">
        <f t="shared" si="263"/>
        <v>0</v>
      </c>
      <c r="WUV11" s="223">
        <f t="shared" si="263"/>
        <v>0</v>
      </c>
      <c r="WUW11" s="223">
        <f t="shared" si="263"/>
        <v>0</v>
      </c>
      <c r="WUX11" s="223">
        <f t="shared" si="263"/>
        <v>0</v>
      </c>
      <c r="WUY11" s="223">
        <f t="shared" si="263"/>
        <v>0</v>
      </c>
      <c r="WUZ11" s="223">
        <f t="shared" si="263"/>
        <v>0</v>
      </c>
      <c r="WVA11" s="223">
        <f t="shared" si="263"/>
        <v>0</v>
      </c>
      <c r="WVB11" s="223">
        <f t="shared" si="263"/>
        <v>0</v>
      </c>
      <c r="WVC11" s="223">
        <f t="shared" si="263"/>
        <v>0</v>
      </c>
      <c r="WVD11" s="223">
        <f t="shared" si="263"/>
        <v>0</v>
      </c>
      <c r="WVE11" s="223">
        <f t="shared" si="263"/>
        <v>0</v>
      </c>
      <c r="WVF11" s="223">
        <f t="shared" si="263"/>
        <v>0</v>
      </c>
      <c r="WVG11" s="223">
        <f t="shared" si="263"/>
        <v>0</v>
      </c>
      <c r="WVH11" s="223">
        <f t="shared" si="263"/>
        <v>0</v>
      </c>
      <c r="WVI11" s="223">
        <f t="shared" si="263"/>
        <v>0</v>
      </c>
      <c r="WVJ11" s="223">
        <f t="shared" si="263"/>
        <v>0</v>
      </c>
      <c r="WVK11" s="223">
        <f t="shared" si="263"/>
        <v>0</v>
      </c>
      <c r="WVL11" s="223">
        <f t="shared" si="263"/>
        <v>0</v>
      </c>
      <c r="WVM11" s="223">
        <f t="shared" si="263"/>
        <v>0</v>
      </c>
      <c r="WVN11" s="223">
        <f t="shared" si="263"/>
        <v>0</v>
      </c>
      <c r="WVO11" s="223">
        <f t="shared" si="263"/>
        <v>0</v>
      </c>
      <c r="WVP11" s="223">
        <f t="shared" si="263"/>
        <v>0</v>
      </c>
      <c r="WVQ11" s="223">
        <f t="shared" si="263"/>
        <v>0</v>
      </c>
      <c r="WVR11" s="223">
        <f t="shared" si="263"/>
        <v>0</v>
      </c>
      <c r="WVS11" s="223">
        <f t="shared" si="263"/>
        <v>0</v>
      </c>
      <c r="WVT11" s="223">
        <f t="shared" si="263"/>
        <v>0</v>
      </c>
      <c r="WVU11" s="223">
        <f t="shared" si="263"/>
        <v>0</v>
      </c>
      <c r="WVV11" s="223">
        <f t="shared" si="263"/>
        <v>0</v>
      </c>
      <c r="WVW11" s="223">
        <f t="shared" si="263"/>
        <v>0</v>
      </c>
      <c r="WVX11" s="223">
        <f t="shared" si="263"/>
        <v>0</v>
      </c>
      <c r="WVY11" s="223">
        <f t="shared" si="263"/>
        <v>0</v>
      </c>
      <c r="WVZ11" s="223">
        <f t="shared" si="263"/>
        <v>0</v>
      </c>
      <c r="WWA11" s="223">
        <f t="shared" si="263"/>
        <v>0</v>
      </c>
      <c r="WWB11" s="223">
        <f t="shared" si="263"/>
        <v>0</v>
      </c>
      <c r="WWC11" s="223">
        <f t="shared" si="263"/>
        <v>0</v>
      </c>
      <c r="WWD11" s="223">
        <f t="shared" si="263"/>
        <v>0</v>
      </c>
      <c r="WWE11" s="223">
        <f t="shared" si="263"/>
        <v>0</v>
      </c>
      <c r="WWF11" s="223">
        <f t="shared" si="263"/>
        <v>0</v>
      </c>
      <c r="WWG11" s="223">
        <f t="shared" si="263"/>
        <v>0</v>
      </c>
      <c r="WWH11" s="223">
        <f t="shared" si="263"/>
        <v>0</v>
      </c>
      <c r="WWI11" s="223">
        <f t="shared" si="263"/>
        <v>0</v>
      </c>
      <c r="WWJ11" s="223">
        <f t="shared" si="263"/>
        <v>0</v>
      </c>
      <c r="WWK11" s="223">
        <f t="shared" si="263"/>
        <v>0</v>
      </c>
      <c r="WWL11" s="223">
        <f t="shared" si="263"/>
        <v>0</v>
      </c>
      <c r="WWM11" s="223">
        <f t="shared" si="263"/>
        <v>0</v>
      </c>
      <c r="WWN11" s="223">
        <f t="shared" si="263"/>
        <v>0</v>
      </c>
      <c r="WWO11" s="223">
        <f t="shared" si="263"/>
        <v>0</v>
      </c>
      <c r="WWP11" s="223">
        <f t="shared" ref="WWP11:WZA11" si="264">SUM(WWP4:WWP10)</f>
        <v>0</v>
      </c>
      <c r="WWQ11" s="223">
        <f t="shared" si="264"/>
        <v>0</v>
      </c>
      <c r="WWR11" s="223">
        <f t="shared" si="264"/>
        <v>0</v>
      </c>
      <c r="WWS11" s="223">
        <f t="shared" si="264"/>
        <v>0</v>
      </c>
      <c r="WWT11" s="223">
        <f t="shared" si="264"/>
        <v>0</v>
      </c>
      <c r="WWU11" s="223">
        <f t="shared" si="264"/>
        <v>0</v>
      </c>
      <c r="WWV11" s="223">
        <f t="shared" si="264"/>
        <v>0</v>
      </c>
      <c r="WWW11" s="223">
        <f t="shared" si="264"/>
        <v>0</v>
      </c>
      <c r="WWX11" s="223">
        <f t="shared" si="264"/>
        <v>0</v>
      </c>
      <c r="WWY11" s="223">
        <f t="shared" si="264"/>
        <v>0</v>
      </c>
      <c r="WWZ11" s="223">
        <f t="shared" si="264"/>
        <v>0</v>
      </c>
      <c r="WXA11" s="223">
        <f t="shared" si="264"/>
        <v>0</v>
      </c>
      <c r="WXB11" s="223">
        <f t="shared" si="264"/>
        <v>0</v>
      </c>
      <c r="WXC11" s="223">
        <f t="shared" si="264"/>
        <v>0</v>
      </c>
      <c r="WXD11" s="223">
        <f t="shared" si="264"/>
        <v>0</v>
      </c>
      <c r="WXE11" s="223">
        <f t="shared" si="264"/>
        <v>0</v>
      </c>
      <c r="WXF11" s="223">
        <f t="shared" si="264"/>
        <v>0</v>
      </c>
      <c r="WXG11" s="223">
        <f t="shared" si="264"/>
        <v>0</v>
      </c>
      <c r="WXH11" s="223">
        <f t="shared" si="264"/>
        <v>0</v>
      </c>
      <c r="WXI11" s="223">
        <f t="shared" si="264"/>
        <v>0</v>
      </c>
      <c r="WXJ11" s="223">
        <f t="shared" si="264"/>
        <v>0</v>
      </c>
      <c r="WXK11" s="223">
        <f t="shared" si="264"/>
        <v>0</v>
      </c>
      <c r="WXL11" s="223">
        <f t="shared" si="264"/>
        <v>0</v>
      </c>
      <c r="WXM11" s="223">
        <f t="shared" si="264"/>
        <v>0</v>
      </c>
      <c r="WXN11" s="223">
        <f t="shared" si="264"/>
        <v>0</v>
      </c>
      <c r="WXO11" s="223">
        <f t="shared" si="264"/>
        <v>0</v>
      </c>
      <c r="WXP11" s="223">
        <f t="shared" si="264"/>
        <v>0</v>
      </c>
      <c r="WXQ11" s="223">
        <f t="shared" si="264"/>
        <v>0</v>
      </c>
      <c r="WXR11" s="223">
        <f t="shared" si="264"/>
        <v>0</v>
      </c>
      <c r="WXS11" s="223">
        <f t="shared" si="264"/>
        <v>0</v>
      </c>
      <c r="WXT11" s="223">
        <f t="shared" si="264"/>
        <v>0</v>
      </c>
      <c r="WXU11" s="223">
        <f t="shared" si="264"/>
        <v>0</v>
      </c>
      <c r="WXV11" s="223">
        <f t="shared" si="264"/>
        <v>0</v>
      </c>
      <c r="WXW11" s="223">
        <f t="shared" si="264"/>
        <v>0</v>
      </c>
      <c r="WXX11" s="223">
        <f t="shared" si="264"/>
        <v>0</v>
      </c>
      <c r="WXY11" s="223">
        <f t="shared" si="264"/>
        <v>0</v>
      </c>
      <c r="WXZ11" s="223">
        <f t="shared" si="264"/>
        <v>0</v>
      </c>
      <c r="WYA11" s="223">
        <f t="shared" si="264"/>
        <v>0</v>
      </c>
      <c r="WYB11" s="223">
        <f t="shared" si="264"/>
        <v>0</v>
      </c>
      <c r="WYC11" s="223">
        <f t="shared" si="264"/>
        <v>0</v>
      </c>
      <c r="WYD11" s="223">
        <f t="shared" si="264"/>
        <v>0</v>
      </c>
      <c r="WYE11" s="223">
        <f t="shared" si="264"/>
        <v>0</v>
      </c>
      <c r="WYF11" s="223">
        <f t="shared" si="264"/>
        <v>0</v>
      </c>
      <c r="WYG11" s="223">
        <f t="shared" si="264"/>
        <v>0</v>
      </c>
      <c r="WYH11" s="223">
        <f t="shared" si="264"/>
        <v>0</v>
      </c>
      <c r="WYI11" s="223">
        <f t="shared" si="264"/>
        <v>0</v>
      </c>
      <c r="WYJ11" s="223">
        <f t="shared" si="264"/>
        <v>0</v>
      </c>
      <c r="WYK11" s="223">
        <f t="shared" si="264"/>
        <v>0</v>
      </c>
      <c r="WYL11" s="223">
        <f t="shared" si="264"/>
        <v>0</v>
      </c>
      <c r="WYM11" s="223">
        <f t="shared" si="264"/>
        <v>0</v>
      </c>
      <c r="WYN11" s="223">
        <f t="shared" si="264"/>
        <v>0</v>
      </c>
      <c r="WYO11" s="223">
        <f t="shared" si="264"/>
        <v>0</v>
      </c>
      <c r="WYP11" s="223">
        <f t="shared" si="264"/>
        <v>0</v>
      </c>
      <c r="WYQ11" s="223">
        <f t="shared" si="264"/>
        <v>0</v>
      </c>
      <c r="WYR11" s="223">
        <f t="shared" si="264"/>
        <v>0</v>
      </c>
      <c r="WYS11" s="223">
        <f t="shared" si="264"/>
        <v>0</v>
      </c>
      <c r="WYT11" s="223">
        <f t="shared" si="264"/>
        <v>0</v>
      </c>
      <c r="WYU11" s="223">
        <f t="shared" si="264"/>
        <v>0</v>
      </c>
      <c r="WYV11" s="223">
        <f t="shared" si="264"/>
        <v>0</v>
      </c>
      <c r="WYW11" s="223">
        <f t="shared" si="264"/>
        <v>0</v>
      </c>
      <c r="WYX11" s="223">
        <f t="shared" si="264"/>
        <v>0</v>
      </c>
      <c r="WYY11" s="223">
        <f t="shared" si="264"/>
        <v>0</v>
      </c>
      <c r="WYZ11" s="223">
        <f t="shared" si="264"/>
        <v>0</v>
      </c>
      <c r="WZA11" s="223">
        <f t="shared" si="264"/>
        <v>0</v>
      </c>
      <c r="WZB11" s="223">
        <f t="shared" ref="WZB11:XBM11" si="265">SUM(WZB4:WZB10)</f>
        <v>0</v>
      </c>
      <c r="WZC11" s="223">
        <f t="shared" si="265"/>
        <v>0</v>
      </c>
      <c r="WZD11" s="223">
        <f t="shared" si="265"/>
        <v>0</v>
      </c>
      <c r="WZE11" s="223">
        <f t="shared" si="265"/>
        <v>0</v>
      </c>
      <c r="WZF11" s="223">
        <f t="shared" si="265"/>
        <v>0</v>
      </c>
      <c r="WZG11" s="223">
        <f t="shared" si="265"/>
        <v>0</v>
      </c>
      <c r="WZH11" s="223">
        <f t="shared" si="265"/>
        <v>0</v>
      </c>
      <c r="WZI11" s="223">
        <f t="shared" si="265"/>
        <v>0</v>
      </c>
      <c r="WZJ11" s="223">
        <f t="shared" si="265"/>
        <v>0</v>
      </c>
      <c r="WZK11" s="223">
        <f t="shared" si="265"/>
        <v>0</v>
      </c>
      <c r="WZL11" s="223">
        <f t="shared" si="265"/>
        <v>0</v>
      </c>
      <c r="WZM11" s="223">
        <f t="shared" si="265"/>
        <v>0</v>
      </c>
      <c r="WZN11" s="223">
        <f t="shared" si="265"/>
        <v>0</v>
      </c>
      <c r="WZO11" s="223">
        <f t="shared" si="265"/>
        <v>0</v>
      </c>
      <c r="WZP11" s="223">
        <f t="shared" si="265"/>
        <v>0</v>
      </c>
      <c r="WZQ11" s="223">
        <f t="shared" si="265"/>
        <v>0</v>
      </c>
      <c r="WZR11" s="223">
        <f t="shared" si="265"/>
        <v>0</v>
      </c>
      <c r="WZS11" s="223">
        <f t="shared" si="265"/>
        <v>0</v>
      </c>
      <c r="WZT11" s="223">
        <f t="shared" si="265"/>
        <v>0</v>
      </c>
      <c r="WZU11" s="223">
        <f t="shared" si="265"/>
        <v>0</v>
      </c>
      <c r="WZV11" s="223">
        <f t="shared" si="265"/>
        <v>0</v>
      </c>
      <c r="WZW11" s="223">
        <f t="shared" si="265"/>
        <v>0</v>
      </c>
      <c r="WZX11" s="223">
        <f t="shared" si="265"/>
        <v>0</v>
      </c>
      <c r="WZY11" s="223">
        <f t="shared" si="265"/>
        <v>0</v>
      </c>
      <c r="WZZ11" s="223">
        <f t="shared" si="265"/>
        <v>0</v>
      </c>
      <c r="XAA11" s="223">
        <f t="shared" si="265"/>
        <v>0</v>
      </c>
      <c r="XAB11" s="223">
        <f t="shared" si="265"/>
        <v>0</v>
      </c>
      <c r="XAC11" s="223">
        <f t="shared" si="265"/>
        <v>0</v>
      </c>
      <c r="XAD11" s="223">
        <f t="shared" si="265"/>
        <v>0</v>
      </c>
      <c r="XAE11" s="223">
        <f t="shared" si="265"/>
        <v>0</v>
      </c>
      <c r="XAF11" s="223">
        <f t="shared" si="265"/>
        <v>0</v>
      </c>
      <c r="XAG11" s="223">
        <f t="shared" si="265"/>
        <v>0</v>
      </c>
      <c r="XAH11" s="223">
        <f t="shared" si="265"/>
        <v>0</v>
      </c>
      <c r="XAI11" s="223">
        <f t="shared" si="265"/>
        <v>0</v>
      </c>
      <c r="XAJ11" s="223">
        <f t="shared" si="265"/>
        <v>0</v>
      </c>
      <c r="XAK11" s="223">
        <f t="shared" si="265"/>
        <v>0</v>
      </c>
      <c r="XAL11" s="223">
        <f t="shared" si="265"/>
        <v>0</v>
      </c>
      <c r="XAM11" s="223">
        <f t="shared" si="265"/>
        <v>0</v>
      </c>
      <c r="XAN11" s="223">
        <f t="shared" si="265"/>
        <v>0</v>
      </c>
      <c r="XAO11" s="223">
        <f t="shared" si="265"/>
        <v>0</v>
      </c>
      <c r="XAP11" s="223">
        <f t="shared" si="265"/>
        <v>0</v>
      </c>
      <c r="XAQ11" s="223">
        <f t="shared" si="265"/>
        <v>0</v>
      </c>
      <c r="XAR11" s="223">
        <f t="shared" si="265"/>
        <v>0</v>
      </c>
      <c r="XAS11" s="223">
        <f t="shared" si="265"/>
        <v>0</v>
      </c>
      <c r="XAT11" s="223">
        <f t="shared" si="265"/>
        <v>0</v>
      </c>
      <c r="XAU11" s="223">
        <f t="shared" si="265"/>
        <v>0</v>
      </c>
      <c r="XAV11" s="223">
        <f t="shared" si="265"/>
        <v>0</v>
      </c>
      <c r="XAW11" s="223">
        <f t="shared" si="265"/>
        <v>0</v>
      </c>
      <c r="XAX11" s="223">
        <f t="shared" si="265"/>
        <v>0</v>
      </c>
      <c r="XAY11" s="223">
        <f t="shared" si="265"/>
        <v>0</v>
      </c>
      <c r="XAZ11" s="223">
        <f t="shared" si="265"/>
        <v>0</v>
      </c>
      <c r="XBA11" s="223">
        <f t="shared" si="265"/>
        <v>0</v>
      </c>
      <c r="XBB11" s="223">
        <f t="shared" si="265"/>
        <v>0</v>
      </c>
      <c r="XBC11" s="223">
        <f t="shared" si="265"/>
        <v>0</v>
      </c>
      <c r="XBD11" s="223">
        <f t="shared" si="265"/>
        <v>0</v>
      </c>
      <c r="XBE11" s="223">
        <f t="shared" si="265"/>
        <v>0</v>
      </c>
      <c r="XBF11" s="223">
        <f t="shared" si="265"/>
        <v>0</v>
      </c>
      <c r="XBG11" s="223">
        <f t="shared" si="265"/>
        <v>0</v>
      </c>
      <c r="XBH11" s="223">
        <f t="shared" si="265"/>
        <v>0</v>
      </c>
      <c r="XBI11" s="223">
        <f t="shared" si="265"/>
        <v>0</v>
      </c>
      <c r="XBJ11" s="223">
        <f t="shared" si="265"/>
        <v>0</v>
      </c>
      <c r="XBK11" s="223">
        <f t="shared" si="265"/>
        <v>0</v>
      </c>
      <c r="XBL11" s="223">
        <f t="shared" si="265"/>
        <v>0</v>
      </c>
      <c r="XBM11" s="223">
        <f t="shared" si="265"/>
        <v>0</v>
      </c>
      <c r="XBN11" s="223">
        <f t="shared" ref="XBN11:XDY11" si="266">SUM(XBN4:XBN10)</f>
        <v>0</v>
      </c>
      <c r="XBO11" s="223">
        <f t="shared" si="266"/>
        <v>0</v>
      </c>
      <c r="XBP11" s="223">
        <f t="shared" si="266"/>
        <v>0</v>
      </c>
      <c r="XBQ11" s="223">
        <f t="shared" si="266"/>
        <v>0</v>
      </c>
      <c r="XBR11" s="223">
        <f t="shared" si="266"/>
        <v>0</v>
      </c>
      <c r="XBS11" s="223">
        <f t="shared" si="266"/>
        <v>0</v>
      </c>
      <c r="XBT11" s="223">
        <f t="shared" si="266"/>
        <v>0</v>
      </c>
      <c r="XBU11" s="223">
        <f t="shared" si="266"/>
        <v>0</v>
      </c>
      <c r="XBV11" s="223">
        <f t="shared" si="266"/>
        <v>0</v>
      </c>
      <c r="XBW11" s="223">
        <f t="shared" si="266"/>
        <v>0</v>
      </c>
      <c r="XBX11" s="223">
        <f t="shared" si="266"/>
        <v>0</v>
      </c>
      <c r="XBY11" s="223">
        <f t="shared" si="266"/>
        <v>0</v>
      </c>
      <c r="XBZ11" s="223">
        <f t="shared" si="266"/>
        <v>0</v>
      </c>
      <c r="XCA11" s="223">
        <f t="shared" si="266"/>
        <v>0</v>
      </c>
      <c r="XCB11" s="223">
        <f t="shared" si="266"/>
        <v>0</v>
      </c>
      <c r="XCC11" s="223">
        <f t="shared" si="266"/>
        <v>0</v>
      </c>
      <c r="XCD11" s="223">
        <f t="shared" si="266"/>
        <v>0</v>
      </c>
      <c r="XCE11" s="223">
        <f t="shared" si="266"/>
        <v>0</v>
      </c>
      <c r="XCF11" s="223">
        <f t="shared" si="266"/>
        <v>0</v>
      </c>
      <c r="XCG11" s="223">
        <f t="shared" si="266"/>
        <v>0</v>
      </c>
      <c r="XCH11" s="223">
        <f t="shared" si="266"/>
        <v>0</v>
      </c>
      <c r="XCI11" s="223">
        <f t="shared" si="266"/>
        <v>0</v>
      </c>
      <c r="XCJ11" s="223">
        <f t="shared" si="266"/>
        <v>0</v>
      </c>
      <c r="XCK11" s="223">
        <f t="shared" si="266"/>
        <v>0</v>
      </c>
      <c r="XCL11" s="223">
        <f t="shared" si="266"/>
        <v>0</v>
      </c>
      <c r="XCM11" s="223">
        <f t="shared" si="266"/>
        <v>0</v>
      </c>
      <c r="XCN11" s="223">
        <f t="shared" si="266"/>
        <v>0</v>
      </c>
      <c r="XCO11" s="223">
        <f t="shared" si="266"/>
        <v>0</v>
      </c>
      <c r="XCP11" s="223">
        <f t="shared" si="266"/>
        <v>0</v>
      </c>
      <c r="XCQ11" s="223">
        <f t="shared" si="266"/>
        <v>0</v>
      </c>
      <c r="XCR11" s="223">
        <f t="shared" si="266"/>
        <v>0</v>
      </c>
      <c r="XCS11" s="223">
        <f t="shared" si="266"/>
        <v>0</v>
      </c>
      <c r="XCT11" s="223">
        <f t="shared" si="266"/>
        <v>0</v>
      </c>
      <c r="XCU11" s="223">
        <f t="shared" si="266"/>
        <v>0</v>
      </c>
      <c r="XCV11" s="223">
        <f t="shared" si="266"/>
        <v>0</v>
      </c>
      <c r="XCW11" s="223">
        <f t="shared" si="266"/>
        <v>0</v>
      </c>
      <c r="XCX11" s="223">
        <f t="shared" si="266"/>
        <v>0</v>
      </c>
      <c r="XCY11" s="223">
        <f t="shared" si="266"/>
        <v>0</v>
      </c>
      <c r="XCZ11" s="223">
        <f t="shared" si="266"/>
        <v>0</v>
      </c>
      <c r="XDA11" s="223">
        <f t="shared" si="266"/>
        <v>0</v>
      </c>
      <c r="XDB11" s="223">
        <f t="shared" si="266"/>
        <v>0</v>
      </c>
      <c r="XDC11" s="223">
        <f t="shared" si="266"/>
        <v>0</v>
      </c>
      <c r="XDD11" s="223">
        <f t="shared" si="266"/>
        <v>0</v>
      </c>
      <c r="XDE11" s="223">
        <f t="shared" si="266"/>
        <v>0</v>
      </c>
      <c r="XDF11" s="223">
        <f t="shared" si="266"/>
        <v>0</v>
      </c>
      <c r="XDG11" s="223">
        <f t="shared" si="266"/>
        <v>0</v>
      </c>
      <c r="XDH11" s="223">
        <f t="shared" si="266"/>
        <v>0</v>
      </c>
      <c r="XDI11" s="223">
        <f t="shared" si="266"/>
        <v>0</v>
      </c>
      <c r="XDJ11" s="223">
        <f t="shared" si="266"/>
        <v>0</v>
      </c>
      <c r="XDK11" s="223">
        <f t="shared" si="266"/>
        <v>0</v>
      </c>
      <c r="XDL11" s="223">
        <f t="shared" si="266"/>
        <v>0</v>
      </c>
      <c r="XDM11" s="223">
        <f t="shared" si="266"/>
        <v>0</v>
      </c>
      <c r="XDN11" s="223">
        <f t="shared" si="266"/>
        <v>0</v>
      </c>
      <c r="XDO11" s="223">
        <f t="shared" si="266"/>
        <v>0</v>
      </c>
      <c r="XDP11" s="223">
        <f t="shared" si="266"/>
        <v>0</v>
      </c>
      <c r="XDQ11" s="223">
        <f t="shared" si="266"/>
        <v>0</v>
      </c>
      <c r="XDR11" s="223">
        <f t="shared" si="266"/>
        <v>0</v>
      </c>
      <c r="XDS11" s="223">
        <f t="shared" si="266"/>
        <v>0</v>
      </c>
      <c r="XDT11" s="223">
        <f t="shared" si="266"/>
        <v>0</v>
      </c>
      <c r="XDU11" s="223">
        <f t="shared" si="266"/>
        <v>0</v>
      </c>
      <c r="XDV11" s="223">
        <f t="shared" si="266"/>
        <v>0</v>
      </c>
      <c r="XDW11" s="223">
        <f t="shared" si="266"/>
        <v>0</v>
      </c>
      <c r="XDX11" s="223">
        <f t="shared" si="266"/>
        <v>0</v>
      </c>
      <c r="XDY11" s="223">
        <f t="shared" si="266"/>
        <v>0</v>
      </c>
      <c r="XDZ11" s="223">
        <f t="shared" ref="XDZ11:XFD11" si="267">SUM(XDZ4:XDZ10)</f>
        <v>0</v>
      </c>
      <c r="XEA11" s="223">
        <f t="shared" si="267"/>
        <v>0</v>
      </c>
      <c r="XEB11" s="223">
        <f t="shared" si="267"/>
        <v>0</v>
      </c>
      <c r="XEC11" s="223">
        <f t="shared" si="267"/>
        <v>0</v>
      </c>
      <c r="XED11" s="223">
        <f t="shared" si="267"/>
        <v>0</v>
      </c>
      <c r="XEE11" s="223">
        <f t="shared" si="267"/>
        <v>0</v>
      </c>
      <c r="XEF11" s="223">
        <f t="shared" si="267"/>
        <v>0</v>
      </c>
      <c r="XEG11" s="223">
        <f t="shared" si="267"/>
        <v>0</v>
      </c>
      <c r="XEH11" s="223">
        <f t="shared" si="267"/>
        <v>0</v>
      </c>
      <c r="XEI11" s="223">
        <f t="shared" si="267"/>
        <v>0</v>
      </c>
      <c r="XEJ11" s="223">
        <f t="shared" si="267"/>
        <v>0</v>
      </c>
      <c r="XEK11" s="223">
        <f t="shared" si="267"/>
        <v>0</v>
      </c>
      <c r="XEL11" s="223">
        <f t="shared" si="267"/>
        <v>0</v>
      </c>
      <c r="XEM11" s="223">
        <f t="shared" si="267"/>
        <v>0</v>
      </c>
      <c r="XEN11" s="223">
        <f t="shared" si="267"/>
        <v>0</v>
      </c>
      <c r="XEO11" s="223">
        <f t="shared" si="267"/>
        <v>0</v>
      </c>
      <c r="XEP11" s="223">
        <f t="shared" si="267"/>
        <v>0</v>
      </c>
      <c r="XEQ11" s="223">
        <f t="shared" si="267"/>
        <v>0</v>
      </c>
      <c r="XER11" s="223">
        <f t="shared" si="267"/>
        <v>0</v>
      </c>
      <c r="XES11" s="223">
        <f t="shared" si="267"/>
        <v>0</v>
      </c>
      <c r="XET11" s="223">
        <f t="shared" si="267"/>
        <v>0</v>
      </c>
      <c r="XEU11" s="223">
        <f t="shared" si="267"/>
        <v>0</v>
      </c>
      <c r="XEV11" s="223">
        <f t="shared" si="267"/>
        <v>0</v>
      </c>
      <c r="XEW11" s="223">
        <f t="shared" si="267"/>
        <v>0</v>
      </c>
      <c r="XEX11" s="223">
        <f t="shared" si="267"/>
        <v>0</v>
      </c>
      <c r="XEY11" s="223">
        <f t="shared" si="267"/>
        <v>0</v>
      </c>
      <c r="XEZ11" s="223">
        <f t="shared" si="267"/>
        <v>0</v>
      </c>
      <c r="XFA11" s="223">
        <f t="shared" si="267"/>
        <v>0</v>
      </c>
      <c r="XFB11" s="223">
        <f t="shared" si="267"/>
        <v>0</v>
      </c>
      <c r="XFC11" s="223">
        <f t="shared" si="267"/>
        <v>0</v>
      </c>
      <c r="XFD11" s="223">
        <f t="shared" si="267"/>
        <v>0</v>
      </c>
    </row>
    <row r="12" spans="1:16384" ht="1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21"/>
      <c r="AS12" s="222"/>
      <c r="AT12" s="222"/>
      <c r="AU12" s="222"/>
      <c r="AV12" s="222"/>
      <c r="AW12" s="222"/>
      <c r="AX12" s="222"/>
      <c r="AY12" s="222"/>
      <c r="AZ12" s="222"/>
      <c r="BA12" s="222"/>
      <c r="BB12" s="222"/>
      <c r="BC12" s="222"/>
      <c r="BD12" s="222"/>
      <c r="BE12" s="222"/>
      <c r="BF12" s="222"/>
      <c r="BG12" s="222"/>
      <c r="BH12" s="222"/>
      <c r="BI12" s="222"/>
      <c r="BJ12" s="222"/>
      <c r="BK12" s="222"/>
      <c r="BL12" s="219"/>
    </row>
    <row r="13" spans="1:1638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22"/>
      <c r="AS13" s="221"/>
      <c r="AT13" s="221"/>
      <c r="AU13" s="221"/>
      <c r="AV13" s="221"/>
      <c r="AW13" s="221"/>
      <c r="AX13" s="221"/>
      <c r="AY13" s="221"/>
      <c r="AZ13" s="221"/>
      <c r="BA13" s="221"/>
      <c r="BB13" s="221"/>
      <c r="BC13" s="221"/>
      <c r="BD13" s="221"/>
      <c r="BE13" s="221"/>
      <c r="BF13" s="221"/>
      <c r="BG13" s="221"/>
      <c r="BH13" s="221"/>
      <c r="BI13" s="221"/>
      <c r="BJ13" s="221"/>
      <c r="BK13" s="221"/>
      <c r="BL13" s="210"/>
    </row>
    <row r="14" spans="1:1638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1"/>
      <c r="AS14" s="222"/>
      <c r="AT14" s="222"/>
      <c r="AU14" s="222"/>
      <c r="AV14" s="222"/>
      <c r="AW14" s="222"/>
      <c r="AX14" s="222"/>
      <c r="AY14" s="222"/>
      <c r="AZ14" s="222"/>
      <c r="BA14" s="222"/>
      <c r="BB14" s="222"/>
      <c r="BC14" s="222"/>
      <c r="BD14" s="222"/>
      <c r="BE14" s="222"/>
      <c r="BF14" s="222"/>
      <c r="BG14" s="222"/>
      <c r="BH14" s="222"/>
      <c r="BI14" s="222"/>
      <c r="BJ14" s="222"/>
      <c r="BK14" s="222"/>
    </row>
    <row r="15" spans="1:16384" s="219" customFormat="1" ht="14">
      <c r="A15" s="219" t="s">
        <v>841</v>
      </c>
      <c r="C15" s="176"/>
      <c r="E15" s="219">
        <f>Application!W855</f>
        <v>104655</v>
      </c>
      <c r="G15" s="219">
        <f>E15*$C$14</f>
        <v>108317.92499999999</v>
      </c>
      <c r="I15" s="219">
        <f>G15*$C$14</f>
        <v>112109.05237499998</v>
      </c>
      <c r="K15" s="219">
        <f>I15*$C$14</f>
        <v>116032.86920812498</v>
      </c>
      <c r="M15" s="219">
        <f>K15*$C$14</f>
        <v>120094.01963040934</v>
      </c>
      <c r="O15" s="219">
        <f>M15*$C$14</f>
        <v>124297.31031747366</v>
      </c>
      <c r="Q15" s="219">
        <f>O15*$C$14</f>
        <v>128647.71617858522</v>
      </c>
      <c r="S15" s="219">
        <f>Q15*$C$14</f>
        <v>133150.38624483568</v>
      </c>
      <c r="U15" s="219">
        <f>S15*$C$14</f>
        <v>137810.64976340492</v>
      </c>
      <c r="W15" s="219">
        <f>U15*$C$14</f>
        <v>142634.02250512407</v>
      </c>
      <c r="Y15" s="219">
        <f>W15*$C$14</f>
        <v>147626.21329280341</v>
      </c>
      <c r="AA15" s="219">
        <f>Y15*$C$14</f>
        <v>152793.13075805153</v>
      </c>
      <c r="AC15" s="219">
        <f>AA15*$C$14</f>
        <v>158140.89033458332</v>
      </c>
      <c r="AE15" s="219">
        <f>AC15*$C$14</f>
        <v>163675.82149629373</v>
      </c>
      <c r="AG15" s="219">
        <f t="shared" ref="AG15:AG21" si="268">AE15*$C$14</f>
        <v>169404.47524866401</v>
      </c>
      <c r="AI15" s="219">
        <f t="shared" ref="AI15:BE21" si="269">AG15*$C$14</f>
        <v>175333.63188236722</v>
      </c>
      <c r="AK15" s="219">
        <f t="shared" si="269"/>
        <v>181470.30899825005</v>
      </c>
      <c r="AM15" s="219">
        <f t="shared" si="269"/>
        <v>187821.76981318879</v>
      </c>
      <c r="AO15" s="219">
        <f t="shared" si="269"/>
        <v>194395.53175665039</v>
      </c>
      <c r="AQ15" s="219">
        <f t="shared" si="269"/>
        <v>201199.37536813313</v>
      </c>
      <c r="AS15" s="219">
        <f t="shared" si="269"/>
        <v>208241.35350601777</v>
      </c>
      <c r="AU15" s="219">
        <f t="shared" si="269"/>
        <v>215529.80087872836</v>
      </c>
      <c r="AW15" s="219">
        <f t="shared" si="269"/>
        <v>223073.34390948384</v>
      </c>
      <c r="AY15" s="219">
        <f t="shared" si="269"/>
        <v>230880.91094631577</v>
      </c>
      <c r="BA15" s="219">
        <f t="shared" si="269"/>
        <v>238961.74282943679</v>
      </c>
      <c r="BC15" s="219">
        <f t="shared" si="269"/>
        <v>247325.40382846707</v>
      </c>
      <c r="BE15" s="219">
        <f t="shared" si="269"/>
        <v>255981.7929624634</v>
      </c>
      <c r="BG15" s="219">
        <f t="shared" ref="BG15:BG21" si="270">BE15*$C$14</f>
        <v>264941.1557161496</v>
      </c>
      <c r="BI15" s="219">
        <f t="shared" ref="BI15:BI21" si="271">BG15*$C$14</f>
        <v>274214.09616621479</v>
      </c>
      <c r="BK15" s="219">
        <f t="shared" ref="BK15:BK21" si="272">BI15*$C$14</f>
        <v>283811.58953203226</v>
      </c>
      <c r="BL15" s="210"/>
    </row>
    <row r="16" spans="1:16384" s="210" customFormat="1" ht="14">
      <c r="A16" s="210" t="s">
        <v>344</v>
      </c>
      <c r="C16" s="233"/>
      <c r="E16" s="222">
        <f>Application!W857</f>
        <v>60300</v>
      </c>
      <c r="F16" s="222"/>
      <c r="G16" s="222">
        <f t="shared" ref="G16:AE21" si="273">E16*$C$14</f>
        <v>62410.499999999993</v>
      </c>
      <c r="H16" s="222"/>
      <c r="I16" s="222">
        <f t="shared" si="273"/>
        <v>64594.867499999986</v>
      </c>
      <c r="J16" s="222"/>
      <c r="K16" s="222">
        <f t="shared" si="273"/>
        <v>66855.687862499981</v>
      </c>
      <c r="L16" s="222"/>
      <c r="M16" s="222">
        <f t="shared" si="273"/>
        <v>69195.636937687479</v>
      </c>
      <c r="N16" s="222"/>
      <c r="O16" s="222">
        <f t="shared" si="273"/>
        <v>71617.484230506539</v>
      </c>
      <c r="P16" s="222"/>
      <c r="Q16" s="222">
        <f t="shared" si="273"/>
        <v>74124.096178574269</v>
      </c>
      <c r="R16" s="222"/>
      <c r="S16" s="222">
        <f t="shared" si="273"/>
        <v>76718.439544824359</v>
      </c>
      <c r="T16" s="222"/>
      <c r="U16" s="222">
        <f t="shared" si="273"/>
        <v>79403.584928893208</v>
      </c>
      <c r="V16" s="222"/>
      <c r="W16" s="222">
        <f t="shared" si="273"/>
        <v>82182.71040140446</v>
      </c>
      <c r="X16" s="222"/>
      <c r="Y16" s="222">
        <f t="shared" si="273"/>
        <v>85059.105265453603</v>
      </c>
      <c r="Z16" s="222"/>
      <c r="AA16" s="222">
        <f t="shared" si="273"/>
        <v>88036.17394974448</v>
      </c>
      <c r="AB16" s="222"/>
      <c r="AC16" s="222">
        <f t="shared" si="273"/>
        <v>91117.440037985536</v>
      </c>
      <c r="AD16" s="222"/>
      <c r="AE16" s="222">
        <f t="shared" si="273"/>
        <v>94306.550439315019</v>
      </c>
      <c r="AF16" s="222"/>
      <c r="AG16" s="222">
        <f t="shared" si="268"/>
        <v>97607.279704691042</v>
      </c>
      <c r="AH16" s="222"/>
      <c r="AI16" s="222">
        <f t="shared" si="269"/>
        <v>101023.53449435522</v>
      </c>
      <c r="AJ16" s="222"/>
      <c r="AK16" s="222">
        <f t="shared" si="269"/>
        <v>104559.35820165764</v>
      </c>
      <c r="AL16" s="222"/>
      <c r="AM16" s="222">
        <f t="shared" si="269"/>
        <v>108218.93573871565</v>
      </c>
      <c r="AN16" s="222"/>
      <c r="AO16" s="222">
        <f t="shared" si="269"/>
        <v>112006.59848957069</v>
      </c>
      <c r="AP16" s="222"/>
      <c r="AQ16" s="222">
        <f t="shared" si="269"/>
        <v>115926.82943670565</v>
      </c>
      <c r="AR16" s="222"/>
      <c r="AS16" s="222">
        <f t="shared" si="269"/>
        <v>119984.26846699034</v>
      </c>
      <c r="AT16" s="222"/>
      <c r="AU16" s="222">
        <f t="shared" si="269"/>
        <v>124183.717863335</v>
      </c>
      <c r="AV16" s="222"/>
      <c r="AW16" s="222">
        <f t="shared" si="269"/>
        <v>128530.14798855172</v>
      </c>
      <c r="AX16" s="222"/>
      <c r="AY16" s="222">
        <f t="shared" si="269"/>
        <v>133028.70316815103</v>
      </c>
      <c r="AZ16" s="222"/>
      <c r="BA16" s="222">
        <f t="shared" si="269"/>
        <v>137684.70777903631</v>
      </c>
      <c r="BB16" s="222"/>
      <c r="BC16" s="222">
        <f t="shared" si="269"/>
        <v>142503.67255130256</v>
      </c>
      <c r="BD16" s="222"/>
      <c r="BE16" s="222">
        <f t="shared" si="269"/>
        <v>147491.30109059814</v>
      </c>
      <c r="BF16" s="222"/>
      <c r="BG16" s="222">
        <f t="shared" si="270"/>
        <v>152653.49662876906</v>
      </c>
      <c r="BH16" s="222"/>
      <c r="BI16" s="222">
        <f t="shared" si="271"/>
        <v>157996.36901077596</v>
      </c>
      <c r="BJ16" s="222"/>
      <c r="BK16" s="222">
        <f t="shared" si="272"/>
        <v>163526.2419261531</v>
      </c>
    </row>
    <row r="17" spans="1:64" s="210" customFormat="1" ht="14">
      <c r="A17" s="210" t="s">
        <v>561</v>
      </c>
      <c r="C17" s="233"/>
      <c r="E17" s="222">
        <f>Application!W863</f>
        <v>89172</v>
      </c>
      <c r="F17" s="222"/>
      <c r="G17" s="222">
        <f t="shared" si="273"/>
        <v>92293.01999999999</v>
      </c>
      <c r="H17" s="222"/>
      <c r="I17" s="222">
        <f t="shared" si="273"/>
        <v>95523.275699999984</v>
      </c>
      <c r="J17" s="222"/>
      <c r="K17" s="222">
        <f t="shared" si="273"/>
        <v>98866.59034949998</v>
      </c>
      <c r="L17" s="222"/>
      <c r="M17" s="222">
        <f t="shared" si="273"/>
        <v>102326.92101173247</v>
      </c>
      <c r="N17" s="222"/>
      <c r="O17" s="222">
        <f t="shared" si="273"/>
        <v>105908.3632471431</v>
      </c>
      <c r="P17" s="222"/>
      <c r="Q17" s="222">
        <f t="shared" si="273"/>
        <v>109615.1559607931</v>
      </c>
      <c r="R17" s="222"/>
      <c r="S17" s="222">
        <f t="shared" si="273"/>
        <v>113451.68641942085</v>
      </c>
      <c r="T17" s="222"/>
      <c r="U17" s="222">
        <f t="shared" si="273"/>
        <v>117422.49544410057</v>
      </c>
      <c r="V17" s="222"/>
      <c r="W17" s="222">
        <f t="shared" si="273"/>
        <v>121532.28278464408</v>
      </c>
      <c r="X17" s="222"/>
      <c r="Y17" s="222">
        <f t="shared" si="273"/>
        <v>125785.91268210662</v>
      </c>
      <c r="Z17" s="222"/>
      <c r="AA17" s="222">
        <f t="shared" si="273"/>
        <v>130188.41962598034</v>
      </c>
      <c r="AB17" s="222"/>
      <c r="AC17" s="222">
        <f t="shared" si="273"/>
        <v>134745.01431288963</v>
      </c>
      <c r="AD17" s="222"/>
      <c r="AE17" s="222">
        <f t="shared" si="273"/>
        <v>139461.08981384075</v>
      </c>
      <c r="AF17" s="222"/>
      <c r="AG17" s="222">
        <f t="shared" si="268"/>
        <v>144342.22795732517</v>
      </c>
      <c r="AH17" s="222"/>
      <c r="AI17" s="222">
        <f t="shared" si="269"/>
        <v>149394.20593583153</v>
      </c>
      <c r="AJ17" s="222"/>
      <c r="AK17" s="222">
        <f t="shared" si="269"/>
        <v>154623.00314358564</v>
      </c>
      <c r="AL17" s="222"/>
      <c r="AM17" s="222">
        <f t="shared" si="269"/>
        <v>160034.80825361112</v>
      </c>
      <c r="AN17" s="222"/>
      <c r="AO17" s="222">
        <f t="shared" si="269"/>
        <v>165636.0265424875</v>
      </c>
      <c r="AP17" s="222"/>
      <c r="AQ17" s="222">
        <f t="shared" si="269"/>
        <v>171433.28747147456</v>
      </c>
      <c r="AR17" s="222"/>
      <c r="AS17" s="222">
        <f t="shared" si="269"/>
        <v>177433.45253297614</v>
      </c>
      <c r="AT17" s="222"/>
      <c r="AU17" s="222">
        <f t="shared" si="269"/>
        <v>183643.6233716303</v>
      </c>
      <c r="AV17" s="222"/>
      <c r="AW17" s="222">
        <f t="shared" si="269"/>
        <v>190071.15018963735</v>
      </c>
      <c r="AX17" s="222"/>
      <c r="AY17" s="222">
        <f t="shared" si="269"/>
        <v>196723.64044627466</v>
      </c>
      <c r="AZ17" s="222"/>
      <c r="BA17" s="222">
        <f t="shared" si="269"/>
        <v>203608.96786189426</v>
      </c>
      <c r="BB17" s="222"/>
      <c r="BC17" s="222">
        <f t="shared" si="269"/>
        <v>210735.28173706055</v>
      </c>
      <c r="BD17" s="222"/>
      <c r="BE17" s="222">
        <f t="shared" si="269"/>
        <v>218111.01659785764</v>
      </c>
      <c r="BF17" s="222"/>
      <c r="BG17" s="222">
        <f t="shared" si="270"/>
        <v>225744.90217878265</v>
      </c>
      <c r="BH17" s="222"/>
      <c r="BI17" s="222">
        <f t="shared" si="271"/>
        <v>233645.97375504003</v>
      </c>
      <c r="BJ17" s="222"/>
      <c r="BK17" s="222">
        <f t="shared" si="272"/>
        <v>241823.5828364664</v>
      </c>
    </row>
    <row r="18" spans="1:64" s="210" customFormat="1" ht="14">
      <c r="A18" s="210" t="s">
        <v>842</v>
      </c>
      <c r="C18" s="233"/>
      <c r="E18" s="222">
        <f>Application!W870</f>
        <v>189353</v>
      </c>
      <c r="F18" s="222"/>
      <c r="G18" s="222">
        <f t="shared" si="273"/>
        <v>195980.35499999998</v>
      </c>
      <c r="H18" s="222"/>
      <c r="I18" s="222">
        <f t="shared" si="273"/>
        <v>202839.66742499996</v>
      </c>
      <c r="J18" s="222"/>
      <c r="K18" s="222">
        <f t="shared" si="273"/>
        <v>209939.05578487494</v>
      </c>
      <c r="L18" s="222"/>
      <c r="M18" s="222">
        <f t="shared" si="273"/>
        <v>217286.92273734557</v>
      </c>
      <c r="N18" s="222"/>
      <c r="O18" s="222">
        <f t="shared" si="273"/>
        <v>224891.96503315264</v>
      </c>
      <c r="P18" s="222"/>
      <c r="Q18" s="222">
        <f t="shared" si="273"/>
        <v>232763.18380931296</v>
      </c>
      <c r="R18" s="222"/>
      <c r="S18" s="222">
        <f t="shared" si="273"/>
        <v>240909.89524263889</v>
      </c>
      <c r="T18" s="222"/>
      <c r="U18" s="222">
        <f t="shared" si="273"/>
        <v>249341.74157613123</v>
      </c>
      <c r="V18" s="222"/>
      <c r="W18" s="222">
        <f t="shared" si="273"/>
        <v>258068.7025312958</v>
      </c>
      <c r="X18" s="222"/>
      <c r="Y18" s="222">
        <f t="shared" si="273"/>
        <v>267101.10711989115</v>
      </c>
      <c r="Z18" s="222"/>
      <c r="AA18" s="222">
        <f t="shared" si="273"/>
        <v>276449.64586908731</v>
      </c>
      <c r="AB18" s="222"/>
      <c r="AC18" s="222">
        <f t="shared" si="273"/>
        <v>286125.38347450533</v>
      </c>
      <c r="AD18" s="222"/>
      <c r="AE18" s="222">
        <f t="shared" si="273"/>
        <v>296139.771896113</v>
      </c>
      <c r="AF18" s="222"/>
      <c r="AG18" s="222">
        <f t="shared" si="268"/>
        <v>306504.66391247691</v>
      </c>
      <c r="AH18" s="222"/>
      <c r="AI18" s="222">
        <f t="shared" si="269"/>
        <v>317232.32714941358</v>
      </c>
      <c r="AJ18" s="222"/>
      <c r="AK18" s="222">
        <f t="shared" si="269"/>
        <v>328335.45859964303</v>
      </c>
      <c r="AL18" s="222"/>
      <c r="AM18" s="222">
        <f t="shared" si="269"/>
        <v>339827.19965063053</v>
      </c>
      <c r="AN18" s="222"/>
      <c r="AO18" s="222">
        <f t="shared" si="269"/>
        <v>351721.15163840255</v>
      </c>
      <c r="AP18" s="222"/>
      <c r="AQ18" s="222">
        <f t="shared" si="269"/>
        <v>364031.39194574661</v>
      </c>
      <c r="AR18" s="222"/>
      <c r="AS18" s="222">
        <f t="shared" si="269"/>
        <v>376772.49066384771</v>
      </c>
      <c r="AT18" s="222"/>
      <c r="AU18" s="222">
        <f t="shared" si="269"/>
        <v>389959.52783708234</v>
      </c>
      <c r="AV18" s="222"/>
      <c r="AW18" s="222">
        <f t="shared" si="269"/>
        <v>403608.11131138017</v>
      </c>
      <c r="AX18" s="222"/>
      <c r="AY18" s="222">
        <f t="shared" si="269"/>
        <v>417734.39520727843</v>
      </c>
      <c r="AZ18" s="222"/>
      <c r="BA18" s="222">
        <f t="shared" si="269"/>
        <v>432355.09903953312</v>
      </c>
      <c r="BB18" s="222"/>
      <c r="BC18" s="222">
        <f t="shared" si="269"/>
        <v>447487.52750591672</v>
      </c>
      <c r="BD18" s="222"/>
      <c r="BE18" s="222">
        <f t="shared" si="269"/>
        <v>463149.59096862376</v>
      </c>
      <c r="BF18" s="222"/>
      <c r="BG18" s="222">
        <f t="shared" si="270"/>
        <v>479359.82665252557</v>
      </c>
      <c r="BH18" s="222"/>
      <c r="BI18" s="222">
        <f t="shared" si="271"/>
        <v>496137.42058536393</v>
      </c>
      <c r="BJ18" s="222"/>
      <c r="BK18" s="222">
        <f t="shared" si="272"/>
        <v>513502.23030585161</v>
      </c>
    </row>
    <row r="19" spans="1:64" s="210" customFormat="1" ht="14">
      <c r="A19" s="210" t="s">
        <v>155</v>
      </c>
      <c r="C19" s="233"/>
      <c r="E19" s="222">
        <f>Application!W872</f>
        <v>101195</v>
      </c>
      <c r="F19" s="222"/>
      <c r="G19" s="222">
        <f t="shared" si="273"/>
        <v>104736.825</v>
      </c>
      <c r="H19" s="222"/>
      <c r="I19" s="222">
        <f t="shared" si="273"/>
        <v>108402.613875</v>
      </c>
      <c r="J19" s="222"/>
      <c r="K19" s="222">
        <f t="shared" si="273"/>
        <v>112196.70536062498</v>
      </c>
      <c r="L19" s="222"/>
      <c r="M19" s="222">
        <f t="shared" si="273"/>
        <v>116123.59004824684</v>
      </c>
      <c r="N19" s="222"/>
      <c r="O19" s="222">
        <f t="shared" si="273"/>
        <v>120187.91569993547</v>
      </c>
      <c r="P19" s="222"/>
      <c r="Q19" s="222">
        <f t="shared" si="273"/>
        <v>124394.49274943321</v>
      </c>
      <c r="R19" s="222"/>
      <c r="S19" s="222">
        <f t="shared" si="273"/>
        <v>128748.29999566336</v>
      </c>
      <c r="T19" s="222"/>
      <c r="U19" s="222">
        <f t="shared" si="273"/>
        <v>133254.49049551156</v>
      </c>
      <c r="V19" s="222"/>
      <c r="W19" s="222">
        <f t="shared" si="273"/>
        <v>137918.39766285446</v>
      </c>
      <c r="X19" s="222"/>
      <c r="Y19" s="222">
        <f t="shared" si="273"/>
        <v>142745.54158105436</v>
      </c>
      <c r="Z19" s="222"/>
      <c r="AA19" s="222">
        <f t="shared" si="273"/>
        <v>147741.63553639126</v>
      </c>
      <c r="AB19" s="222"/>
      <c r="AC19" s="222">
        <f t="shared" si="273"/>
        <v>152912.59278016494</v>
      </c>
      <c r="AD19" s="222"/>
      <c r="AE19" s="222">
        <f t="shared" si="273"/>
        <v>158264.53352747069</v>
      </c>
      <c r="AF19" s="222"/>
      <c r="AG19" s="222">
        <f t="shared" si="268"/>
        <v>163803.79220093216</v>
      </c>
      <c r="AH19" s="222"/>
      <c r="AI19" s="222">
        <f t="shared" si="269"/>
        <v>169536.92492796478</v>
      </c>
      <c r="AJ19" s="222"/>
      <c r="AK19" s="222">
        <f t="shared" si="269"/>
        <v>175470.71730044353</v>
      </c>
      <c r="AL19" s="222"/>
      <c r="AM19" s="222">
        <f t="shared" si="269"/>
        <v>181612.19240595904</v>
      </c>
      <c r="AN19" s="222"/>
      <c r="AO19" s="222">
        <f t="shared" si="269"/>
        <v>187968.6191401676</v>
      </c>
      <c r="AP19" s="222"/>
      <c r="AQ19" s="222">
        <f t="shared" si="269"/>
        <v>194547.52081007345</v>
      </c>
      <c r="AR19" s="222"/>
      <c r="AS19" s="222">
        <f t="shared" si="269"/>
        <v>201356.684038426</v>
      </c>
      <c r="AT19" s="222"/>
      <c r="AU19" s="222">
        <f t="shared" si="269"/>
        <v>208404.16797977089</v>
      </c>
      <c r="AV19" s="222"/>
      <c r="AW19" s="222">
        <f t="shared" si="269"/>
        <v>215698.31385906285</v>
      </c>
      <c r="AX19" s="222"/>
      <c r="AY19" s="222">
        <f t="shared" si="269"/>
        <v>223247.75484413005</v>
      </c>
      <c r="AZ19" s="222"/>
      <c r="BA19" s="222">
        <f t="shared" si="269"/>
        <v>231061.42626367457</v>
      </c>
      <c r="BB19" s="222"/>
      <c r="BC19" s="222">
        <f t="shared" si="269"/>
        <v>239148.57618290317</v>
      </c>
      <c r="BD19" s="222"/>
      <c r="BE19" s="222">
        <f t="shared" si="269"/>
        <v>247518.77634930477</v>
      </c>
      <c r="BF19" s="222"/>
      <c r="BG19" s="222">
        <f t="shared" si="270"/>
        <v>256181.93352153042</v>
      </c>
      <c r="BH19" s="222"/>
      <c r="BI19" s="222">
        <f t="shared" si="271"/>
        <v>265148.30119478394</v>
      </c>
      <c r="BJ19" s="222"/>
      <c r="BK19" s="222">
        <f t="shared" si="272"/>
        <v>274428.49173660134</v>
      </c>
      <c r="BL19" s="223"/>
    </row>
    <row r="20" spans="1:64" s="210" customFormat="1" ht="14">
      <c r="A20" s="210" t="s">
        <v>390</v>
      </c>
      <c r="C20" s="233"/>
      <c r="E20" s="222">
        <f>Application!W881</f>
        <v>95047</v>
      </c>
      <c r="F20" s="222"/>
      <c r="G20" s="222">
        <f t="shared" si="273"/>
        <v>98373.64499999999</v>
      </c>
      <c r="H20" s="222"/>
      <c r="I20" s="222">
        <f t="shared" si="273"/>
        <v>101816.72257499998</v>
      </c>
      <c r="J20" s="222"/>
      <c r="K20" s="222">
        <f t="shared" si="273"/>
        <v>105380.30786512497</v>
      </c>
      <c r="L20" s="222"/>
      <c r="M20" s="222">
        <f t="shared" si="273"/>
        <v>109068.61864040433</v>
      </c>
      <c r="N20" s="222"/>
      <c r="O20" s="222">
        <f t="shared" si="273"/>
        <v>112886.02029281847</v>
      </c>
      <c r="P20" s="222"/>
      <c r="Q20" s="222">
        <f t="shared" si="273"/>
        <v>116837.03100306711</v>
      </c>
      <c r="R20" s="222"/>
      <c r="S20" s="222">
        <f t="shared" si="273"/>
        <v>120926.32708817445</v>
      </c>
      <c r="T20" s="222"/>
      <c r="U20" s="222">
        <f t="shared" si="273"/>
        <v>125158.74853626055</v>
      </c>
      <c r="V20" s="222"/>
      <c r="W20" s="222">
        <f t="shared" si="273"/>
        <v>129539.30473502965</v>
      </c>
      <c r="X20" s="222"/>
      <c r="Y20" s="222">
        <f t="shared" si="273"/>
        <v>134073.18040075569</v>
      </c>
      <c r="Z20" s="222"/>
      <c r="AA20" s="222">
        <f t="shared" si="273"/>
        <v>138765.74171478214</v>
      </c>
      <c r="AB20" s="222"/>
      <c r="AC20" s="222">
        <f t="shared" si="273"/>
        <v>143622.54267479951</v>
      </c>
      <c r="AD20" s="222"/>
      <c r="AE20" s="222">
        <f t="shared" si="273"/>
        <v>148649.33166841749</v>
      </c>
      <c r="AF20" s="222"/>
      <c r="AG20" s="222">
        <f t="shared" si="268"/>
        <v>153852.05827681208</v>
      </c>
      <c r="AH20" s="222"/>
      <c r="AI20" s="222">
        <f t="shared" si="269"/>
        <v>159236.88031650049</v>
      </c>
      <c r="AJ20" s="222"/>
      <c r="AK20" s="222">
        <f t="shared" si="269"/>
        <v>164810.17112757801</v>
      </c>
      <c r="AL20" s="222"/>
      <c r="AM20" s="222">
        <f t="shared" si="269"/>
        <v>170578.52711704324</v>
      </c>
      <c r="AN20" s="222"/>
      <c r="AO20" s="222">
        <f t="shared" si="269"/>
        <v>176548.77556613972</v>
      </c>
      <c r="AP20" s="222"/>
      <c r="AQ20" s="222">
        <f t="shared" si="269"/>
        <v>182727.98271095459</v>
      </c>
      <c r="AR20" s="222"/>
      <c r="AS20" s="222">
        <f t="shared" si="269"/>
        <v>189123.46210583797</v>
      </c>
      <c r="AT20" s="222"/>
      <c r="AU20" s="222">
        <f t="shared" si="269"/>
        <v>195742.78327954229</v>
      </c>
      <c r="AV20" s="222"/>
      <c r="AW20" s="222">
        <f t="shared" si="269"/>
        <v>202593.78069432624</v>
      </c>
      <c r="AX20" s="222"/>
      <c r="AY20" s="222">
        <f t="shared" si="269"/>
        <v>209684.56301862764</v>
      </c>
      <c r="AZ20" s="222"/>
      <c r="BA20" s="222">
        <f t="shared" si="269"/>
        <v>217023.52272427958</v>
      </c>
      <c r="BB20" s="222"/>
      <c r="BC20" s="222">
        <f t="shared" si="269"/>
        <v>224619.34601962936</v>
      </c>
      <c r="BD20" s="222"/>
      <c r="BE20" s="222">
        <f t="shared" si="269"/>
        <v>232481.02313031637</v>
      </c>
      <c r="BF20" s="222"/>
      <c r="BG20" s="222">
        <f t="shared" si="270"/>
        <v>240617.85893987742</v>
      </c>
      <c r="BH20" s="222"/>
      <c r="BI20" s="222">
        <f t="shared" si="271"/>
        <v>249039.4840027731</v>
      </c>
      <c r="BJ20" s="222"/>
      <c r="BK20" s="222">
        <f t="shared" si="272"/>
        <v>257755.86594287012</v>
      </c>
      <c r="BL20"/>
    </row>
    <row r="21" spans="1:64" s="210" customFormat="1" ht="14">
      <c r="A21" s="226" t="s">
        <v>962</v>
      </c>
      <c r="B21" s="226"/>
      <c r="C21" s="233"/>
      <c r="E21" s="232">
        <f>Application!W888</f>
        <v>0</v>
      </c>
      <c r="F21" s="222"/>
      <c r="G21" s="232">
        <f t="shared" si="273"/>
        <v>0</v>
      </c>
      <c r="H21" s="222"/>
      <c r="I21" s="232">
        <f t="shared" si="273"/>
        <v>0</v>
      </c>
      <c r="J21" s="222"/>
      <c r="K21" s="232">
        <f t="shared" si="273"/>
        <v>0</v>
      </c>
      <c r="L21" s="222"/>
      <c r="M21" s="232">
        <f t="shared" si="273"/>
        <v>0</v>
      </c>
      <c r="N21" s="222"/>
      <c r="O21" s="232">
        <f t="shared" si="273"/>
        <v>0</v>
      </c>
      <c r="P21" s="222"/>
      <c r="Q21" s="232">
        <f t="shared" si="273"/>
        <v>0</v>
      </c>
      <c r="R21" s="222"/>
      <c r="S21" s="232">
        <f t="shared" si="273"/>
        <v>0</v>
      </c>
      <c r="T21" s="222"/>
      <c r="U21" s="232">
        <f t="shared" si="273"/>
        <v>0</v>
      </c>
      <c r="V21" s="222"/>
      <c r="W21" s="232">
        <f t="shared" si="273"/>
        <v>0</v>
      </c>
      <c r="X21" s="222"/>
      <c r="Y21" s="232">
        <f t="shared" si="273"/>
        <v>0</v>
      </c>
      <c r="Z21" s="222"/>
      <c r="AA21" s="232">
        <f t="shared" si="273"/>
        <v>0</v>
      </c>
      <c r="AB21" s="222"/>
      <c r="AC21" s="232">
        <f t="shared" si="273"/>
        <v>0</v>
      </c>
      <c r="AD21" s="222"/>
      <c r="AE21" s="232">
        <f t="shared" si="273"/>
        <v>0</v>
      </c>
      <c r="AF21" s="222"/>
      <c r="AG21" s="232">
        <f t="shared" si="268"/>
        <v>0</v>
      </c>
      <c r="AH21" s="232"/>
      <c r="AI21" s="232">
        <f t="shared" si="269"/>
        <v>0</v>
      </c>
      <c r="AJ21" s="232"/>
      <c r="AK21" s="232">
        <f t="shared" si="269"/>
        <v>0</v>
      </c>
      <c r="AL21" s="232"/>
      <c r="AM21" s="232">
        <f t="shared" si="269"/>
        <v>0</v>
      </c>
      <c r="AN21" s="232"/>
      <c r="AO21" s="232">
        <f t="shared" si="269"/>
        <v>0</v>
      </c>
      <c r="AP21" s="232"/>
      <c r="AQ21" s="232">
        <f t="shared" si="269"/>
        <v>0</v>
      </c>
      <c r="AR21" s="232"/>
      <c r="AS21" s="232">
        <f t="shared" si="269"/>
        <v>0</v>
      </c>
      <c r="AT21" s="232"/>
      <c r="AU21" s="232">
        <f t="shared" si="269"/>
        <v>0</v>
      </c>
      <c r="AV21" s="232"/>
      <c r="AW21" s="232">
        <f t="shared" si="269"/>
        <v>0</v>
      </c>
      <c r="AX21" s="232"/>
      <c r="AY21" s="232">
        <f t="shared" si="269"/>
        <v>0</v>
      </c>
      <c r="AZ21" s="232"/>
      <c r="BA21" s="232">
        <f t="shared" si="269"/>
        <v>0</v>
      </c>
      <c r="BB21" s="232"/>
      <c r="BC21" s="232">
        <f t="shared" si="269"/>
        <v>0</v>
      </c>
      <c r="BD21" s="232"/>
      <c r="BE21" s="232">
        <f t="shared" si="269"/>
        <v>0</v>
      </c>
      <c r="BF21" s="232"/>
      <c r="BG21" s="232">
        <f t="shared" si="270"/>
        <v>0</v>
      </c>
      <c r="BH21" s="232"/>
      <c r="BI21" s="232">
        <f t="shared" si="271"/>
        <v>0</v>
      </c>
      <c r="BJ21" s="232"/>
      <c r="BK21" s="232">
        <f t="shared" si="272"/>
        <v>0</v>
      </c>
      <c r="BL21"/>
    </row>
    <row r="22" spans="1:64" s="223" customFormat="1" ht="14">
      <c r="A22" s="223" t="s">
        <v>843</v>
      </c>
      <c r="C22" s="233"/>
      <c r="E22" s="223">
        <f>SUM(E15:E21)</f>
        <v>639722</v>
      </c>
      <c r="G22" s="223">
        <f>SUM(G15:G21)</f>
        <v>662112.2699999999</v>
      </c>
      <c r="I22" s="223">
        <f>SUM(I15:I21)</f>
        <v>685286.19944999996</v>
      </c>
      <c r="K22" s="223">
        <f>SUM(K15:K21)</f>
        <v>709271.21643074986</v>
      </c>
      <c r="M22" s="223">
        <f>SUM(M15:M21)</f>
        <v>734095.70900582604</v>
      </c>
      <c r="O22" s="223">
        <f>SUM(O15:O21)</f>
        <v>759789.05882102984</v>
      </c>
      <c r="Q22" s="223">
        <f>SUM(Q15:Q21)</f>
        <v>786381.67587976588</v>
      </c>
      <c r="S22" s="223">
        <f>SUM(S15:S21)</f>
        <v>813905.0345355575</v>
      </c>
      <c r="U22" s="223">
        <f>SUM(U15:U21)</f>
        <v>842391.71074430202</v>
      </c>
      <c r="W22" s="223">
        <f>SUM(W15:W21)</f>
        <v>871875.42062035261</v>
      </c>
      <c r="Y22" s="223">
        <f>SUM(Y15:Y21)</f>
        <v>902391.06034206483</v>
      </c>
      <c r="AA22" s="223">
        <f>SUM(AA15:AA21)</f>
        <v>933974.74745403719</v>
      </c>
      <c r="AC22" s="223">
        <f>SUM(AC15:AC21)</f>
        <v>966663.86361492821</v>
      </c>
      <c r="AE22" s="223">
        <f>SUM(AE15:AE21)</f>
        <v>1000497.0988414506</v>
      </c>
      <c r="AG22" s="223">
        <f>SUM(AG15:AG21)</f>
        <v>1035514.4973009013</v>
      </c>
      <c r="AI22" s="223">
        <f t="shared" ref="AI22:BK22" si="274">SUM(AI15:AI21)</f>
        <v>1071757.5047064328</v>
      </c>
      <c r="AK22" s="223">
        <f t="shared" si="274"/>
        <v>1109269.0173711581</v>
      </c>
      <c r="AM22" s="223">
        <f t="shared" si="274"/>
        <v>1148093.4329791483</v>
      </c>
      <c r="AO22" s="223">
        <f t="shared" si="274"/>
        <v>1188276.7031334185</v>
      </c>
      <c r="AQ22" s="223">
        <f t="shared" si="274"/>
        <v>1229866.387743088</v>
      </c>
      <c r="AS22" s="223">
        <f t="shared" si="274"/>
        <v>1272911.7113140959</v>
      </c>
      <c r="AU22" s="223">
        <f t="shared" si="274"/>
        <v>1317463.6212100892</v>
      </c>
      <c r="AW22" s="223">
        <f t="shared" si="274"/>
        <v>1363574.847952442</v>
      </c>
      <c r="AY22" s="223">
        <f t="shared" si="274"/>
        <v>1411299.9676307777</v>
      </c>
      <c r="BA22" s="223">
        <f t="shared" si="274"/>
        <v>1460695.4664978548</v>
      </c>
      <c r="BC22" s="223">
        <f t="shared" si="274"/>
        <v>1511819.8078252794</v>
      </c>
      <c r="BE22" s="223">
        <f t="shared" si="274"/>
        <v>1564733.5010991639</v>
      </c>
      <c r="BG22" s="223">
        <f t="shared" si="274"/>
        <v>1619499.1736376346</v>
      </c>
      <c r="BI22" s="223">
        <f t="shared" si="274"/>
        <v>1676181.6447149517</v>
      </c>
      <c r="BK22" s="223">
        <f t="shared" si="274"/>
        <v>1734848.0022799748</v>
      </c>
      <c r="BL22" s="210"/>
    </row>
    <row r="23" spans="1:64"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19"/>
    </row>
    <row r="24" spans="1:64"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row>
    <row r="25" spans="1:64"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row>
    <row r="26" spans="1:64"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row>
    <row r="27" spans="1:64" s="210" customFormat="1" ht="14">
      <c r="A27" s="210" t="s">
        <v>845</v>
      </c>
      <c r="C27" s="237">
        <v>1.0349999999999999</v>
      </c>
      <c r="E27" s="222">
        <f>Application!AC897</f>
        <v>34944</v>
      </c>
      <c r="F27" s="222"/>
      <c r="G27" s="222">
        <f>E27*$C$27</f>
        <v>36167.039999999994</v>
      </c>
      <c r="H27" s="222"/>
      <c r="I27" s="222">
        <f>G27*$C$27</f>
        <v>37432.886399999988</v>
      </c>
      <c r="J27" s="222"/>
      <c r="K27" s="222">
        <f>I27*$C$27</f>
        <v>38743.037423999987</v>
      </c>
      <c r="L27" s="222"/>
      <c r="M27" s="222">
        <f>K27*$C$27</f>
        <v>40099.043733839986</v>
      </c>
      <c r="N27" s="222"/>
      <c r="O27" s="222">
        <f>M27*$C$27</f>
        <v>41502.510264524382</v>
      </c>
      <c r="P27" s="222"/>
      <c r="Q27" s="222">
        <f>O27*$C$27</f>
        <v>42955.098123782729</v>
      </c>
      <c r="R27" s="222"/>
      <c r="S27" s="222">
        <f>Q27*$C$27</f>
        <v>44458.526558115118</v>
      </c>
      <c r="T27" s="222"/>
      <c r="U27" s="222">
        <f>S27*$C$27</f>
        <v>46014.574987649146</v>
      </c>
      <c r="V27" s="222"/>
      <c r="W27" s="222">
        <f>U27*$C$27</f>
        <v>47625.085112216861</v>
      </c>
      <c r="X27" s="222"/>
      <c r="Y27" s="222">
        <f>W27*$C$27</f>
        <v>49291.963091144447</v>
      </c>
      <c r="Z27" s="222"/>
      <c r="AA27" s="222">
        <f>Y27*$C$27</f>
        <v>51017.181799334496</v>
      </c>
      <c r="AB27" s="222"/>
      <c r="AC27" s="222">
        <f>AA27*$C$27</f>
        <v>52802.7831623112</v>
      </c>
      <c r="AD27" s="222"/>
      <c r="AE27" s="222">
        <f>AC27*$C$27</f>
        <v>54650.880572992086</v>
      </c>
      <c r="AF27" s="222"/>
      <c r="AG27" s="222">
        <f>AE27*$C$27</f>
        <v>56563.661393046801</v>
      </c>
      <c r="AH27" s="222"/>
      <c r="AI27" s="222"/>
      <c r="AJ27" s="222"/>
      <c r="AK27" s="222"/>
      <c r="AL27" s="222"/>
      <c r="AM27" s="222"/>
      <c r="AN27" s="222"/>
      <c r="AO27" s="222"/>
      <c r="AP27" s="222"/>
      <c r="AQ27" s="222"/>
      <c r="AR27" s="223"/>
      <c r="AS27" s="222"/>
      <c r="AT27" s="222"/>
      <c r="AU27" s="222"/>
      <c r="AV27" s="222"/>
      <c r="AW27" s="222"/>
      <c r="AX27" s="222"/>
      <c r="AY27" s="222"/>
      <c r="AZ27" s="222"/>
      <c r="BA27" s="222"/>
      <c r="BB27" s="222"/>
      <c r="BC27" s="222"/>
      <c r="BD27" s="222"/>
      <c r="BE27" s="222"/>
      <c r="BF27" s="222"/>
      <c r="BG27" s="222"/>
      <c r="BH27" s="222"/>
      <c r="BI27" s="222"/>
      <c r="BJ27" s="222"/>
      <c r="BK27" s="222"/>
    </row>
    <row r="28" spans="1:64" s="210" customFormat="1" ht="14">
      <c r="A28" s="210" t="s">
        <v>846</v>
      </c>
      <c r="C28" s="237"/>
      <c r="E28" s="222">
        <f>Application!AC898</f>
        <v>33500</v>
      </c>
      <c r="F28" s="222"/>
      <c r="G28" s="222">
        <f>$E$28</f>
        <v>33500</v>
      </c>
      <c r="H28" s="222"/>
      <c r="I28" s="222">
        <f>$E$28</f>
        <v>33500</v>
      </c>
      <c r="J28" s="222"/>
      <c r="K28" s="222">
        <f>$E$28</f>
        <v>33500</v>
      </c>
      <c r="L28" s="222"/>
      <c r="M28" s="222">
        <f>$E$28</f>
        <v>33500</v>
      </c>
      <c r="N28" s="222"/>
      <c r="O28" s="222">
        <f>$E$28</f>
        <v>33500</v>
      </c>
      <c r="P28" s="222"/>
      <c r="Q28" s="222">
        <f>$E$28</f>
        <v>33500</v>
      </c>
      <c r="R28" s="222"/>
      <c r="S28" s="222">
        <f>$E$28</f>
        <v>33500</v>
      </c>
      <c r="T28" s="222"/>
      <c r="U28" s="222">
        <f>$E$28</f>
        <v>33500</v>
      </c>
      <c r="V28" s="222"/>
      <c r="W28" s="222">
        <f>$E$28</f>
        <v>33500</v>
      </c>
      <c r="X28" s="222"/>
      <c r="Y28" s="222">
        <f>$E$28</f>
        <v>33500</v>
      </c>
      <c r="Z28" s="222"/>
      <c r="AA28" s="222">
        <f>$E$28</f>
        <v>33500</v>
      </c>
      <c r="AB28" s="222"/>
      <c r="AC28" s="222">
        <f>$E$28</f>
        <v>33500</v>
      </c>
      <c r="AD28" s="222"/>
      <c r="AE28" s="222">
        <f>$E$28</f>
        <v>33500</v>
      </c>
      <c r="AF28" s="222"/>
      <c r="AG28" s="222">
        <f>$E$28</f>
        <v>33500</v>
      </c>
      <c r="AH28" s="222"/>
      <c r="AI28" s="222">
        <f t="shared" ref="AI28:BK28" si="275">$E$28</f>
        <v>33500</v>
      </c>
      <c r="AJ28" s="222"/>
      <c r="AK28" s="222">
        <f t="shared" si="275"/>
        <v>33500</v>
      </c>
      <c r="AL28" s="222"/>
      <c r="AM28" s="222">
        <f t="shared" si="275"/>
        <v>33500</v>
      </c>
      <c r="AN28" s="222"/>
      <c r="AO28" s="222">
        <f t="shared" si="275"/>
        <v>33500</v>
      </c>
      <c r="AP28" s="222"/>
      <c r="AQ28" s="222">
        <f t="shared" si="275"/>
        <v>33500</v>
      </c>
      <c r="AR28" s="222"/>
      <c r="AS28" s="222">
        <f t="shared" si="275"/>
        <v>33500</v>
      </c>
      <c r="AT28" s="222"/>
      <c r="AU28" s="222">
        <f t="shared" si="275"/>
        <v>33500</v>
      </c>
      <c r="AV28" s="222"/>
      <c r="AW28" s="222">
        <f t="shared" si="275"/>
        <v>33500</v>
      </c>
      <c r="AX28" s="222"/>
      <c r="AY28" s="222">
        <f t="shared" si="275"/>
        <v>33500</v>
      </c>
      <c r="AZ28" s="222"/>
      <c r="BA28" s="222">
        <f t="shared" si="275"/>
        <v>33500</v>
      </c>
      <c r="BB28" s="222"/>
      <c r="BC28" s="222">
        <f t="shared" si="275"/>
        <v>33500</v>
      </c>
      <c r="BD28" s="222"/>
      <c r="BE28" s="222">
        <f t="shared" si="275"/>
        <v>33500</v>
      </c>
      <c r="BF28" s="222"/>
      <c r="BG28" s="222">
        <f t="shared" si="275"/>
        <v>33500</v>
      </c>
      <c r="BH28" s="222"/>
      <c r="BI28" s="222">
        <f t="shared" si="275"/>
        <v>33500</v>
      </c>
      <c r="BJ28" s="222"/>
      <c r="BK28" s="222">
        <f t="shared" si="275"/>
        <v>33500</v>
      </c>
    </row>
    <row r="29" spans="1:64" s="210" customFormat="1" ht="14">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row>
    <row r="30" spans="1:64" s="210" customFormat="1" ht="14">
      <c r="A30" s="210" t="s">
        <v>844</v>
      </c>
      <c r="C30" s="237">
        <v>1.02</v>
      </c>
      <c r="E30" s="222">
        <f>Application!AC900</f>
        <v>4028.9144237421388</v>
      </c>
      <c r="F30" s="222"/>
      <c r="G30" s="222">
        <f>E30*$C$30</f>
        <v>4109.492712216982</v>
      </c>
      <c r="H30" s="222"/>
      <c r="I30" s="222">
        <f>G30*$C$30</f>
        <v>4191.6825664613216</v>
      </c>
      <c r="J30" s="222"/>
      <c r="K30" s="222">
        <f>I30*$C$30</f>
        <v>4275.5162177905477</v>
      </c>
      <c r="L30" s="222"/>
      <c r="M30" s="222">
        <f>K30*$C$30</f>
        <v>4361.0265421463591</v>
      </c>
      <c r="N30" s="222"/>
      <c r="O30" s="222">
        <f>M30*$C$30</f>
        <v>4448.2470729892866</v>
      </c>
      <c r="P30" s="222"/>
      <c r="Q30" s="222">
        <f>O30*$C$30</f>
        <v>4537.2120144490727</v>
      </c>
      <c r="R30" s="222"/>
      <c r="S30" s="222">
        <f>Q30*$C$30</f>
        <v>4627.9562547380547</v>
      </c>
      <c r="T30" s="222"/>
      <c r="U30" s="222">
        <f>S30*$C$30</f>
        <v>4720.5153798328156</v>
      </c>
      <c r="V30" s="222"/>
      <c r="W30" s="222">
        <f>U30*$C$30</f>
        <v>4814.9256874294724</v>
      </c>
      <c r="X30" s="222"/>
      <c r="Y30" s="222">
        <f>W30*$C$30</f>
        <v>4911.2242011780618</v>
      </c>
      <c r="Z30" s="222"/>
      <c r="AA30" s="222">
        <f>Y30*$C$30</f>
        <v>5009.4486852016234</v>
      </c>
      <c r="AB30" s="222"/>
      <c r="AC30" s="222">
        <f>AA30*$C$30</f>
        <v>5109.6376589056563</v>
      </c>
      <c r="AD30" s="222"/>
      <c r="AE30" s="222">
        <f>AC30*$C$30</f>
        <v>5211.8304120837693</v>
      </c>
      <c r="AF30" s="222"/>
      <c r="AG30" s="222">
        <f>AE30*$C$30</f>
        <v>5316.0670203254449</v>
      </c>
      <c r="AH30" s="222"/>
      <c r="AI30" s="222">
        <f t="shared" ref="AI30:BK30" si="276">AG30*$C$30</f>
        <v>5422.388360731954</v>
      </c>
      <c r="AJ30" s="222"/>
      <c r="AK30" s="222">
        <f t="shared" si="276"/>
        <v>5530.8361279465935</v>
      </c>
      <c r="AL30" s="222"/>
      <c r="AM30" s="222">
        <f t="shared" si="276"/>
        <v>5641.452850505525</v>
      </c>
      <c r="AN30" s="222"/>
      <c r="AO30" s="222">
        <f t="shared" si="276"/>
        <v>5754.2819075156358</v>
      </c>
      <c r="AP30" s="222"/>
      <c r="AQ30" s="222">
        <f t="shared" si="276"/>
        <v>5869.3675456659485</v>
      </c>
      <c r="AR30" s="222"/>
      <c r="AS30" s="222">
        <f t="shared" si="276"/>
        <v>5986.7548965792676</v>
      </c>
      <c r="AT30" s="222"/>
      <c r="AU30" s="222">
        <f t="shared" si="276"/>
        <v>6106.4899945108527</v>
      </c>
      <c r="AV30" s="222"/>
      <c r="AW30" s="222">
        <f t="shared" si="276"/>
        <v>6228.6197944010701</v>
      </c>
      <c r="AX30" s="222"/>
      <c r="AY30" s="222">
        <f t="shared" si="276"/>
        <v>6353.1921902890917</v>
      </c>
      <c r="AZ30" s="222"/>
      <c r="BA30" s="222">
        <f t="shared" si="276"/>
        <v>6480.2560340948739</v>
      </c>
      <c r="BB30" s="222"/>
      <c r="BC30" s="222">
        <f t="shared" si="276"/>
        <v>6609.8611547767714</v>
      </c>
      <c r="BD30" s="222"/>
      <c r="BE30" s="222">
        <f t="shared" si="276"/>
        <v>6742.0583778723067</v>
      </c>
      <c r="BF30" s="222"/>
      <c r="BG30" s="222">
        <f t="shared" si="276"/>
        <v>6876.8995454297528</v>
      </c>
      <c r="BH30" s="222"/>
      <c r="BI30" s="222">
        <f t="shared" si="276"/>
        <v>7014.4375363383479</v>
      </c>
      <c r="BJ30" s="222"/>
      <c r="BK30" s="222">
        <f t="shared" si="276"/>
        <v>7154.7262870651148</v>
      </c>
      <c r="BL30" s="223"/>
    </row>
    <row r="31" spans="1:64"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row>
    <row r="32" spans="1:64"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row>
    <row r="33" spans="1:64"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row>
    <row r="34" spans="1:64"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row>
    <row r="35" spans="1:64" s="223" customFormat="1" ht="14">
      <c r="A35" s="223" t="s">
        <v>178</v>
      </c>
      <c r="C35" s="224"/>
      <c r="E35" s="223">
        <f>SUM(E22:E33)</f>
        <v>712194.9144237421</v>
      </c>
      <c r="G35" s="223">
        <f>SUM(G22:G33)</f>
        <v>735888.80271221697</v>
      </c>
      <c r="I35" s="223">
        <f>SUM(I22:I33)</f>
        <v>760410.76841646119</v>
      </c>
      <c r="K35" s="223">
        <f>SUM(K22:K33)</f>
        <v>785789.77007254038</v>
      </c>
      <c r="M35" s="223">
        <f>SUM(M22:M33)</f>
        <v>812055.77928181237</v>
      </c>
      <c r="O35" s="223">
        <f>SUM(O22:O33)</f>
        <v>839239.81615854346</v>
      </c>
      <c r="Q35" s="223">
        <f>SUM(Q22:Q33)</f>
        <v>867373.98601799773</v>
      </c>
      <c r="S35" s="223">
        <f>SUM(S22:S33)</f>
        <v>896491.51734841068</v>
      </c>
      <c r="U35" s="223">
        <f>SUM(U22:U33)</f>
        <v>926626.80111178395</v>
      </c>
      <c r="W35" s="223">
        <f>SUM(W22:W33)</f>
        <v>957815.43141999899</v>
      </c>
      <c r="Y35" s="223">
        <f>SUM(Y22:Y33)</f>
        <v>990094.24763438734</v>
      </c>
      <c r="AA35" s="223">
        <f>SUM(AA22:AA33)</f>
        <v>1023501.3779385732</v>
      </c>
      <c r="AC35" s="223">
        <f>SUM(AC22:AC33)</f>
        <v>1058076.2844361451</v>
      </c>
      <c r="AE35" s="223">
        <f>SUM(AE22:AE33)</f>
        <v>1093859.8098265266</v>
      </c>
      <c r="AG35" s="223">
        <f>SUM(AG22:AG33)</f>
        <v>1130894.2257142735</v>
      </c>
      <c r="AI35" s="223">
        <f t="shared" ref="AI35:BK35" si="277">SUM(AI22:AI33)</f>
        <v>1110679.8930671648</v>
      </c>
      <c r="AK35" s="223">
        <f t="shared" si="277"/>
        <v>1148299.8534991047</v>
      </c>
      <c r="AM35" s="223">
        <f t="shared" si="277"/>
        <v>1187234.8858296538</v>
      </c>
      <c r="AO35" s="223">
        <f t="shared" si="277"/>
        <v>1227530.9850409341</v>
      </c>
      <c r="AQ35" s="223">
        <f t="shared" si="277"/>
        <v>1269235.7552887539</v>
      </c>
      <c r="AS35" s="223">
        <f t="shared" si="277"/>
        <v>1312398.4662106752</v>
      </c>
      <c r="AU35" s="223">
        <f t="shared" si="277"/>
        <v>1357070.1112046</v>
      </c>
      <c r="AW35" s="223">
        <f t="shared" si="277"/>
        <v>1403303.4677468431</v>
      </c>
      <c r="AY35" s="223">
        <f t="shared" si="277"/>
        <v>1451153.1598210668</v>
      </c>
      <c r="BA35" s="223">
        <f t="shared" si="277"/>
        <v>1500675.7225319496</v>
      </c>
      <c r="BC35" s="223">
        <f t="shared" si="277"/>
        <v>1551929.6689800562</v>
      </c>
      <c r="BE35" s="223">
        <f t="shared" si="277"/>
        <v>1604975.5594770361</v>
      </c>
      <c r="BG35" s="223">
        <f t="shared" si="277"/>
        <v>1659876.0731830643</v>
      </c>
      <c r="BI35" s="223">
        <f t="shared" si="277"/>
        <v>1716696.0822512901</v>
      </c>
      <c r="BK35" s="223">
        <f t="shared" si="277"/>
        <v>1775502.7285670398</v>
      </c>
      <c r="BL35" s="210"/>
    </row>
    <row r="36" spans="1:64"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row>
    <row r="37" spans="1:64" s="223" customFormat="1" ht="14">
      <c r="A37" s="223" t="s">
        <v>847</v>
      </c>
      <c r="C37" s="224"/>
      <c r="E37" s="223">
        <f>E11-E35</f>
        <v>603707.0855762579</v>
      </c>
      <c r="G37" s="223">
        <f>G11-G35</f>
        <v>612910.74728778284</v>
      </c>
      <c r="I37" s="223">
        <f>I11-I35</f>
        <v>622108.77033353841</v>
      </c>
      <c r="K37" s="223">
        <f>K11-K35</f>
        <v>631292.75714620913</v>
      </c>
      <c r="M37" s="223">
        <f>M11-M35</f>
        <v>640453.81111740589</v>
      </c>
      <c r="O37" s="223">
        <f>O11-O35</f>
        <v>649582.51400065504</v>
      </c>
      <c r="Q37" s="223">
        <f>Q11-Q35</f>
        <v>658668.90239518054</v>
      </c>
      <c r="S37" s="223">
        <f>S11-S35</f>
        <v>667702.44327509694</v>
      </c>
      <c r="U37" s="223">
        <f>U11-U35</f>
        <v>676672.00852731138</v>
      </c>
      <c r="W37" s="223">
        <f>W11-W35</f>
        <v>685565.84846007393</v>
      </c>
      <c r="Y37" s="223">
        <f>Y11-Y35</f>
        <v>694371.56424268731</v>
      </c>
      <c r="AA37" s="223">
        <f>AA11-AA35</f>
        <v>703076.07923542778</v>
      </c>
      <c r="AC37" s="223">
        <f>AC11-AC35</f>
        <v>711665.60916720587</v>
      </c>
      <c r="AE37" s="223">
        <f>AE11-AE35</f>
        <v>720125.63111690781</v>
      </c>
      <c r="AG37" s="223">
        <f>AG11-AG35</f>
        <v>728440.85125274654</v>
      </c>
      <c r="AI37" s="223">
        <f t="shared" ref="AI37:BK37" si="278">AI11-AI35</f>
        <v>795138.56082403078</v>
      </c>
      <c r="AK37" s="223">
        <f t="shared" si="278"/>
        <v>805164.06173937069</v>
      </c>
      <c r="AM37" s="223">
        <f t="shared" si="278"/>
        <v>815065.62728978344</v>
      </c>
      <c r="AO37" s="223">
        <f t="shared" si="278"/>
        <v>824827.04090648913</v>
      </c>
      <c r="AQ37" s="223">
        <f t="shared" si="278"/>
        <v>834431.22130735382</v>
      </c>
      <c r="AS37" s="223">
        <f t="shared" si="278"/>
        <v>843860.18480033497</v>
      </c>
      <c r="AU37" s="223">
        <f t="shared" si="278"/>
        <v>853095.00608168589</v>
      </c>
      <c r="AW37" s="223">
        <f t="shared" si="278"/>
        <v>862115.7774716001</v>
      </c>
      <c r="AY37" s="223">
        <f t="shared" si="278"/>
        <v>870901.56652783719</v>
      </c>
      <c r="BA37" s="223">
        <f t="shared" si="278"/>
        <v>879430.37197567616</v>
      </c>
      <c r="BC37" s="223">
        <f t="shared" si="278"/>
        <v>887679.07789026038</v>
      </c>
      <c r="BE37" s="223">
        <f t="shared" si="278"/>
        <v>895623.40606503817</v>
      </c>
      <c r="BG37" s="223">
        <f t="shared" si="278"/>
        <v>903237.86649756087</v>
      </c>
      <c r="BI37" s="223">
        <f t="shared" si="278"/>
        <v>910495.70592135075</v>
      </c>
      <c r="BK37" s="223">
        <f t="shared" si="278"/>
        <v>917368.85430991673</v>
      </c>
      <c r="BL37" s="210"/>
    </row>
    <row r="38" spans="1:64"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row>
    <row r="39" spans="1:64"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row>
    <row r="40" spans="1:64" s="210" customFormat="1" ht="14">
      <c r="A40" s="225" t="str">
        <f>Application!C635</f>
        <v>Tax-Exempt Perm Loan</v>
      </c>
      <c r="B40" s="226"/>
      <c r="C40" s="220"/>
      <c r="E40" s="222">
        <f>Application!AF635</f>
        <v>507206.71948671987</v>
      </c>
      <c r="F40" s="222"/>
      <c r="G40" s="222">
        <f>$E$40</f>
        <v>507206.71948671987</v>
      </c>
      <c r="H40" s="222"/>
      <c r="I40" s="222">
        <f>$E$40</f>
        <v>507206.71948671987</v>
      </c>
      <c r="J40" s="222"/>
      <c r="K40" s="222">
        <f>$E$40</f>
        <v>507206.71948671987</v>
      </c>
      <c r="L40" s="222"/>
      <c r="M40" s="222">
        <f>$E$40</f>
        <v>507206.71948671987</v>
      </c>
      <c r="N40" s="222"/>
      <c r="O40" s="222">
        <f>$E$40</f>
        <v>507206.71948671987</v>
      </c>
      <c r="P40" s="222"/>
      <c r="Q40" s="222">
        <f>$E$40</f>
        <v>507206.71948671987</v>
      </c>
      <c r="R40" s="222"/>
      <c r="S40" s="222">
        <f>$E$40</f>
        <v>507206.71948671987</v>
      </c>
      <c r="T40" s="222"/>
      <c r="U40" s="222">
        <f>$E$40</f>
        <v>507206.71948671987</v>
      </c>
      <c r="V40" s="222"/>
      <c r="W40" s="222">
        <f>$E$40</f>
        <v>507206.71948671987</v>
      </c>
      <c r="X40" s="222"/>
      <c r="Y40" s="222">
        <f>$E$40</f>
        <v>507206.71948671987</v>
      </c>
      <c r="Z40" s="222"/>
      <c r="AA40" s="222">
        <f>$E$40</f>
        <v>507206.71948671987</v>
      </c>
      <c r="AB40" s="222"/>
      <c r="AC40" s="222">
        <f>$E$40</f>
        <v>507206.71948671987</v>
      </c>
      <c r="AD40" s="222"/>
      <c r="AE40" s="222">
        <f>$E$40</f>
        <v>507206.71948671987</v>
      </c>
      <c r="AF40" s="222"/>
      <c r="AG40" s="222">
        <f>$E$40</f>
        <v>507206.71948671987</v>
      </c>
      <c r="AH40" s="222"/>
      <c r="AI40" s="222">
        <f t="shared" ref="AI40:BK40" si="279">$E$40</f>
        <v>507206.71948671987</v>
      </c>
      <c r="AJ40" s="222"/>
      <c r="AK40" s="222">
        <f t="shared" si="279"/>
        <v>507206.71948671987</v>
      </c>
      <c r="AL40" s="222"/>
      <c r="AM40" s="222">
        <f t="shared" si="279"/>
        <v>507206.71948671987</v>
      </c>
      <c r="AN40" s="222"/>
      <c r="AO40" s="222">
        <f t="shared" si="279"/>
        <v>507206.71948671987</v>
      </c>
      <c r="AP40" s="222"/>
      <c r="AQ40" s="222">
        <f t="shared" si="279"/>
        <v>507206.71948671987</v>
      </c>
      <c r="AR40" s="222"/>
      <c r="AS40" s="222">
        <f t="shared" si="279"/>
        <v>507206.71948671987</v>
      </c>
      <c r="AT40" s="222"/>
      <c r="AU40" s="222">
        <f t="shared" si="279"/>
        <v>507206.71948671987</v>
      </c>
      <c r="AV40" s="222"/>
      <c r="AW40" s="222">
        <f t="shared" si="279"/>
        <v>507206.71948671987</v>
      </c>
      <c r="AX40" s="222"/>
      <c r="AY40" s="222">
        <f t="shared" si="279"/>
        <v>507206.71948671987</v>
      </c>
      <c r="AZ40" s="222"/>
      <c r="BA40" s="222">
        <f t="shared" si="279"/>
        <v>507206.71948671987</v>
      </c>
      <c r="BB40" s="222"/>
      <c r="BC40" s="222">
        <f t="shared" si="279"/>
        <v>507206.71948671987</v>
      </c>
      <c r="BD40" s="222"/>
      <c r="BE40" s="222">
        <f t="shared" si="279"/>
        <v>507206.71948671987</v>
      </c>
      <c r="BF40" s="222"/>
      <c r="BG40" s="222">
        <f t="shared" si="279"/>
        <v>507206.71948671987</v>
      </c>
      <c r="BH40" s="222"/>
      <c r="BI40" s="222">
        <f t="shared" si="279"/>
        <v>507206.71948671987</v>
      </c>
      <c r="BJ40" s="222"/>
      <c r="BK40" s="222">
        <f t="shared" si="279"/>
        <v>507206.71948671987</v>
      </c>
    </row>
    <row r="41" spans="1:64"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c r="AH41" s="222"/>
      <c r="AI41" s="222"/>
      <c r="AJ41" s="222"/>
      <c r="AK41" s="222"/>
      <c r="AL41" s="222"/>
      <c r="AM41" s="222"/>
      <c r="AN41" s="222"/>
      <c r="AO41" s="222"/>
      <c r="AP41" s="222"/>
      <c r="AQ41" s="222"/>
      <c r="AR41" s="222"/>
      <c r="AS41" s="223"/>
      <c r="AT41" s="223"/>
      <c r="AU41" s="223"/>
      <c r="AV41" s="223"/>
      <c r="AW41" s="223"/>
      <c r="AX41" s="223"/>
      <c r="AY41" s="223"/>
      <c r="AZ41" s="223"/>
      <c r="BA41" s="223"/>
      <c r="BB41" s="223"/>
      <c r="BC41" s="223"/>
      <c r="BD41" s="223"/>
      <c r="BE41" s="223"/>
      <c r="BF41" s="223"/>
      <c r="BG41" s="223"/>
      <c r="BH41" s="223"/>
      <c r="BI41" s="223"/>
      <c r="BJ41" s="223"/>
      <c r="BK41" s="223"/>
    </row>
    <row r="42" spans="1:64"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c r="AH42" s="222"/>
      <c r="AI42" s="222"/>
      <c r="AJ42" s="222"/>
      <c r="AK42" s="222"/>
      <c r="AL42" s="222"/>
      <c r="AM42" s="222"/>
      <c r="AN42" s="222"/>
      <c r="AO42" s="222"/>
      <c r="AP42" s="222"/>
      <c r="AQ42" s="222"/>
      <c r="AR42" s="223"/>
      <c r="AS42" s="222"/>
      <c r="AT42" s="222"/>
      <c r="AU42" s="222"/>
      <c r="AV42" s="222"/>
      <c r="AW42" s="222"/>
      <c r="AX42" s="222"/>
      <c r="AY42" s="222"/>
      <c r="AZ42" s="222"/>
      <c r="BA42" s="222"/>
      <c r="BB42" s="222"/>
      <c r="BC42" s="222"/>
      <c r="BD42" s="222"/>
      <c r="BE42" s="222"/>
      <c r="BF42" s="222"/>
      <c r="BG42" s="222"/>
      <c r="BH42" s="222"/>
      <c r="BI42" s="222"/>
      <c r="BJ42" s="222"/>
      <c r="BK42" s="222"/>
    </row>
    <row r="43" spans="1:64" s="223" customFormat="1" ht="14">
      <c r="A43" s="223" t="s">
        <v>848</v>
      </c>
      <c r="C43" s="224"/>
      <c r="E43" s="223">
        <f>SUM(E40:E42)</f>
        <v>507206.71948671987</v>
      </c>
      <c r="G43" s="223">
        <f>SUM(G40:G42)</f>
        <v>507206.71948671987</v>
      </c>
      <c r="I43" s="223">
        <f>SUM(I40:I42)</f>
        <v>507206.71948671987</v>
      </c>
      <c r="K43" s="223">
        <f>SUM(K40:K42)</f>
        <v>507206.71948671987</v>
      </c>
      <c r="M43" s="223">
        <f>SUM(M40:M42)</f>
        <v>507206.71948671987</v>
      </c>
      <c r="O43" s="223">
        <f>SUM(O40:O42)</f>
        <v>507206.71948671987</v>
      </c>
      <c r="Q43" s="223">
        <f>SUM(Q40:Q42)</f>
        <v>507206.71948671987</v>
      </c>
      <c r="S43" s="223">
        <f>SUM(S40:S42)</f>
        <v>507206.71948671987</v>
      </c>
      <c r="U43" s="223">
        <f>SUM(U40:U42)</f>
        <v>507206.71948671987</v>
      </c>
      <c r="W43" s="223">
        <f>SUM(W40:W42)</f>
        <v>507206.71948671987</v>
      </c>
      <c r="Y43" s="223">
        <f>SUM(Y40:Y42)</f>
        <v>507206.71948671987</v>
      </c>
      <c r="AA43" s="223">
        <f>SUM(AA40:AA42)</f>
        <v>507206.71948671987</v>
      </c>
      <c r="AC43" s="223">
        <f>SUM(AC40:AC42)</f>
        <v>507206.71948671987</v>
      </c>
      <c r="AE43" s="223">
        <f>SUM(AE40:AE42)</f>
        <v>507206.71948671987</v>
      </c>
      <c r="AG43" s="223">
        <f>SUM(AG40:AG42)</f>
        <v>507206.71948671987</v>
      </c>
      <c r="AI43" s="223">
        <f t="shared" ref="AI43:BK43" si="280">SUM(AI40:AI42)</f>
        <v>507206.71948671987</v>
      </c>
      <c r="AK43" s="223">
        <f t="shared" si="280"/>
        <v>507206.71948671987</v>
      </c>
      <c r="AM43" s="223">
        <f t="shared" si="280"/>
        <v>507206.71948671987</v>
      </c>
      <c r="AO43" s="223">
        <f t="shared" si="280"/>
        <v>507206.71948671987</v>
      </c>
      <c r="AQ43" s="223">
        <f t="shared" si="280"/>
        <v>507206.71948671987</v>
      </c>
      <c r="AS43" s="223">
        <f t="shared" si="280"/>
        <v>507206.71948671987</v>
      </c>
      <c r="AU43" s="223">
        <f t="shared" si="280"/>
        <v>507206.71948671987</v>
      </c>
      <c r="AW43" s="223">
        <f t="shared" si="280"/>
        <v>507206.71948671987</v>
      </c>
      <c r="AY43" s="223">
        <f t="shared" si="280"/>
        <v>507206.71948671987</v>
      </c>
      <c r="BA43" s="223">
        <f t="shared" si="280"/>
        <v>507206.71948671987</v>
      </c>
      <c r="BC43" s="223">
        <f t="shared" si="280"/>
        <v>507206.71948671987</v>
      </c>
      <c r="BE43" s="223">
        <f t="shared" si="280"/>
        <v>507206.71948671987</v>
      </c>
      <c r="BG43" s="223">
        <f t="shared" si="280"/>
        <v>507206.71948671987</v>
      </c>
      <c r="BI43" s="223">
        <f t="shared" si="280"/>
        <v>507206.71948671987</v>
      </c>
      <c r="BK43" s="223">
        <f t="shared" si="280"/>
        <v>507206.71948671987</v>
      </c>
    </row>
    <row r="44" spans="1:64"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row>
    <row r="45" spans="1:64" s="223" customFormat="1" ht="14">
      <c r="A45" s="223" t="s">
        <v>849</v>
      </c>
      <c r="C45" s="224"/>
      <c r="E45" s="223">
        <f>E37-E43</f>
        <v>96500.366089538031</v>
      </c>
      <c r="G45" s="223">
        <f>G37-G43</f>
        <v>105704.02780106297</v>
      </c>
      <c r="I45" s="223">
        <f>I37-I43</f>
        <v>114902.05084681854</v>
      </c>
      <c r="K45" s="223">
        <f>K37-K43</f>
        <v>124086.03765948926</v>
      </c>
      <c r="M45" s="223">
        <f>M37-M43</f>
        <v>133247.09163068602</v>
      </c>
      <c r="O45" s="223">
        <f>O37-O43</f>
        <v>142375.79451393517</v>
      </c>
      <c r="Q45" s="223">
        <f>Q37-Q43</f>
        <v>151462.18290846067</v>
      </c>
      <c r="S45" s="223">
        <f>S37-S43</f>
        <v>160495.72378837707</v>
      </c>
      <c r="U45" s="223">
        <f>U37-U43</f>
        <v>169465.28904059151</v>
      </c>
      <c r="W45" s="223">
        <f>W37-W43</f>
        <v>178359.12897335406</v>
      </c>
      <c r="Y45" s="223">
        <f>Y37-Y43</f>
        <v>187164.84475596744</v>
      </c>
      <c r="AA45" s="223">
        <f>AA37-AA43</f>
        <v>195869.35974870791</v>
      </c>
      <c r="AC45" s="223">
        <f>AC37-AC43</f>
        <v>204458.889680486</v>
      </c>
      <c r="AE45" s="223">
        <f>AE37-AE43</f>
        <v>212918.91163018794</v>
      </c>
      <c r="AG45" s="223">
        <f>AG37-AG43</f>
        <v>221234.13176602666</v>
      </c>
      <c r="AI45" s="223">
        <f t="shared" ref="AI45:BK45" si="281">AI37-AI43</f>
        <v>287931.84133731091</v>
      </c>
      <c r="AK45" s="223">
        <f t="shared" si="281"/>
        <v>297957.34225265082</v>
      </c>
      <c r="AM45" s="223">
        <f t="shared" si="281"/>
        <v>307858.90780306357</v>
      </c>
      <c r="AO45" s="223">
        <f t="shared" si="281"/>
        <v>317620.32141976926</v>
      </c>
      <c r="AQ45" s="223">
        <f t="shared" si="281"/>
        <v>327224.50182063394</v>
      </c>
      <c r="AS45" s="223">
        <f t="shared" si="281"/>
        <v>336653.4653136151</v>
      </c>
      <c r="AU45" s="223">
        <f t="shared" si="281"/>
        <v>345888.28659496602</v>
      </c>
      <c r="AW45" s="223">
        <f t="shared" si="281"/>
        <v>354909.05798488023</v>
      </c>
      <c r="AY45" s="223">
        <f t="shared" si="281"/>
        <v>363694.84704111732</v>
      </c>
      <c r="BA45" s="223">
        <f t="shared" si="281"/>
        <v>372223.65248895629</v>
      </c>
      <c r="BC45" s="223">
        <f t="shared" si="281"/>
        <v>380472.35840354051</v>
      </c>
      <c r="BE45" s="223">
        <f t="shared" si="281"/>
        <v>388416.6865783183</v>
      </c>
      <c r="BG45" s="223">
        <f t="shared" si="281"/>
        <v>396031.147010841</v>
      </c>
      <c r="BI45" s="223">
        <f t="shared" si="281"/>
        <v>403288.98643463088</v>
      </c>
      <c r="BK45" s="223">
        <f t="shared" si="281"/>
        <v>410162.13482319686</v>
      </c>
    </row>
    <row r="46" spans="1:64"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row>
    <row r="47" spans="1:64" s="227" customFormat="1" ht="14">
      <c r="A47" s="227" t="s">
        <v>851</v>
      </c>
      <c r="C47" s="220"/>
      <c r="E47" s="227">
        <f>E45/(E4+E6+E8)</f>
        <v>6.9667306368605811E-2</v>
      </c>
      <c r="G47" s="227">
        <f>G45/(G4+G6+G8)</f>
        <v>7.4450518915883251E-2</v>
      </c>
      <c r="I47" s="227">
        <f>I45/(I4+I6+I8)</f>
        <v>7.8955085440001446E-2</v>
      </c>
      <c r="K47" s="227">
        <f>K45/(K4+K6+K8)</f>
        <v>8.3186217818856684E-2</v>
      </c>
      <c r="M47" s="227">
        <f>M45/(M4+M6+M8)</f>
        <v>8.7148985373900534E-2</v>
      </c>
      <c r="O47" s="227">
        <f>O45/(O4+O6+O8)</f>
        <v>9.0848318196420044E-2</v>
      </c>
      <c r="Q47" s="227">
        <f>Q45/(Q4+Q6+Q8)</f>
        <v>9.4289010391220035E-2</v>
      </c>
      <c r="S47" s="227">
        <f>S45/(S4+S6+S8)</f>
        <v>9.7475723239707018E-2</v>
      </c>
      <c r="U47" s="227">
        <f>U45/(U4+U6+U8)</f>
        <v>0.10041298828432453</v>
      </c>
      <c r="W47" s="227">
        <f>W45/(W4+W6+W8)</f>
        <v>0.10310521033624739</v>
      </c>
      <c r="Y47" s="227">
        <f>Y45/(Y4+Y6+Y8)</f>
        <v>0.10555667040818795</v>
      </c>
      <c r="AA47" s="227">
        <f>AA45/(AA4+AA6+AA8)</f>
        <v>0.10777152857412765</v>
      </c>
      <c r="AC47" s="227">
        <f>AC45/(AC4+AC6+AC8)</f>
        <v>0.10975382675774271</v>
      </c>
      <c r="AE47" s="227">
        <f>AE45/(AE4+AE6+AE8)</f>
        <v>0.11150749145124259</v>
      </c>
      <c r="AG47" s="227">
        <f>AG45/(AG4+AG6+AG8)</f>
        <v>0.11303633636631126</v>
      </c>
      <c r="AI47" s="227">
        <f t="shared" ref="AI47:BK47" si="282">AI45/(AI4+AI6+AI8)</f>
        <v>0.14352639345681437</v>
      </c>
      <c r="AK47" s="227">
        <f t="shared" si="282"/>
        <v>0.14490130732999124</v>
      </c>
      <c r="AM47" s="227">
        <f t="shared" si="282"/>
        <v>0.1460649690176975</v>
      </c>
      <c r="AO47" s="227">
        <f t="shared" si="282"/>
        <v>0.14702079341614382</v>
      </c>
      <c r="AQ47" s="227">
        <f t="shared" si="282"/>
        <v>0.14777209519759754</v>
      </c>
      <c r="AS47" s="227">
        <f t="shared" si="282"/>
        <v>0.14832209108957276</v>
      </c>
      <c r="AU47" s="227">
        <f t="shared" si="282"/>
        <v>0.14867390209681539</v>
      </c>
      <c r="AW47" s="227">
        <f t="shared" si="282"/>
        <v>0.14883055566746775</v>
      </c>
      <c r="AY47" s="227">
        <f t="shared" si="282"/>
        <v>0.14879498780475614</v>
      </c>
      <c r="BA47" s="227">
        <f t="shared" si="282"/>
        <v>0.14857004512551383</v>
      </c>
      <c r="BC47" s="227">
        <f>BC45/(BC4+BC6+BC8)</f>
        <v>0.1481584868668194</v>
      </c>
      <c r="BE47" s="227">
        <f t="shared" si="282"/>
        <v>0.14756298684199939</v>
      </c>
      <c r="BG47" s="227">
        <f t="shared" si="282"/>
        <v>0.14678613534721702</v>
      </c>
      <c r="BI47" s="227">
        <f t="shared" si="282"/>
        <v>0.14583044101983278</v>
      </c>
      <c r="BK47" s="227">
        <f t="shared" si="282"/>
        <v>0.1446983326496937</v>
      </c>
      <c r="BL47" s="210"/>
    </row>
    <row r="48" spans="1:64" s="227" customFormat="1" ht="14">
      <c r="A48" s="227" t="s">
        <v>852</v>
      </c>
      <c r="C48" s="220"/>
      <c r="E48" s="227">
        <f>E45/E43</f>
        <v>0.19025845356937288</v>
      </c>
      <c r="G48" s="227">
        <f>G45/G43</f>
        <v>0.20840423389507284</v>
      </c>
      <c r="I48" s="227">
        <f>I45/I43</f>
        <v>0.22653889712481817</v>
      </c>
      <c r="K48" s="227">
        <f>K45/K43</f>
        <v>0.24464588676005936</v>
      </c>
      <c r="M48" s="227">
        <f>M45/M43</f>
        <v>0.26270766240149312</v>
      </c>
      <c r="O48" s="227">
        <f>O45/O43</f>
        <v>0.28070565519718627</v>
      </c>
      <c r="Q48" s="227">
        <f>Q45/Q43</f>
        <v>0.29862022147840728</v>
      </c>
      <c r="S48" s="227">
        <f>S45/S43</f>
        <v>0.31643059451340594</v>
      </c>
      <c r="U48" s="227">
        <f>U45/U43</f>
        <v>0.33411483430678129</v>
      </c>
      <c r="W48" s="227">
        <f>W45/W43</f>
        <v>0.35164977536939751</v>
      </c>
      <c r="Y48" s="227">
        <f>Y45/Y43</f>
        <v>0.36901097238099179</v>
      </c>
      <c r="AA48" s="227">
        <f>AA45/AA43</f>
        <v>0.38617264366474219</v>
      </c>
      <c r="AC48" s="227">
        <f>AC45/AC43</f>
        <v>0.40310761239005888</v>
      </c>
      <c r="AE48" s="227">
        <f>AE45/AE43</f>
        <v>0.4197872454167334</v>
      </c>
      <c r="AG48" s="227">
        <f>AG45/AG43</f>
        <v>0.4361813896904006</v>
      </c>
      <c r="AI48" s="227">
        <f t="shared" ref="AI48:BK48" si="283">AI45/AI43</f>
        <v>0.5676814408702836</v>
      </c>
      <c r="AK48" s="227">
        <f t="shared" si="283"/>
        <v>0.5874475451629978</v>
      </c>
      <c r="AM48" s="227">
        <f t="shared" si="283"/>
        <v>0.60696930063270627</v>
      </c>
      <c r="AO48" s="227">
        <f t="shared" si="283"/>
        <v>0.62621473497274016</v>
      </c>
      <c r="AQ48" s="227">
        <f t="shared" si="283"/>
        <v>0.64515017102253047</v>
      </c>
      <c r="AS48" s="227">
        <f t="shared" si="283"/>
        <v>0.66374015244573203</v>
      </c>
      <c r="AU48" s="227">
        <f t="shared" si="283"/>
        <v>0.68194736644064191</v>
      </c>
      <c r="AW48" s="227">
        <f t="shared" si="283"/>
        <v>0.69973256336989986</v>
      </c>
      <c r="AY48" s="227">
        <f t="shared" si="283"/>
        <v>0.71705447319224624</v>
      </c>
      <c r="BA48" s="227">
        <f t="shared" si="283"/>
        <v>0.73386971857477956</v>
      </c>
      <c r="BC48" s="227">
        <f t="shared" si="283"/>
        <v>0.75013272455966029</v>
      </c>
      <c r="BE48" s="227">
        <f t="shared" si="283"/>
        <v>0.76579562465455109</v>
      </c>
      <c r="BG48" s="227">
        <f t="shared" si="283"/>
        <v>0.78080816321127278</v>
      </c>
      <c r="BI48" s="227">
        <f t="shared" si="283"/>
        <v>0.79511759395212456</v>
      </c>
      <c r="BK48" s="227">
        <f t="shared" si="283"/>
        <v>0.80866857449812646</v>
      </c>
      <c r="BL48" s="210"/>
    </row>
    <row r="49" spans="1:64" s="228" customFormat="1" ht="14">
      <c r="A49" s="228" t="s">
        <v>850</v>
      </c>
      <c r="C49" s="229"/>
      <c r="E49" s="228">
        <f>E37/E43</f>
        <v>1.190258453569373</v>
      </c>
      <c r="G49" s="228">
        <f>G37/G43</f>
        <v>1.2084042338950729</v>
      </c>
      <c r="I49" s="228">
        <f>I37/I43</f>
        <v>1.2265388971248181</v>
      </c>
      <c r="K49" s="228">
        <f>K37/K43</f>
        <v>1.2446458867600594</v>
      </c>
      <c r="M49" s="228">
        <f>M37/M43</f>
        <v>1.262707662401493</v>
      </c>
      <c r="O49" s="228">
        <f>O37/O43</f>
        <v>1.2807056551971863</v>
      </c>
      <c r="Q49" s="228">
        <f>Q37/Q43</f>
        <v>1.2986202214784073</v>
      </c>
      <c r="S49" s="228">
        <f>S37/S43</f>
        <v>1.3164305945134058</v>
      </c>
      <c r="U49" s="228">
        <f>U37/U43</f>
        <v>1.3341148343067812</v>
      </c>
      <c r="W49" s="228">
        <f>W37/W43</f>
        <v>1.3516497753693975</v>
      </c>
      <c r="Y49" s="228">
        <f>Y37/Y43</f>
        <v>1.3690109723809918</v>
      </c>
      <c r="AA49" s="228">
        <f>AA37/AA43</f>
        <v>1.3861726436647421</v>
      </c>
      <c r="AC49" s="228">
        <f>AC37/AC43</f>
        <v>1.403107612390059</v>
      </c>
      <c r="AE49" s="228">
        <f>AE37/AE43</f>
        <v>1.4197872454167335</v>
      </c>
      <c r="AG49" s="228">
        <f>AG37/AG43</f>
        <v>1.4361813896904005</v>
      </c>
      <c r="AI49" s="228">
        <f t="shared" ref="AI49:BK49" si="284">AI37/AI43</f>
        <v>1.5676814408702837</v>
      </c>
      <c r="AK49" s="228">
        <f t="shared" si="284"/>
        <v>1.5874475451629977</v>
      </c>
      <c r="AM49" s="228">
        <f t="shared" si="284"/>
        <v>1.6069693006327062</v>
      </c>
      <c r="AO49" s="228">
        <f t="shared" si="284"/>
        <v>1.6262147349727403</v>
      </c>
      <c r="AQ49" s="228">
        <f t="shared" si="284"/>
        <v>1.6451501710225305</v>
      </c>
      <c r="AS49" s="228">
        <f t="shared" si="284"/>
        <v>1.663740152445732</v>
      </c>
      <c r="AU49" s="228">
        <f t="shared" si="284"/>
        <v>1.6819473664406419</v>
      </c>
      <c r="AW49" s="228">
        <f t="shared" si="284"/>
        <v>1.6997325633698999</v>
      </c>
      <c r="AY49" s="228">
        <f t="shared" si="284"/>
        <v>1.7170544731922461</v>
      </c>
      <c r="BA49" s="228">
        <f t="shared" si="284"/>
        <v>1.7338697185747796</v>
      </c>
      <c r="BC49" s="228">
        <f t="shared" si="284"/>
        <v>1.7501327245596603</v>
      </c>
      <c r="BE49" s="228">
        <f t="shared" si="284"/>
        <v>1.765795624654551</v>
      </c>
      <c r="BG49" s="228">
        <f t="shared" si="284"/>
        <v>1.7808081632112727</v>
      </c>
      <c r="BI49" s="228">
        <f t="shared" si="284"/>
        <v>1.7951175939521247</v>
      </c>
      <c r="BK49" s="228">
        <f t="shared" si="284"/>
        <v>1.8086685744981266</v>
      </c>
      <c r="BL49" s="210"/>
    </row>
    <row r="50" spans="1:6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22"/>
      <c r="AH50" s="222"/>
      <c r="AI50" s="222"/>
      <c r="AJ50" s="222"/>
      <c r="AK50" s="222"/>
      <c r="AL50" s="222"/>
      <c r="AM50" s="222"/>
      <c r="AN50" s="222"/>
      <c r="AO50" s="222"/>
      <c r="AP50" s="222"/>
      <c r="AQ50" s="222"/>
      <c r="AR50" s="223"/>
      <c r="AS50" s="222"/>
      <c r="AT50" s="222"/>
      <c r="AU50" s="222"/>
      <c r="AV50" s="222"/>
      <c r="AW50" s="222"/>
      <c r="AX50" s="222"/>
      <c r="AY50" s="222"/>
      <c r="AZ50" s="222"/>
      <c r="BA50" s="222"/>
      <c r="BB50" s="222"/>
      <c r="BC50" s="222"/>
      <c r="BD50" s="222"/>
      <c r="BE50" s="222"/>
      <c r="BF50" s="222"/>
      <c r="BG50" s="222"/>
      <c r="BH50" s="222"/>
      <c r="BI50" s="222"/>
      <c r="BJ50" s="222"/>
      <c r="BK50" s="222"/>
    </row>
    <row r="51" spans="1:64" s="309" customFormat="1" ht="14">
      <c r="A51" s="3" t="s">
        <v>862</v>
      </c>
      <c r="B51" s="3"/>
      <c r="C51" s="957"/>
      <c r="D51" s="3"/>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9"/>
    </row>
    <row r="52" spans="1:64" s="3" customFormat="1" ht="14">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6"/>
      <c r="AN52" s="956"/>
      <c r="AO52" s="956"/>
      <c r="AP52" s="956"/>
      <c r="AQ52" s="956"/>
      <c r="AR52" s="227"/>
      <c r="AS52" s="222"/>
      <c r="AT52" s="222"/>
      <c r="AU52" s="222"/>
      <c r="AV52" s="222"/>
      <c r="AW52" s="222"/>
      <c r="AX52" s="222"/>
      <c r="AY52" s="222"/>
      <c r="AZ52" s="222"/>
      <c r="BA52" s="222"/>
      <c r="BB52" s="222"/>
      <c r="BC52" s="222"/>
      <c r="BD52" s="222"/>
      <c r="BE52" s="222"/>
      <c r="BF52" s="222"/>
      <c r="BG52" s="222"/>
      <c r="BH52" s="222"/>
      <c r="BI52" s="222"/>
      <c r="BJ52" s="222"/>
      <c r="BK52" s="222"/>
      <c r="BL52" s="210"/>
    </row>
    <row r="53" spans="1:64" s="958" customFormat="1" ht="14">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c r="AH53" s="956"/>
      <c r="AI53" s="956">
        <f t="shared" ref="AI53:BK57" si="285">AG53*$C$53</f>
        <v>0</v>
      </c>
      <c r="AJ53" s="956"/>
      <c r="AK53" s="956">
        <f t="shared" si="285"/>
        <v>0</v>
      </c>
      <c r="AL53" s="956"/>
      <c r="AM53" s="956">
        <f t="shared" si="285"/>
        <v>0</v>
      </c>
      <c r="AN53" s="956"/>
      <c r="AO53" s="956">
        <f t="shared" si="285"/>
        <v>0</v>
      </c>
      <c r="AP53" s="956"/>
      <c r="AQ53" s="956">
        <f t="shared" si="285"/>
        <v>0</v>
      </c>
      <c r="AR53" s="956"/>
      <c r="AS53" s="956">
        <f t="shared" si="285"/>
        <v>0</v>
      </c>
      <c r="AT53" s="956"/>
      <c r="AU53" s="956">
        <f t="shared" si="285"/>
        <v>0</v>
      </c>
      <c r="AV53" s="956"/>
      <c r="AW53" s="956">
        <f t="shared" si="285"/>
        <v>0</v>
      </c>
      <c r="AX53" s="956"/>
      <c r="AY53" s="956">
        <f t="shared" si="285"/>
        <v>0</v>
      </c>
      <c r="AZ53" s="956"/>
      <c r="BA53" s="956">
        <f t="shared" si="285"/>
        <v>0</v>
      </c>
      <c r="BB53" s="956"/>
      <c r="BC53" s="956">
        <f t="shared" si="285"/>
        <v>0</v>
      </c>
      <c r="BD53" s="956"/>
      <c r="BE53" s="956">
        <f t="shared" si="285"/>
        <v>0</v>
      </c>
      <c r="BF53" s="956"/>
      <c r="BG53" s="956">
        <f t="shared" si="285"/>
        <v>0</v>
      </c>
      <c r="BH53" s="956"/>
      <c r="BI53" s="956">
        <f t="shared" si="285"/>
        <v>0</v>
      </c>
      <c r="BJ53" s="956"/>
      <c r="BK53" s="956">
        <f t="shared" si="285"/>
        <v>0</v>
      </c>
      <c r="BL53" s="223"/>
    </row>
    <row r="54" spans="1:64" s="3" customFormat="1" ht="14">
      <c r="A54" s="3" t="s">
        <v>855</v>
      </c>
      <c r="C54" s="954"/>
      <c r="E54" s="961"/>
      <c r="F54" s="956"/>
      <c r="G54" s="956">
        <f t="shared" ref="G54:AE57" si="286">E54*$C$53</f>
        <v>0</v>
      </c>
      <c r="H54" s="956"/>
      <c r="I54" s="956">
        <f t="shared" si="286"/>
        <v>0</v>
      </c>
      <c r="J54" s="956"/>
      <c r="K54" s="956">
        <f t="shared" si="286"/>
        <v>0</v>
      </c>
      <c r="L54" s="956"/>
      <c r="M54" s="956">
        <f t="shared" si="286"/>
        <v>0</v>
      </c>
      <c r="N54" s="956"/>
      <c r="O54" s="956">
        <f t="shared" si="286"/>
        <v>0</v>
      </c>
      <c r="P54" s="956"/>
      <c r="Q54" s="956">
        <f t="shared" si="286"/>
        <v>0</v>
      </c>
      <c r="R54" s="956"/>
      <c r="S54" s="956">
        <f t="shared" si="286"/>
        <v>0</v>
      </c>
      <c r="T54" s="956"/>
      <c r="U54" s="956">
        <f t="shared" si="286"/>
        <v>0</v>
      </c>
      <c r="V54" s="956"/>
      <c r="W54" s="956">
        <f t="shared" si="286"/>
        <v>0</v>
      </c>
      <c r="X54" s="956"/>
      <c r="Y54" s="956">
        <f t="shared" si="286"/>
        <v>0</v>
      </c>
      <c r="Z54" s="956"/>
      <c r="AA54" s="956">
        <f t="shared" si="286"/>
        <v>0</v>
      </c>
      <c r="AB54" s="956"/>
      <c r="AC54" s="956">
        <f t="shared" si="286"/>
        <v>0</v>
      </c>
      <c r="AD54" s="956"/>
      <c r="AE54" s="956">
        <f t="shared" si="286"/>
        <v>0</v>
      </c>
      <c r="AF54" s="956"/>
      <c r="AG54" s="956">
        <f>AE54*$C$53</f>
        <v>0</v>
      </c>
      <c r="AH54" s="956"/>
      <c r="AI54" s="956">
        <f t="shared" si="285"/>
        <v>0</v>
      </c>
      <c r="AJ54" s="956"/>
      <c r="AK54" s="956">
        <f t="shared" si="285"/>
        <v>0</v>
      </c>
      <c r="AL54" s="956"/>
      <c r="AM54" s="956">
        <f t="shared" si="285"/>
        <v>0</v>
      </c>
      <c r="AN54" s="956"/>
      <c r="AO54" s="956">
        <f t="shared" si="285"/>
        <v>0</v>
      </c>
      <c r="AP54" s="956"/>
      <c r="AQ54" s="956">
        <f t="shared" si="285"/>
        <v>0</v>
      </c>
      <c r="AR54" s="956"/>
      <c r="AS54" s="956">
        <f t="shared" si="285"/>
        <v>0</v>
      </c>
      <c r="AT54" s="956"/>
      <c r="AU54" s="956">
        <f t="shared" si="285"/>
        <v>0</v>
      </c>
      <c r="AV54" s="956"/>
      <c r="AW54" s="956">
        <f t="shared" si="285"/>
        <v>0</v>
      </c>
      <c r="AX54" s="956"/>
      <c r="AY54" s="956">
        <f t="shared" si="285"/>
        <v>0</v>
      </c>
      <c r="AZ54" s="956"/>
      <c r="BA54" s="956">
        <f t="shared" si="285"/>
        <v>0</v>
      </c>
      <c r="BB54" s="956"/>
      <c r="BC54" s="956">
        <f t="shared" si="285"/>
        <v>0</v>
      </c>
      <c r="BD54" s="956"/>
      <c r="BE54" s="956">
        <f t="shared" si="285"/>
        <v>0</v>
      </c>
      <c r="BF54" s="956"/>
      <c r="BG54" s="956">
        <f t="shared" si="285"/>
        <v>0</v>
      </c>
      <c r="BH54" s="956"/>
      <c r="BI54" s="956">
        <f t="shared" si="285"/>
        <v>0</v>
      </c>
      <c r="BJ54" s="956"/>
      <c r="BK54" s="956">
        <f t="shared" si="285"/>
        <v>0</v>
      </c>
      <c r="BL54" s="210"/>
    </row>
    <row r="55" spans="1:64" s="3" customFormat="1" ht="14">
      <c r="A55" s="3" t="s">
        <v>856</v>
      </c>
      <c r="C55" s="954"/>
      <c r="E55" s="961"/>
      <c r="F55" s="956"/>
      <c r="G55" s="956">
        <f t="shared" si="286"/>
        <v>0</v>
      </c>
      <c r="H55" s="956"/>
      <c r="I55" s="956">
        <f t="shared" si="286"/>
        <v>0</v>
      </c>
      <c r="J55" s="956"/>
      <c r="K55" s="956">
        <f t="shared" si="286"/>
        <v>0</v>
      </c>
      <c r="L55" s="956"/>
      <c r="M55" s="956">
        <f t="shared" si="286"/>
        <v>0</v>
      </c>
      <c r="N55" s="956"/>
      <c r="O55" s="956">
        <f t="shared" si="286"/>
        <v>0</v>
      </c>
      <c r="P55" s="956"/>
      <c r="Q55" s="956">
        <f t="shared" si="286"/>
        <v>0</v>
      </c>
      <c r="R55" s="956"/>
      <c r="S55" s="956">
        <f t="shared" si="286"/>
        <v>0</v>
      </c>
      <c r="T55" s="956"/>
      <c r="U55" s="956">
        <f t="shared" si="286"/>
        <v>0</v>
      </c>
      <c r="V55" s="956"/>
      <c r="W55" s="956">
        <f t="shared" si="286"/>
        <v>0</v>
      </c>
      <c r="X55" s="956"/>
      <c r="Y55" s="956">
        <f t="shared" si="286"/>
        <v>0</v>
      </c>
      <c r="Z55" s="956"/>
      <c r="AA55" s="956">
        <f t="shared" si="286"/>
        <v>0</v>
      </c>
      <c r="AB55" s="956"/>
      <c r="AC55" s="956">
        <f t="shared" si="286"/>
        <v>0</v>
      </c>
      <c r="AD55" s="956"/>
      <c r="AE55" s="956">
        <f t="shared" si="286"/>
        <v>0</v>
      </c>
      <c r="AF55" s="956"/>
      <c r="AG55" s="956">
        <f>AE55*$C$53</f>
        <v>0</v>
      </c>
      <c r="AH55" s="956"/>
      <c r="AI55" s="956">
        <f t="shared" si="285"/>
        <v>0</v>
      </c>
      <c r="AJ55" s="956"/>
      <c r="AK55" s="956">
        <f t="shared" si="285"/>
        <v>0</v>
      </c>
      <c r="AL55" s="956"/>
      <c r="AM55" s="956">
        <f t="shared" si="285"/>
        <v>0</v>
      </c>
      <c r="AN55" s="956"/>
      <c r="AO55" s="956">
        <f t="shared" si="285"/>
        <v>0</v>
      </c>
      <c r="AP55" s="956"/>
      <c r="AQ55" s="956">
        <f t="shared" si="285"/>
        <v>0</v>
      </c>
      <c r="AR55" s="956"/>
      <c r="AS55" s="956">
        <f t="shared" si="285"/>
        <v>0</v>
      </c>
      <c r="AT55" s="956"/>
      <c r="AU55" s="956">
        <f t="shared" si="285"/>
        <v>0</v>
      </c>
      <c r="AV55" s="956"/>
      <c r="AW55" s="956">
        <f t="shared" si="285"/>
        <v>0</v>
      </c>
      <c r="AX55" s="956"/>
      <c r="AY55" s="956">
        <f t="shared" si="285"/>
        <v>0</v>
      </c>
      <c r="AZ55" s="956"/>
      <c r="BA55" s="956">
        <f t="shared" si="285"/>
        <v>0</v>
      </c>
      <c r="BB55" s="956"/>
      <c r="BC55" s="956">
        <f t="shared" si="285"/>
        <v>0</v>
      </c>
      <c r="BD55" s="956"/>
      <c r="BE55" s="956">
        <f t="shared" si="285"/>
        <v>0</v>
      </c>
      <c r="BF55" s="956"/>
      <c r="BG55" s="956">
        <f t="shared" si="285"/>
        <v>0</v>
      </c>
      <c r="BH55" s="956"/>
      <c r="BI55" s="956">
        <f t="shared" si="285"/>
        <v>0</v>
      </c>
      <c r="BJ55" s="956"/>
      <c r="BK55" s="956">
        <f t="shared" si="285"/>
        <v>0</v>
      </c>
      <c r="BL55" s="227"/>
    </row>
    <row r="56" spans="1:64" s="3" customFormat="1" ht="14">
      <c r="A56" s="962"/>
      <c r="B56" s="962"/>
      <c r="C56" s="954"/>
      <c r="E56" s="961"/>
      <c r="F56" s="956"/>
      <c r="G56" s="956">
        <f t="shared" si="286"/>
        <v>0</v>
      </c>
      <c r="H56" s="956"/>
      <c r="I56" s="956">
        <f t="shared" si="286"/>
        <v>0</v>
      </c>
      <c r="J56" s="956"/>
      <c r="K56" s="956">
        <f t="shared" si="286"/>
        <v>0</v>
      </c>
      <c r="L56" s="956"/>
      <c r="M56" s="956">
        <f t="shared" si="286"/>
        <v>0</v>
      </c>
      <c r="N56" s="956"/>
      <c r="O56" s="956">
        <f t="shared" si="286"/>
        <v>0</v>
      </c>
      <c r="P56" s="956"/>
      <c r="Q56" s="956">
        <f t="shared" si="286"/>
        <v>0</v>
      </c>
      <c r="R56" s="956"/>
      <c r="S56" s="956">
        <f t="shared" si="286"/>
        <v>0</v>
      </c>
      <c r="T56" s="956"/>
      <c r="U56" s="956">
        <f t="shared" si="286"/>
        <v>0</v>
      </c>
      <c r="V56" s="956"/>
      <c r="W56" s="956">
        <f t="shared" si="286"/>
        <v>0</v>
      </c>
      <c r="X56" s="956"/>
      <c r="Y56" s="956">
        <f t="shared" si="286"/>
        <v>0</v>
      </c>
      <c r="Z56" s="956"/>
      <c r="AA56" s="956">
        <f t="shared" si="286"/>
        <v>0</v>
      </c>
      <c r="AB56" s="956"/>
      <c r="AC56" s="956">
        <f t="shared" si="286"/>
        <v>0</v>
      </c>
      <c r="AD56" s="956"/>
      <c r="AE56" s="956">
        <f t="shared" si="286"/>
        <v>0</v>
      </c>
      <c r="AF56" s="956"/>
      <c r="AG56" s="956">
        <f>AE56*$C$53</f>
        <v>0</v>
      </c>
      <c r="AH56" s="956"/>
      <c r="AI56" s="956">
        <f t="shared" si="285"/>
        <v>0</v>
      </c>
      <c r="AJ56" s="956"/>
      <c r="AK56" s="956">
        <f t="shared" si="285"/>
        <v>0</v>
      </c>
      <c r="AL56" s="956"/>
      <c r="AM56" s="956">
        <f t="shared" si="285"/>
        <v>0</v>
      </c>
      <c r="AN56" s="956"/>
      <c r="AO56" s="956">
        <f t="shared" si="285"/>
        <v>0</v>
      </c>
      <c r="AP56" s="956"/>
      <c r="AQ56" s="956">
        <f t="shared" si="285"/>
        <v>0</v>
      </c>
      <c r="AR56" s="956"/>
      <c r="AS56" s="956">
        <f t="shared" si="285"/>
        <v>0</v>
      </c>
      <c r="AT56" s="956"/>
      <c r="AU56" s="956">
        <f t="shared" si="285"/>
        <v>0</v>
      </c>
      <c r="AV56" s="956"/>
      <c r="AW56" s="956">
        <f t="shared" si="285"/>
        <v>0</v>
      </c>
      <c r="AX56" s="956"/>
      <c r="AY56" s="956">
        <f t="shared" si="285"/>
        <v>0</v>
      </c>
      <c r="AZ56" s="956"/>
      <c r="BA56" s="956">
        <f t="shared" si="285"/>
        <v>0</v>
      </c>
      <c r="BB56" s="956"/>
      <c r="BC56" s="956">
        <f t="shared" si="285"/>
        <v>0</v>
      </c>
      <c r="BD56" s="956"/>
      <c r="BE56" s="956">
        <f t="shared" si="285"/>
        <v>0</v>
      </c>
      <c r="BF56" s="956"/>
      <c r="BG56" s="956">
        <f t="shared" si="285"/>
        <v>0</v>
      </c>
      <c r="BH56" s="956"/>
      <c r="BI56" s="956">
        <f t="shared" si="285"/>
        <v>0</v>
      </c>
      <c r="BJ56" s="956"/>
      <c r="BK56" s="956">
        <f t="shared" si="285"/>
        <v>0</v>
      </c>
      <c r="BL56" s="227"/>
    </row>
    <row r="57" spans="1:64" s="3" customFormat="1" ht="14">
      <c r="A57" s="962"/>
      <c r="B57" s="962"/>
      <c r="C57" s="954"/>
      <c r="E57" s="963"/>
      <c r="F57" s="956"/>
      <c r="G57" s="964">
        <f t="shared" si="286"/>
        <v>0</v>
      </c>
      <c r="H57" s="956"/>
      <c r="I57" s="964">
        <f t="shared" si="286"/>
        <v>0</v>
      </c>
      <c r="J57" s="956"/>
      <c r="K57" s="964">
        <f t="shared" si="286"/>
        <v>0</v>
      </c>
      <c r="L57" s="956"/>
      <c r="M57" s="964">
        <f t="shared" si="286"/>
        <v>0</v>
      </c>
      <c r="N57" s="956"/>
      <c r="O57" s="964">
        <f t="shared" si="286"/>
        <v>0</v>
      </c>
      <c r="P57" s="956"/>
      <c r="Q57" s="964">
        <f t="shared" si="286"/>
        <v>0</v>
      </c>
      <c r="R57" s="956"/>
      <c r="S57" s="964">
        <f t="shared" si="286"/>
        <v>0</v>
      </c>
      <c r="T57" s="956"/>
      <c r="U57" s="964">
        <f t="shared" si="286"/>
        <v>0</v>
      </c>
      <c r="V57" s="956"/>
      <c r="W57" s="964">
        <f t="shared" si="286"/>
        <v>0</v>
      </c>
      <c r="X57" s="956"/>
      <c r="Y57" s="964">
        <f t="shared" si="286"/>
        <v>0</v>
      </c>
      <c r="Z57" s="956"/>
      <c r="AA57" s="964">
        <f t="shared" si="286"/>
        <v>0</v>
      </c>
      <c r="AB57" s="956"/>
      <c r="AC57" s="964">
        <f t="shared" si="286"/>
        <v>0</v>
      </c>
      <c r="AD57" s="956"/>
      <c r="AE57" s="964">
        <f t="shared" si="286"/>
        <v>0</v>
      </c>
      <c r="AF57" s="956"/>
      <c r="AG57" s="964">
        <f>AE57*$C$53</f>
        <v>0</v>
      </c>
      <c r="AH57" s="964"/>
      <c r="AI57" s="964">
        <f t="shared" si="285"/>
        <v>0</v>
      </c>
      <c r="AJ57" s="964"/>
      <c r="AK57" s="964">
        <f t="shared" si="285"/>
        <v>0</v>
      </c>
      <c r="AL57" s="964"/>
      <c r="AM57" s="964">
        <f t="shared" si="285"/>
        <v>0</v>
      </c>
      <c r="AN57" s="964"/>
      <c r="AO57" s="964">
        <f t="shared" si="285"/>
        <v>0</v>
      </c>
      <c r="AP57" s="964"/>
      <c r="AQ57" s="964">
        <f t="shared" si="285"/>
        <v>0</v>
      </c>
      <c r="AR57" s="964"/>
      <c r="AS57" s="964">
        <f t="shared" si="285"/>
        <v>0</v>
      </c>
      <c r="AT57" s="964"/>
      <c r="AU57" s="964">
        <f t="shared" si="285"/>
        <v>0</v>
      </c>
      <c r="AV57" s="964"/>
      <c r="AW57" s="964">
        <f t="shared" si="285"/>
        <v>0</v>
      </c>
      <c r="AX57" s="964"/>
      <c r="AY57" s="964">
        <f t="shared" si="285"/>
        <v>0</v>
      </c>
      <c r="AZ57" s="964"/>
      <c r="BA57" s="964">
        <f t="shared" si="285"/>
        <v>0</v>
      </c>
      <c r="BB57" s="964"/>
      <c r="BC57" s="964">
        <f t="shared" si="285"/>
        <v>0</v>
      </c>
      <c r="BD57" s="964"/>
      <c r="BE57" s="964">
        <f t="shared" si="285"/>
        <v>0</v>
      </c>
      <c r="BF57" s="964"/>
      <c r="BG57" s="964">
        <f t="shared" si="285"/>
        <v>0</v>
      </c>
      <c r="BH57" s="964"/>
      <c r="BI57" s="964">
        <f t="shared" si="285"/>
        <v>0</v>
      </c>
      <c r="BJ57" s="964"/>
      <c r="BK57" s="964">
        <f t="shared" si="285"/>
        <v>0</v>
      </c>
      <c r="BL57" s="228"/>
    </row>
    <row r="58" spans="1:64" s="3" customFormat="1" ht="14">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c r="AI58" s="956">
        <f t="shared" ref="AI58:BK58" si="287">SUM(AI53:AI57)</f>
        <v>0</v>
      </c>
      <c r="AJ58" s="956"/>
      <c r="AK58" s="956">
        <f t="shared" si="287"/>
        <v>0</v>
      </c>
      <c r="AL58" s="956"/>
      <c r="AM58" s="956">
        <f t="shared" si="287"/>
        <v>0</v>
      </c>
      <c r="AN58" s="956"/>
      <c r="AO58" s="956">
        <f t="shared" si="287"/>
        <v>0</v>
      </c>
      <c r="AP58" s="956"/>
      <c r="AQ58" s="956">
        <f t="shared" si="287"/>
        <v>0</v>
      </c>
      <c r="AR58" s="956"/>
      <c r="AS58" s="956">
        <f t="shared" si="287"/>
        <v>0</v>
      </c>
      <c r="AT58" s="956"/>
      <c r="AU58" s="956">
        <f t="shared" si="287"/>
        <v>0</v>
      </c>
      <c r="AV58" s="956"/>
      <c r="AW58" s="956">
        <f t="shared" si="287"/>
        <v>0</v>
      </c>
      <c r="AX58" s="956"/>
      <c r="AY58" s="956">
        <f t="shared" si="287"/>
        <v>0</v>
      </c>
      <c r="AZ58" s="956"/>
      <c r="BA58" s="956">
        <f t="shared" si="287"/>
        <v>0</v>
      </c>
      <c r="BB58" s="956"/>
      <c r="BC58" s="956">
        <f t="shared" si="287"/>
        <v>0</v>
      </c>
      <c r="BD58" s="956"/>
      <c r="BE58" s="956">
        <f t="shared" si="287"/>
        <v>0</v>
      </c>
      <c r="BF58" s="956"/>
      <c r="BG58" s="956">
        <f t="shared" si="287"/>
        <v>0</v>
      </c>
      <c r="BH58" s="956"/>
      <c r="BI58" s="956">
        <f t="shared" si="287"/>
        <v>0</v>
      </c>
      <c r="BJ58" s="956"/>
      <c r="BK58" s="956">
        <f t="shared" si="287"/>
        <v>0</v>
      </c>
      <c r="BL58" s="210"/>
    </row>
    <row r="59" spans="1:6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row>
    <row r="60" spans="1:64" s="958" customFormat="1">
      <c r="A60" s="958" t="s">
        <v>858</v>
      </c>
      <c r="C60" s="965"/>
      <c r="E60" s="958">
        <f>E45-E58</f>
        <v>96500.366089538031</v>
      </c>
      <c r="G60" s="958">
        <f>G45-G58</f>
        <v>105704.02780106297</v>
      </c>
      <c r="I60" s="958">
        <f>I45-I58</f>
        <v>114902.05084681854</v>
      </c>
      <c r="K60" s="958">
        <f>K45-K58</f>
        <v>124086.03765948926</v>
      </c>
      <c r="M60" s="958">
        <f>M45-M58</f>
        <v>133247.09163068602</v>
      </c>
      <c r="O60" s="958">
        <f>O45-O58</f>
        <v>142375.79451393517</v>
      </c>
      <c r="Q60" s="958">
        <f>Q45-Q58</f>
        <v>151462.18290846067</v>
      </c>
      <c r="S60" s="958">
        <f>S45-S58</f>
        <v>160495.72378837707</v>
      </c>
      <c r="U60" s="958">
        <f>U45-U58</f>
        <v>169465.28904059151</v>
      </c>
      <c r="W60" s="958">
        <f>W45-W58</f>
        <v>178359.12897335406</v>
      </c>
      <c r="Y60" s="958">
        <f>Y45-Y58</f>
        <v>187164.84475596744</v>
      </c>
      <c r="AA60" s="958">
        <f>AA45-AA58</f>
        <v>195869.35974870791</v>
      </c>
      <c r="AC60" s="958">
        <f>AC45-AC58</f>
        <v>204458.889680486</v>
      </c>
      <c r="AE60" s="958">
        <f>AE45-AE58</f>
        <v>212918.91163018794</v>
      </c>
      <c r="AG60" s="958">
        <f>AG45-AG58</f>
        <v>221234.13176602666</v>
      </c>
      <c r="AI60" s="958">
        <f t="shared" ref="AI60:BK60" si="288">AI45-AI58</f>
        <v>287931.84133731091</v>
      </c>
      <c r="AK60" s="958">
        <f t="shared" si="288"/>
        <v>297957.34225265082</v>
      </c>
      <c r="AM60" s="958">
        <f t="shared" si="288"/>
        <v>307858.90780306357</v>
      </c>
      <c r="AO60" s="958">
        <f t="shared" si="288"/>
        <v>317620.32141976926</v>
      </c>
      <c r="AQ60" s="958">
        <f t="shared" si="288"/>
        <v>327224.50182063394</v>
      </c>
      <c r="AS60" s="958">
        <f t="shared" si="288"/>
        <v>336653.4653136151</v>
      </c>
      <c r="AU60" s="958">
        <f t="shared" si="288"/>
        <v>345888.28659496602</v>
      </c>
      <c r="AW60" s="958">
        <f t="shared" si="288"/>
        <v>354909.05798488023</v>
      </c>
      <c r="AY60" s="958">
        <f t="shared" si="288"/>
        <v>363694.84704111732</v>
      </c>
      <c r="BA60" s="958">
        <f t="shared" si="288"/>
        <v>372223.65248895629</v>
      </c>
      <c r="BC60" s="958">
        <f t="shared" si="288"/>
        <v>380472.35840354051</v>
      </c>
      <c r="BE60" s="958">
        <f t="shared" si="288"/>
        <v>388416.6865783183</v>
      </c>
      <c r="BG60" s="958">
        <f t="shared" si="288"/>
        <v>396031.147010841</v>
      </c>
      <c r="BI60" s="958">
        <f t="shared" si="288"/>
        <v>403288.98643463088</v>
      </c>
      <c r="BK60" s="958">
        <f t="shared" si="288"/>
        <v>410162.13482319686</v>
      </c>
      <c r="BL60" s="3"/>
    </row>
    <row r="61" spans="1:6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c r="BL61" s="958"/>
    </row>
    <row r="62" spans="1:64" s="958" customFormat="1">
      <c r="A62" s="958" t="s">
        <v>857</v>
      </c>
      <c r="C62" s="955">
        <v>0.5</v>
      </c>
      <c r="E62" s="960">
        <f>E60*$C$62</f>
        <v>48250.183044769015</v>
      </c>
      <c r="G62" s="958">
        <f>G60*$C$62</f>
        <v>52852.013900531485</v>
      </c>
      <c r="I62" s="958">
        <f>I60*$C$62</f>
        <v>57451.025423409272</v>
      </c>
      <c r="K62" s="958">
        <f>K60*$C$62</f>
        <v>62043.018829744629</v>
      </c>
      <c r="M62" s="958">
        <f>M60*$C$62</f>
        <v>66623.545815343008</v>
      </c>
      <c r="O62" s="958">
        <f>O60*$C$62</f>
        <v>71187.897256967583</v>
      </c>
      <c r="Q62" s="958">
        <f>Q60*$C$62</f>
        <v>75731.091454230336</v>
      </c>
      <c r="S62" s="958">
        <f>S60*$C$62</f>
        <v>80247.861894188536</v>
      </c>
      <c r="U62" s="958">
        <f>U60*$C$62</f>
        <v>84732.644520295755</v>
      </c>
      <c r="W62" s="958">
        <f>W60*$C$62</f>
        <v>89179.564486677031</v>
      </c>
      <c r="Y62" s="958">
        <f>Y60*$C$62</f>
        <v>93582.422377983719</v>
      </c>
      <c r="AA62" s="958">
        <f>AA60*$C$62</f>
        <v>97934.679874353955</v>
      </c>
      <c r="AC62" s="958">
        <f>AC60*$C$62</f>
        <v>102229.444840243</v>
      </c>
      <c r="AE62" s="958">
        <f>AE60*$C$62</f>
        <v>106459.45581509397</v>
      </c>
      <c r="AG62" s="958">
        <f>AG60*$C$62</f>
        <v>110617.06588301333</v>
      </c>
      <c r="AI62" s="958">
        <f t="shared" ref="AI62:BK62" si="289">AI60*$C$62</f>
        <v>143965.92066865545</v>
      </c>
      <c r="AK62" s="958">
        <f t="shared" si="289"/>
        <v>148978.67112632541</v>
      </c>
      <c r="AM62" s="958">
        <f t="shared" si="289"/>
        <v>153929.45390153179</v>
      </c>
      <c r="AO62" s="958">
        <f t="shared" si="289"/>
        <v>158810.16070988463</v>
      </c>
      <c r="AQ62" s="958">
        <f t="shared" si="289"/>
        <v>163612.25091031697</v>
      </c>
      <c r="AS62" s="958">
        <f t="shared" si="289"/>
        <v>168326.73265680755</v>
      </c>
      <c r="AU62" s="958">
        <f t="shared" si="289"/>
        <v>172944.14329748301</v>
      </c>
      <c r="AW62" s="958">
        <f t="shared" si="289"/>
        <v>177454.52899244011</v>
      </c>
      <c r="AY62" s="958">
        <f t="shared" si="289"/>
        <v>181847.42352055866</v>
      </c>
      <c r="BA62" s="958">
        <f t="shared" si="289"/>
        <v>186111.82624447814</v>
      </c>
      <c r="BC62" s="958">
        <f t="shared" si="289"/>
        <v>190236.17920177025</v>
      </c>
      <c r="BE62" s="958">
        <f t="shared" si="289"/>
        <v>194208.34328915915</v>
      </c>
      <c r="BG62" s="958">
        <f t="shared" si="289"/>
        <v>198015.5735054205</v>
      </c>
      <c r="BI62" s="958">
        <f t="shared" si="289"/>
        <v>201644.49321731544</v>
      </c>
      <c r="BK62" s="958">
        <f t="shared" si="289"/>
        <v>205081.06741159843</v>
      </c>
      <c r="BL62" s="956"/>
    </row>
    <row r="63" spans="1:64" s="958" customFormat="1">
      <c r="A63" s="2688" t="s">
        <v>1184</v>
      </c>
      <c r="B63" s="2688"/>
      <c r="C63" s="2688"/>
      <c r="BL63" s="956"/>
    </row>
    <row r="64" spans="1:6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c r="BL64" s="956"/>
    </row>
    <row r="65" spans="1:6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c r="AN65" s="956"/>
      <c r="AO65" s="956"/>
      <c r="AP65" s="956"/>
      <c r="AQ65" s="956"/>
      <c r="AR65" s="956"/>
      <c r="AS65" s="956"/>
      <c r="AT65" s="956"/>
      <c r="AU65" s="956"/>
      <c r="AV65" s="956"/>
      <c r="AW65" s="956"/>
      <c r="AX65" s="956"/>
      <c r="AY65" s="956"/>
      <c r="AZ65" s="956"/>
      <c r="BA65" s="956"/>
      <c r="BB65" s="956"/>
      <c r="BC65" s="956"/>
      <c r="BD65" s="956"/>
      <c r="BE65" s="956"/>
      <c r="BF65" s="956"/>
      <c r="BG65" s="956"/>
      <c r="BH65" s="956"/>
      <c r="BI65" s="956"/>
      <c r="BJ65" s="956"/>
      <c r="BK65" s="956"/>
      <c r="BL65" s="956"/>
    </row>
    <row r="66" spans="1:64" s="958" customFormat="1">
      <c r="A66" s="960"/>
      <c r="B66" s="960"/>
      <c r="C66" s="959"/>
      <c r="E66" s="960">
        <f>$E60*$C$65</f>
        <v>24125.091522384508</v>
      </c>
      <c r="G66" s="956">
        <f>G60*$C$65</f>
        <v>26426.006950265742</v>
      </c>
      <c r="I66" s="956">
        <f>I60*$C$65</f>
        <v>28725.512711704636</v>
      </c>
      <c r="K66" s="956">
        <f>K60*$C$65</f>
        <v>31021.509414872315</v>
      </c>
      <c r="M66" s="956">
        <f>M60*$C$65</f>
        <v>33311.772907671504</v>
      </c>
      <c r="O66" s="956">
        <f>O60*$C$65</f>
        <v>35593.948628483791</v>
      </c>
      <c r="Q66" s="956">
        <f>Q60*$C$65</f>
        <v>37865.545727115168</v>
      </c>
      <c r="S66" s="956">
        <f>S60*$C$65</f>
        <v>40123.930947094268</v>
      </c>
      <c r="U66" s="956">
        <f>U60*$C$65</f>
        <v>42366.322260147877</v>
      </c>
      <c r="W66" s="956">
        <f>W60*$C$65</f>
        <v>44589.782243338515</v>
      </c>
      <c r="Y66" s="956">
        <f>Y60*$C$65</f>
        <v>46791.21118899186</v>
      </c>
      <c r="AA66" s="956">
        <f>AA60*$C$65</f>
        <v>48967.339937176977</v>
      </c>
      <c r="AC66" s="956">
        <f>AC60*$C$65</f>
        <v>51114.722420121499</v>
      </c>
      <c r="AE66" s="956">
        <f>AE60*$C$65</f>
        <v>53229.727907546985</v>
      </c>
      <c r="AG66" s="956">
        <f>AG60*$C$65</f>
        <v>55308.532941506666</v>
      </c>
      <c r="AH66" s="956"/>
      <c r="AI66" s="956">
        <f t="shared" ref="AI66:BK66" si="290">AI60*$C$65</f>
        <v>71982.960334327727</v>
      </c>
      <c r="AJ66" s="956"/>
      <c r="AK66" s="956">
        <f t="shared" si="290"/>
        <v>74489.335563162706</v>
      </c>
      <c r="AL66" s="956"/>
      <c r="AM66" s="956">
        <f t="shared" si="290"/>
        <v>76964.726950765893</v>
      </c>
      <c r="AN66" s="956"/>
      <c r="AO66" s="956">
        <f t="shared" si="290"/>
        <v>79405.080354942314</v>
      </c>
      <c r="AP66" s="956"/>
      <c r="AQ66" s="956">
        <f t="shared" si="290"/>
        <v>81806.125455158486</v>
      </c>
      <c r="AR66" s="956"/>
      <c r="AS66" s="956">
        <f t="shared" si="290"/>
        <v>84163.366328403776</v>
      </c>
      <c r="AT66" s="956"/>
      <c r="AU66" s="956">
        <f t="shared" si="290"/>
        <v>86472.071648741505</v>
      </c>
      <c r="AV66" s="956"/>
      <c r="AW66" s="956">
        <f t="shared" si="290"/>
        <v>88727.264496220057</v>
      </c>
      <c r="AX66" s="956"/>
      <c r="AY66" s="956">
        <f t="shared" si="290"/>
        <v>90923.71176027933</v>
      </c>
      <c r="AZ66" s="956"/>
      <c r="BA66" s="956">
        <f t="shared" si="290"/>
        <v>93055.913122239072</v>
      </c>
      <c r="BB66" s="956"/>
      <c r="BC66" s="956">
        <f t="shared" si="290"/>
        <v>95118.089600885127</v>
      </c>
      <c r="BD66" s="956"/>
      <c r="BE66" s="956">
        <f t="shared" si="290"/>
        <v>97104.171644579576</v>
      </c>
      <c r="BF66" s="956"/>
      <c r="BG66" s="956">
        <f t="shared" si="290"/>
        <v>99007.78675271025</v>
      </c>
      <c r="BH66" s="956"/>
      <c r="BI66" s="956">
        <f t="shared" si="290"/>
        <v>100822.24660865772</v>
      </c>
      <c r="BJ66" s="956"/>
      <c r="BK66" s="956">
        <f t="shared" si="290"/>
        <v>102540.53370579921</v>
      </c>
      <c r="BL66" s="956"/>
    </row>
    <row r="67" spans="1:64" s="956" customFormat="1">
      <c r="A67" s="961"/>
      <c r="B67" s="961"/>
      <c r="C67" s="966"/>
      <c r="E67" s="960">
        <f>$E60*$C$65</f>
        <v>24125.091522384508</v>
      </c>
      <c r="G67" s="956">
        <f>G60*$C$65</f>
        <v>26426.006950265742</v>
      </c>
      <c r="I67" s="956">
        <f>I60*$C$65</f>
        <v>28725.512711704636</v>
      </c>
      <c r="K67" s="956">
        <f>K60*$C$65</f>
        <v>31021.509414872315</v>
      </c>
      <c r="M67" s="956">
        <f>M60*$C$65</f>
        <v>33311.772907671504</v>
      </c>
      <c r="O67" s="956">
        <f>O60*$C$65</f>
        <v>35593.948628483791</v>
      </c>
      <c r="Q67" s="956">
        <f>Q60*$C$65</f>
        <v>37865.545727115168</v>
      </c>
      <c r="S67" s="956">
        <f>S60*$C$65</f>
        <v>40123.930947094268</v>
      </c>
      <c r="U67" s="956">
        <f>U60*$C$65</f>
        <v>42366.322260147877</v>
      </c>
      <c r="W67" s="956">
        <f>W60*$C$65</f>
        <v>44589.782243338515</v>
      </c>
      <c r="Y67" s="956">
        <f>Y60*$C$65</f>
        <v>46791.21118899186</v>
      </c>
      <c r="AA67" s="956">
        <f>AA60*$C$65</f>
        <v>48967.339937176977</v>
      </c>
      <c r="AC67" s="956">
        <f>AC60*$C$65</f>
        <v>51114.722420121499</v>
      </c>
      <c r="AE67" s="956">
        <f>AE60*$C$65</f>
        <v>53229.727907546985</v>
      </c>
      <c r="AG67" s="956">
        <f>AG60*$C$65</f>
        <v>55308.532941506666</v>
      </c>
      <c r="AI67" s="956">
        <f t="shared" ref="AI67:BK67" si="291">AI60*$C$65</f>
        <v>71982.960334327727</v>
      </c>
      <c r="AK67" s="956">
        <f t="shared" si="291"/>
        <v>74489.335563162706</v>
      </c>
      <c r="AM67" s="956">
        <f t="shared" si="291"/>
        <v>76964.726950765893</v>
      </c>
      <c r="AO67" s="956">
        <f t="shared" si="291"/>
        <v>79405.080354942314</v>
      </c>
      <c r="AQ67" s="956">
        <f t="shared" si="291"/>
        <v>81806.125455158486</v>
      </c>
      <c r="AS67" s="956">
        <f t="shared" si="291"/>
        <v>84163.366328403776</v>
      </c>
      <c r="AU67" s="956">
        <f t="shared" si="291"/>
        <v>86472.071648741505</v>
      </c>
      <c r="AW67" s="956">
        <f t="shared" si="291"/>
        <v>88727.264496220057</v>
      </c>
      <c r="AY67" s="956">
        <f t="shared" si="291"/>
        <v>90923.71176027933</v>
      </c>
      <c r="BA67" s="956">
        <f t="shared" si="291"/>
        <v>93055.913122239072</v>
      </c>
      <c r="BC67" s="956">
        <f t="shared" si="291"/>
        <v>95118.089600885127</v>
      </c>
      <c r="BE67" s="956">
        <f t="shared" si="291"/>
        <v>97104.171644579576</v>
      </c>
      <c r="BG67" s="956">
        <f t="shared" si="291"/>
        <v>99007.78675271025</v>
      </c>
      <c r="BI67" s="956">
        <f t="shared" si="291"/>
        <v>100822.24660865772</v>
      </c>
      <c r="BK67" s="956">
        <f t="shared" si="291"/>
        <v>102540.53370579921</v>
      </c>
    </row>
    <row r="68" spans="1:64" s="956" customFormat="1">
      <c r="A68" s="961"/>
      <c r="B68" s="961"/>
      <c r="C68" s="966"/>
      <c r="E68" s="961"/>
      <c r="G68" s="956">
        <f t="shared" ref="G68:AE69" si="292">E68*$C$66</f>
        <v>0</v>
      </c>
      <c r="I68" s="956">
        <f t="shared" si="292"/>
        <v>0</v>
      </c>
      <c r="K68" s="956">
        <f t="shared" si="292"/>
        <v>0</v>
      </c>
      <c r="M68" s="956">
        <f t="shared" si="292"/>
        <v>0</v>
      </c>
      <c r="O68" s="956">
        <f t="shared" si="292"/>
        <v>0</v>
      </c>
      <c r="Q68" s="956">
        <f t="shared" si="292"/>
        <v>0</v>
      </c>
      <c r="S68" s="956">
        <f t="shared" si="292"/>
        <v>0</v>
      </c>
      <c r="U68" s="956">
        <f t="shared" si="292"/>
        <v>0</v>
      </c>
      <c r="W68" s="956">
        <f t="shared" si="292"/>
        <v>0</v>
      </c>
      <c r="Y68" s="956">
        <f t="shared" si="292"/>
        <v>0</v>
      </c>
      <c r="AA68" s="956">
        <f t="shared" si="292"/>
        <v>0</v>
      </c>
      <c r="AC68" s="956">
        <f t="shared" si="292"/>
        <v>0</v>
      </c>
      <c r="AE68" s="956">
        <f t="shared" si="292"/>
        <v>0</v>
      </c>
      <c r="AG68" s="956">
        <f>AE68*$C$66</f>
        <v>0</v>
      </c>
      <c r="AI68" s="956">
        <f t="shared" ref="AI68:BK69" si="293">AG68*$C$66</f>
        <v>0</v>
      </c>
      <c r="AK68" s="956">
        <f t="shared" si="293"/>
        <v>0</v>
      </c>
      <c r="AM68" s="956">
        <f t="shared" si="293"/>
        <v>0</v>
      </c>
      <c r="AO68" s="956">
        <f t="shared" si="293"/>
        <v>0</v>
      </c>
      <c r="AQ68" s="956">
        <f t="shared" si="293"/>
        <v>0</v>
      </c>
      <c r="AS68" s="956">
        <f t="shared" si="293"/>
        <v>0</v>
      </c>
      <c r="AU68" s="956">
        <f t="shared" si="293"/>
        <v>0</v>
      </c>
      <c r="AW68" s="956">
        <f t="shared" si="293"/>
        <v>0</v>
      </c>
      <c r="AY68" s="956">
        <f t="shared" si="293"/>
        <v>0</v>
      </c>
      <c r="BA68" s="956">
        <f t="shared" si="293"/>
        <v>0</v>
      </c>
      <c r="BC68" s="956">
        <f t="shared" si="293"/>
        <v>0</v>
      </c>
      <c r="BE68" s="956">
        <f t="shared" si="293"/>
        <v>0</v>
      </c>
      <c r="BG68" s="956">
        <f t="shared" si="293"/>
        <v>0</v>
      </c>
      <c r="BI68" s="956">
        <f t="shared" si="293"/>
        <v>0</v>
      </c>
      <c r="BK68" s="956">
        <f t="shared" si="293"/>
        <v>0</v>
      </c>
      <c r="BL68" s="958"/>
    </row>
    <row r="69" spans="1:64" s="956" customFormat="1">
      <c r="A69" s="961"/>
      <c r="B69" s="961"/>
      <c r="C69" s="966"/>
      <c r="E69" s="963"/>
      <c r="G69" s="964">
        <f t="shared" si="292"/>
        <v>0</v>
      </c>
      <c r="I69" s="964">
        <f t="shared" si="292"/>
        <v>0</v>
      </c>
      <c r="K69" s="964">
        <f t="shared" si="292"/>
        <v>0</v>
      </c>
      <c r="M69" s="964">
        <f t="shared" si="292"/>
        <v>0</v>
      </c>
      <c r="O69" s="964">
        <f t="shared" si="292"/>
        <v>0</v>
      </c>
      <c r="Q69" s="964">
        <f t="shared" si="292"/>
        <v>0</v>
      </c>
      <c r="S69" s="964">
        <f t="shared" si="292"/>
        <v>0</v>
      </c>
      <c r="U69" s="964">
        <f t="shared" si="292"/>
        <v>0</v>
      </c>
      <c r="W69" s="964">
        <f t="shared" si="292"/>
        <v>0</v>
      </c>
      <c r="Y69" s="964">
        <f t="shared" si="292"/>
        <v>0</v>
      </c>
      <c r="AA69" s="964">
        <f t="shared" si="292"/>
        <v>0</v>
      </c>
      <c r="AC69" s="964">
        <f t="shared" si="292"/>
        <v>0</v>
      </c>
      <c r="AE69" s="964">
        <f t="shared" si="292"/>
        <v>0</v>
      </c>
      <c r="AG69" s="964">
        <f>AE69*$C$66</f>
        <v>0</v>
      </c>
      <c r="AH69" s="964"/>
      <c r="AI69" s="964">
        <f t="shared" si="293"/>
        <v>0</v>
      </c>
      <c r="AJ69" s="964"/>
      <c r="AK69" s="964">
        <f t="shared" si="293"/>
        <v>0</v>
      </c>
      <c r="AL69" s="964"/>
      <c r="AM69" s="964">
        <f t="shared" si="293"/>
        <v>0</v>
      </c>
      <c r="AN69" s="964"/>
      <c r="AO69" s="964">
        <f t="shared" si="293"/>
        <v>0</v>
      </c>
      <c r="AP69" s="964"/>
      <c r="AQ69" s="964">
        <f t="shared" si="293"/>
        <v>0</v>
      </c>
      <c r="AR69" s="964"/>
      <c r="AS69" s="964">
        <f t="shared" si="293"/>
        <v>0</v>
      </c>
      <c r="AT69" s="964"/>
      <c r="AU69" s="964">
        <f t="shared" si="293"/>
        <v>0</v>
      </c>
      <c r="AV69" s="964"/>
      <c r="AW69" s="964">
        <f t="shared" si="293"/>
        <v>0</v>
      </c>
      <c r="AX69" s="964"/>
      <c r="AY69" s="964">
        <f t="shared" si="293"/>
        <v>0</v>
      </c>
      <c r="AZ69" s="964"/>
      <c r="BA69" s="964">
        <f t="shared" si="293"/>
        <v>0</v>
      </c>
      <c r="BB69" s="964"/>
      <c r="BC69" s="964">
        <f t="shared" si="293"/>
        <v>0</v>
      </c>
      <c r="BD69" s="964"/>
      <c r="BE69" s="964">
        <f t="shared" si="293"/>
        <v>0</v>
      </c>
      <c r="BF69" s="964"/>
      <c r="BG69" s="964">
        <f t="shared" si="293"/>
        <v>0</v>
      </c>
      <c r="BH69" s="964"/>
      <c r="BI69" s="964">
        <f t="shared" si="293"/>
        <v>0</v>
      </c>
      <c r="BJ69" s="964"/>
      <c r="BK69" s="964">
        <f t="shared" si="293"/>
        <v>0</v>
      </c>
    </row>
    <row r="70" spans="1:64" s="956" customFormat="1">
      <c r="A70" s="958" t="s">
        <v>853</v>
      </c>
      <c r="C70" s="966"/>
      <c r="E70" s="956">
        <f>SUM(E66:E69)</f>
        <v>48250.183044769015</v>
      </c>
      <c r="G70" s="956">
        <f>SUM(G66:G69)</f>
        <v>52852.013900531485</v>
      </c>
      <c r="I70" s="956">
        <f>SUM(I66:I69)</f>
        <v>57451.025423409272</v>
      </c>
      <c r="K70" s="956">
        <f>SUM(K66:K69)</f>
        <v>62043.018829744629</v>
      </c>
      <c r="M70" s="956">
        <f>SUM(M66:M69)</f>
        <v>66623.545815343008</v>
      </c>
      <c r="O70" s="956">
        <f>SUM(O66:O69)</f>
        <v>71187.897256967583</v>
      </c>
      <c r="Q70" s="956">
        <f>SUM(Q66:Q69)</f>
        <v>75731.091454230336</v>
      </c>
      <c r="S70" s="956">
        <f>SUM(S66:S69)</f>
        <v>80247.861894188536</v>
      </c>
      <c r="U70" s="956">
        <f>SUM(U66:U69)</f>
        <v>84732.644520295755</v>
      </c>
      <c r="W70" s="956">
        <f>SUM(W66:W69)</f>
        <v>89179.564486677031</v>
      </c>
      <c r="Y70" s="956">
        <f>SUM(Y66:Y69)</f>
        <v>93582.422377983719</v>
      </c>
      <c r="AA70" s="956">
        <f>SUM(AA66:AA69)</f>
        <v>97934.679874353955</v>
      </c>
      <c r="AC70" s="956">
        <f>SUM(AC66:AC69)</f>
        <v>102229.444840243</v>
      </c>
      <c r="AE70" s="956">
        <f>SUM(AE66:AE69)</f>
        <v>106459.45581509397</v>
      </c>
      <c r="AG70" s="956">
        <f>SUM(AG66:AG69)</f>
        <v>110617.06588301333</v>
      </c>
      <c r="AI70" s="956">
        <f t="shared" ref="AI70:BK70" si="294">SUM(AI66:AI69)</f>
        <v>143965.92066865545</v>
      </c>
      <c r="AK70" s="956">
        <f t="shared" si="294"/>
        <v>148978.67112632541</v>
      </c>
      <c r="AM70" s="956">
        <f t="shared" si="294"/>
        <v>153929.45390153179</v>
      </c>
      <c r="AO70" s="956">
        <f t="shared" si="294"/>
        <v>158810.16070988463</v>
      </c>
      <c r="AQ70" s="956">
        <f t="shared" si="294"/>
        <v>163612.25091031697</v>
      </c>
      <c r="AS70" s="956">
        <f t="shared" si="294"/>
        <v>168326.73265680755</v>
      </c>
      <c r="AU70" s="956">
        <f t="shared" si="294"/>
        <v>172944.14329748301</v>
      </c>
      <c r="AW70" s="956">
        <f t="shared" si="294"/>
        <v>177454.52899244011</v>
      </c>
      <c r="AY70" s="956">
        <f t="shared" si="294"/>
        <v>181847.42352055866</v>
      </c>
      <c r="BA70" s="956">
        <f t="shared" si="294"/>
        <v>186111.82624447814</v>
      </c>
      <c r="BC70" s="956">
        <f t="shared" si="294"/>
        <v>190236.17920177025</v>
      </c>
      <c r="BE70" s="956">
        <f t="shared" si="294"/>
        <v>194208.34328915915</v>
      </c>
      <c r="BG70" s="956">
        <f t="shared" si="294"/>
        <v>198015.5735054205</v>
      </c>
      <c r="BI70" s="956">
        <f t="shared" si="294"/>
        <v>201644.49321731544</v>
      </c>
      <c r="BK70" s="956">
        <f t="shared" si="294"/>
        <v>205081.06741159843</v>
      </c>
      <c r="BL70" s="958"/>
    </row>
    <row r="71" spans="1:64" s="956" customFormat="1">
      <c r="A71" s="958"/>
      <c r="C71" s="966"/>
      <c r="BL71" s="958"/>
    </row>
    <row r="72" spans="1:6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c r="AH72" s="958"/>
      <c r="AI72" s="958">
        <f t="shared" ref="AI72:BK72" si="295">AI60-AI62-AI70</f>
        <v>0</v>
      </c>
      <c r="AJ72" s="958"/>
      <c r="AK72" s="958">
        <f t="shared" si="295"/>
        <v>0</v>
      </c>
      <c r="AL72" s="958"/>
      <c r="AM72" s="958">
        <f t="shared" si="295"/>
        <v>0</v>
      </c>
      <c r="AN72" s="958"/>
      <c r="AO72" s="958">
        <f t="shared" si="295"/>
        <v>0</v>
      </c>
      <c r="AP72" s="958"/>
      <c r="AQ72" s="958">
        <f t="shared" si="295"/>
        <v>0</v>
      </c>
      <c r="AR72" s="958"/>
      <c r="AS72" s="958">
        <f t="shared" si="295"/>
        <v>0</v>
      </c>
      <c r="AT72" s="958"/>
      <c r="AU72" s="958">
        <f t="shared" si="295"/>
        <v>0</v>
      </c>
      <c r="AV72" s="958"/>
      <c r="AW72" s="958">
        <f t="shared" si="295"/>
        <v>0</v>
      </c>
      <c r="AX72" s="958"/>
      <c r="AY72" s="958">
        <f t="shared" si="295"/>
        <v>0</v>
      </c>
      <c r="AZ72" s="958"/>
      <c r="BA72" s="958">
        <f t="shared" si="295"/>
        <v>0</v>
      </c>
      <c r="BB72" s="958"/>
      <c r="BC72" s="958">
        <f t="shared" si="295"/>
        <v>0</v>
      </c>
      <c r="BD72" s="958"/>
      <c r="BE72" s="958">
        <f t="shared" si="295"/>
        <v>0</v>
      </c>
      <c r="BF72" s="958"/>
      <c r="BG72" s="958">
        <f t="shared" si="295"/>
        <v>0</v>
      </c>
      <c r="BH72" s="958"/>
      <c r="BI72" s="958">
        <f t="shared" si="295"/>
        <v>0</v>
      </c>
      <c r="BJ72" s="958"/>
      <c r="BK72" s="958">
        <f t="shared" si="295"/>
        <v>0</v>
      </c>
    </row>
    <row r="73" spans="1:64" s="956" customFormat="1" ht="13">
      <c r="A73" s="529"/>
      <c r="C73" s="966"/>
    </row>
    <row r="74" spans="1:64" s="217" customFormat="1" ht="13">
      <c r="A74" s="529"/>
      <c r="C74" s="183"/>
      <c r="AR74" s="956"/>
      <c r="AS74" s="956"/>
      <c r="AT74" s="956"/>
      <c r="AU74" s="956"/>
      <c r="AV74" s="956"/>
      <c r="AW74" s="956"/>
      <c r="AX74" s="956"/>
      <c r="AY74" s="956"/>
      <c r="AZ74" s="956"/>
      <c r="BA74" s="956"/>
      <c r="BB74" s="956"/>
      <c r="BC74" s="956"/>
      <c r="BD74" s="956"/>
      <c r="BE74" s="956"/>
      <c r="BF74" s="956"/>
      <c r="BG74" s="956"/>
      <c r="BH74" s="956"/>
      <c r="BI74" s="956"/>
      <c r="BJ74" s="956"/>
      <c r="BK74" s="956"/>
      <c r="BL74" s="958"/>
    </row>
    <row r="75" spans="1:64" s="217" customFormat="1">
      <c r="A75" s="956" t="s">
        <v>1711</v>
      </c>
      <c r="C75" s="183"/>
      <c r="AR75" s="956"/>
      <c r="AS75" s="956"/>
      <c r="AT75" s="956"/>
      <c r="AU75" s="956"/>
      <c r="AV75" s="956"/>
      <c r="AW75" s="956"/>
      <c r="AX75" s="956"/>
      <c r="AY75" s="956"/>
      <c r="AZ75" s="956"/>
      <c r="BA75" s="956"/>
      <c r="BB75" s="956"/>
      <c r="BC75" s="956"/>
      <c r="BD75" s="956"/>
      <c r="BE75" s="956"/>
      <c r="BF75" s="956"/>
      <c r="BG75" s="956"/>
      <c r="BH75" s="956"/>
      <c r="BI75" s="956"/>
      <c r="BJ75" s="956"/>
      <c r="BK75" s="956"/>
      <c r="BL75" s="956"/>
    </row>
    <row r="76" spans="1:64" s="217" customFormat="1">
      <c r="C76" s="183"/>
      <c r="AR76" s="956"/>
      <c r="AS76" s="956"/>
      <c r="AT76" s="956"/>
      <c r="AU76" s="956"/>
      <c r="AV76" s="956"/>
      <c r="AW76" s="956"/>
      <c r="AX76" s="956"/>
      <c r="AY76" s="956"/>
      <c r="AZ76" s="956"/>
      <c r="BA76" s="956"/>
      <c r="BB76" s="956"/>
      <c r="BC76" s="956"/>
      <c r="BD76" s="956"/>
      <c r="BE76" s="956"/>
      <c r="BF76" s="956"/>
      <c r="BG76" s="956"/>
      <c r="BH76" s="956"/>
      <c r="BI76" s="956"/>
      <c r="BJ76" s="956"/>
      <c r="BK76" s="956"/>
      <c r="BL76" s="956"/>
    </row>
    <row r="77" spans="1:6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c r="AH77" s="1266"/>
      <c r="AI77" s="1266"/>
      <c r="AJ77" s="1266"/>
      <c r="AK77" s="1266"/>
      <c r="AL77" s="1266"/>
      <c r="AM77" s="1266"/>
      <c r="AN77" s="1266"/>
      <c r="AO77" s="1266"/>
      <c r="AP77" s="1266"/>
      <c r="AQ77" s="1266"/>
      <c r="AR77" s="958"/>
      <c r="AS77" s="956"/>
      <c r="AT77" s="956"/>
      <c r="AU77" s="956"/>
      <c r="AV77" s="956"/>
      <c r="AW77" s="956"/>
      <c r="AX77" s="956"/>
      <c r="AY77" s="956"/>
      <c r="AZ77" s="956"/>
      <c r="BA77" s="956"/>
      <c r="BB77" s="956"/>
      <c r="BC77" s="956"/>
      <c r="BD77" s="956"/>
      <c r="BE77" s="956"/>
      <c r="BF77" s="956"/>
      <c r="BG77" s="956"/>
      <c r="BH77" s="956"/>
      <c r="BI77" s="956"/>
      <c r="BJ77" s="956"/>
      <c r="BK77" s="956"/>
      <c r="BL77" s="956"/>
    </row>
    <row r="78" spans="1:64" hidden="1">
      <c r="AR78" s="956"/>
      <c r="AS78" s="958"/>
      <c r="AT78" s="958"/>
      <c r="AU78" s="958"/>
      <c r="AV78" s="958"/>
      <c r="AW78" s="958"/>
      <c r="AX78" s="958"/>
      <c r="AY78" s="958"/>
      <c r="AZ78" s="958"/>
      <c r="BA78" s="958"/>
      <c r="BB78" s="958"/>
      <c r="BC78" s="958"/>
      <c r="BD78" s="958"/>
      <c r="BE78" s="958"/>
      <c r="BF78" s="958"/>
      <c r="BG78" s="958"/>
      <c r="BH78" s="958"/>
      <c r="BI78" s="958"/>
      <c r="BJ78" s="958"/>
      <c r="BK78" s="958"/>
      <c r="BL78" s="956"/>
    </row>
    <row r="79" spans="1:64" hidden="1">
      <c r="AR79" s="217"/>
      <c r="AS79" s="956"/>
      <c r="AT79" s="956"/>
      <c r="AU79" s="956"/>
      <c r="AV79" s="956"/>
      <c r="AW79" s="956"/>
      <c r="AX79" s="956"/>
      <c r="AY79" s="956"/>
      <c r="AZ79" s="956"/>
      <c r="BA79" s="956"/>
      <c r="BB79" s="956"/>
      <c r="BC79" s="956"/>
      <c r="BD79" s="956"/>
      <c r="BE79" s="956"/>
      <c r="BF79" s="956"/>
      <c r="BG79" s="956"/>
      <c r="BH79" s="956"/>
      <c r="BI79" s="956"/>
      <c r="BJ79" s="956"/>
      <c r="BK79" s="956"/>
      <c r="BL79" s="956"/>
    </row>
    <row r="80" spans="1:64" hidden="1">
      <c r="AR80" s="217"/>
      <c r="AS80" s="217"/>
      <c r="AT80" s="217"/>
      <c r="AU80" s="217"/>
      <c r="AV80" s="217"/>
      <c r="AW80" s="217"/>
      <c r="AX80" s="217"/>
      <c r="AY80" s="217"/>
      <c r="AZ80" s="217"/>
      <c r="BA80" s="217"/>
      <c r="BB80" s="217"/>
      <c r="BC80" s="217"/>
      <c r="BD80" s="217"/>
      <c r="BE80" s="217"/>
      <c r="BF80" s="217"/>
      <c r="BG80" s="217"/>
      <c r="BH80" s="217"/>
      <c r="BI80" s="217"/>
      <c r="BJ80" s="217"/>
      <c r="BK80" s="217"/>
      <c r="BL80" s="956"/>
    </row>
    <row r="81" spans="44:64" hidden="1">
      <c r="AR81" s="217"/>
      <c r="AS81" s="217"/>
      <c r="AT81" s="217"/>
      <c r="AU81" s="217"/>
      <c r="AV81" s="217"/>
      <c r="AW81" s="217"/>
      <c r="AX81" s="217"/>
      <c r="AY81" s="217"/>
      <c r="AZ81" s="217"/>
      <c r="BA81" s="217"/>
      <c r="BB81" s="217"/>
      <c r="BC81" s="217"/>
      <c r="BD81" s="217"/>
      <c r="BE81" s="217"/>
      <c r="BF81" s="217"/>
      <c r="BG81" s="217"/>
      <c r="BH81" s="217"/>
      <c r="BI81" s="217"/>
      <c r="BJ81" s="217"/>
      <c r="BK81" s="217"/>
      <c r="BL81" s="956"/>
    </row>
    <row r="82" spans="44:64" hidden="1">
      <c r="AR82" s="1266"/>
      <c r="AS82" s="217"/>
      <c r="AT82" s="217"/>
      <c r="AU82" s="217"/>
      <c r="AV82" s="217"/>
      <c r="AW82" s="217"/>
      <c r="AX82" s="217"/>
      <c r="AY82" s="217"/>
      <c r="AZ82" s="217"/>
      <c r="BA82" s="217"/>
      <c r="BB82" s="217"/>
      <c r="BC82" s="217"/>
      <c r="BD82" s="217"/>
      <c r="BE82" s="217"/>
      <c r="BF82" s="217"/>
      <c r="BG82" s="217"/>
      <c r="BH82" s="217"/>
      <c r="BI82" s="217"/>
      <c r="BJ82" s="217"/>
      <c r="BK82" s="217"/>
      <c r="BL82" s="217"/>
    </row>
    <row r="83" spans="44:64" hidden="1">
      <c r="AS83" s="1266"/>
      <c r="AT83" s="1266"/>
      <c r="AU83" s="1266"/>
      <c r="AV83" s="1266"/>
      <c r="AW83" s="1266"/>
      <c r="AX83" s="1266"/>
      <c r="AY83" s="1266"/>
      <c r="AZ83" s="1266"/>
      <c r="BA83" s="1266"/>
      <c r="BB83" s="1266"/>
      <c r="BC83" s="1266"/>
      <c r="BD83" s="1266"/>
      <c r="BE83" s="1266"/>
      <c r="BF83" s="1266"/>
      <c r="BG83" s="1266"/>
      <c r="BH83" s="1266"/>
      <c r="BI83" s="1266"/>
      <c r="BJ83" s="1266"/>
      <c r="BK83" s="1266"/>
      <c r="BL83" s="217"/>
    </row>
    <row r="84" spans="44:64" hidden="1">
      <c r="BL84" s="217"/>
    </row>
    <row r="85" spans="44:64" hidden="1">
      <c r="BL85" s="23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27"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585000</v>
      </c>
      <c r="C5" s="266">
        <f>'Sources and Uses Budget'!$C4</f>
        <v>585000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92747</v>
      </c>
      <c r="C7" s="266">
        <f>'Sources and Uses Budget'!$C6</f>
        <v>92747</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677747</v>
      </c>
      <c r="C9" s="270">
        <f>SUM(C5:C8)</f>
        <v>677747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677747</v>
      </c>
      <c r="C13" s="270">
        <f>SUM(C9+C12)</f>
        <v>677747</v>
      </c>
      <c r="D13" s="270">
        <f t="shared" si="0"/>
        <v>0</v>
      </c>
      <c r="E13" s="268"/>
      <c r="F13" s="267"/>
    </row>
    <row r="14" spans="1:6" s="352" customFormat="1">
      <c r="A14" s="366" t="s">
        <v>902</v>
      </c>
      <c r="B14" s="266">
        <f>'Sources and Uses Budget'!$C13</f>
        <v>142178</v>
      </c>
      <c r="C14" s="266">
        <f>'Sources and Uses Budget'!$C13</f>
        <v>142178</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1500000</v>
      </c>
      <c r="C30" s="266">
        <f>'Sources and Uses Budget'!$C29</f>
        <v>1500000</v>
      </c>
      <c r="D30" s="270">
        <f t="shared" si="0"/>
        <v>0</v>
      </c>
      <c r="E30" s="268"/>
      <c r="F30" s="267"/>
    </row>
    <row r="31" spans="1:6" s="352" customFormat="1">
      <c r="A31" s="145" t="s">
        <v>599</v>
      </c>
      <c r="B31" s="266">
        <f>'Sources and Uses Budget'!$C30</f>
        <v>26051432</v>
      </c>
      <c r="C31" s="266">
        <f>'Sources and Uses Budget'!$C30</f>
        <v>26051432</v>
      </c>
      <c r="D31" s="270">
        <f t="shared" si="0"/>
        <v>0</v>
      </c>
      <c r="E31" s="268"/>
      <c r="F31" s="267"/>
    </row>
    <row r="32" spans="1:6" s="352" customFormat="1">
      <c r="A32" s="145" t="s">
        <v>600</v>
      </c>
      <c r="B32" s="266">
        <f>'Sources and Uses Budget'!$C31</f>
        <v>1679300</v>
      </c>
      <c r="C32" s="266">
        <f>'Sources and Uses Budget'!$C31</f>
        <v>1679300</v>
      </c>
      <c r="D32" s="270">
        <f t="shared" si="0"/>
        <v>0</v>
      </c>
      <c r="E32" s="268"/>
      <c r="F32" s="267"/>
    </row>
    <row r="33" spans="1:6" s="352" customFormat="1">
      <c r="A33" s="145" t="s">
        <v>137</v>
      </c>
      <c r="B33" s="266">
        <f>'Sources and Uses Budget'!$C32</f>
        <v>409453</v>
      </c>
      <c r="C33" s="266">
        <f>'Sources and Uses Budget'!$C32</f>
        <v>409453</v>
      </c>
      <c r="D33" s="270">
        <f t="shared" si="0"/>
        <v>0</v>
      </c>
      <c r="E33" s="268"/>
      <c r="F33" s="267"/>
    </row>
    <row r="34" spans="1:6" s="352" customFormat="1">
      <c r="A34" s="145" t="s">
        <v>138</v>
      </c>
      <c r="B34" s="266">
        <f>'Sources and Uses Budget'!$C33</f>
        <v>409453</v>
      </c>
      <c r="C34" s="266">
        <f>'Sources and Uses Budget'!$C33</f>
        <v>409453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46311</v>
      </c>
      <c r="C36" s="266">
        <f>'Sources and Uses Budget'!$C35</f>
        <v>46311</v>
      </c>
      <c r="D36" s="270">
        <f t="shared" si="0"/>
        <v>0</v>
      </c>
      <c r="E36" s="268"/>
      <c r="F36" s="267"/>
    </row>
    <row r="37" spans="1:6" s="352" customFormat="1">
      <c r="A37" s="283" t="s">
        <v>1629</v>
      </c>
      <c r="B37" s="266">
        <f>'Sources and Uses Budget'!$C36</f>
        <v>200000</v>
      </c>
      <c r="C37" s="266">
        <f>'Sources and Uses Budget'!$C36</f>
        <v>200000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30295949</v>
      </c>
      <c r="C39" s="270">
        <f>SUM(C30:C38)</f>
        <v>30295949</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612864</v>
      </c>
      <c r="C41" s="266">
        <f>'Sources and Uses Budget'!$C40</f>
        <v>612864</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ht="13">
      <c r="A43" s="271" t="s">
        <v>147</v>
      </c>
      <c r="B43" s="270">
        <f>SUM(B41:B42)</f>
        <v>812864</v>
      </c>
      <c r="C43" s="270">
        <f>SUM(C41:C42)</f>
        <v>812864</v>
      </c>
      <c r="D43" s="270">
        <f t="shared" si="0"/>
        <v>0</v>
      </c>
      <c r="E43" s="268"/>
      <c r="F43" s="267"/>
    </row>
    <row r="44" spans="1:6" s="352" customFormat="1" ht="13">
      <c r="A44" s="271" t="s">
        <v>148</v>
      </c>
      <c r="B44" s="266">
        <f>'Sources and Uses Budget'!$C43</f>
        <v>287237</v>
      </c>
      <c r="C44" s="266">
        <f>'Sources and Uses Budget'!$C43</f>
        <v>287237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1434815</v>
      </c>
      <c r="C46" s="266">
        <f>'Sources and Uses Budget'!$C45</f>
        <v>1434815</v>
      </c>
      <c r="D46" s="270">
        <f t="shared" si="0"/>
        <v>0</v>
      </c>
      <c r="E46" s="268"/>
      <c r="F46" s="267"/>
    </row>
    <row r="47" spans="1:6" s="352" customFormat="1">
      <c r="A47" s="145" t="s">
        <v>151</v>
      </c>
      <c r="B47" s="266">
        <f>'Sources and Uses Budget'!$C46</f>
        <v>322490</v>
      </c>
      <c r="C47" s="266">
        <f>'Sources and Uses Budget'!$C46</f>
        <v>322490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156158</v>
      </c>
      <c r="C50" s="266">
        <f>'Sources and Uses Budget'!$C49</f>
        <v>156158</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625000</v>
      </c>
      <c r="C53" s="266">
        <f>'Sources and Uses Budget'!$C52</f>
        <v>625000</v>
      </c>
      <c r="D53" s="270">
        <f t="shared" si="0"/>
        <v>0</v>
      </c>
      <c r="E53" s="268"/>
      <c r="F53" s="267"/>
    </row>
    <row r="54" spans="1:6" s="352" customFormat="1">
      <c r="A54" s="155" t="str">
        <f>'Sources and Uses Budget'!A53</f>
        <v>Other: Accrued Interest</v>
      </c>
      <c r="B54" s="266">
        <f>'Sources and Uses Budget'!$C53</f>
        <v>77801</v>
      </c>
      <c r="C54" s="266">
        <f>'Sources and Uses Budget'!$C53</f>
        <v>77801</v>
      </c>
      <c r="D54" s="270">
        <f t="shared" si="0"/>
        <v>0</v>
      </c>
      <c r="E54" s="268"/>
      <c r="F54" s="267"/>
    </row>
    <row r="55" spans="1:6" s="353" customFormat="1" ht="13">
      <c r="A55" s="271" t="s">
        <v>157</v>
      </c>
      <c r="B55" s="273">
        <f>SUM(B46:B54)</f>
        <v>2711264</v>
      </c>
      <c r="C55" s="273">
        <f>SUM(C46:C54)</f>
        <v>2711264</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98055</v>
      </c>
      <c r="C57" s="266">
        <f>'Sources and Uses Budget'!$C56</f>
        <v>98055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MIP Fee</v>
      </c>
      <c r="B62" s="266">
        <f>'Sources and Uses Budget'!$C61</f>
        <v>32685</v>
      </c>
      <c r="C62" s="266">
        <f>'Sources and Uses Budget'!$C61</f>
        <v>32685</v>
      </c>
      <c r="D62" s="270">
        <f t="shared" si="0"/>
        <v>0</v>
      </c>
      <c r="E62" s="268"/>
      <c r="F62" s="267"/>
    </row>
    <row r="63" spans="1:6" s="352" customFormat="1" ht="13.75" customHeight="1">
      <c r="A63" s="271" t="s">
        <v>301</v>
      </c>
      <c r="B63" s="270">
        <f>SUM(B57:B62)</f>
        <v>155740</v>
      </c>
      <c r="C63" s="270">
        <f>SUM(C57:C62)</f>
        <v>155740</v>
      </c>
      <c r="D63" s="270">
        <f t="shared" si="0"/>
        <v>0</v>
      </c>
      <c r="E63" s="268"/>
      <c r="F63" s="267"/>
    </row>
    <row r="64" spans="1:6" s="352" customFormat="1" ht="13">
      <c r="A64" s="274" t="s">
        <v>302</v>
      </c>
      <c r="B64" s="270">
        <f>SUM(B9+B12+B14+B15+B17+B26+B28+B39+B43+B44+B55+B63)</f>
        <v>35082979</v>
      </c>
      <c r="C64" s="270">
        <f>SUM(C9+C12+C14+C15+C17+C26+C28+C39+C43+C44+C55+C63)</f>
        <v>35082979</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140000</v>
      </c>
      <c r="C70" s="266">
        <f>'Sources and Uses Budget'!$C69</f>
        <v>140000</v>
      </c>
      <c r="D70" s="270">
        <f t="shared" si="0"/>
        <v>0</v>
      </c>
      <c r="E70" s="268"/>
      <c r="F70" s="267"/>
    </row>
    <row r="71" spans="1:6" s="352" customFormat="1">
      <c r="A71" s="149" t="s">
        <v>1634</v>
      </c>
      <c r="B71" s="270">
        <f>SUM(B66:B70)</f>
        <v>230000</v>
      </c>
      <c r="C71" s="270">
        <f>SUM(C66:C70)</f>
        <v>230000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33500</v>
      </c>
      <c r="C75" s="266">
        <f>'Sources and Uses Budget'!$C74</f>
        <v>33500</v>
      </c>
      <c r="D75" s="270">
        <f t="shared" si="0"/>
        <v>0</v>
      </c>
      <c r="E75" s="268"/>
      <c r="F75" s="267"/>
    </row>
    <row r="76" spans="1:6" s="352" customFormat="1">
      <c r="A76" s="269" t="s">
        <v>605</v>
      </c>
      <c r="B76" s="266">
        <f>'Sources and Uses Budget'!$C75</f>
        <v>619641</v>
      </c>
      <c r="C76" s="266">
        <f>'Sources and Uses Budget'!$C75</f>
        <v>619641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653141</v>
      </c>
      <c r="C78" s="270">
        <f>SUM(C73:C77)</f>
        <v>653141</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1504797</v>
      </c>
      <c r="C80" s="266">
        <f>'Sources and Uses Budget'!$C79</f>
        <v>1504797</v>
      </c>
      <c r="D80" s="270">
        <f t="shared" si="1"/>
        <v>0</v>
      </c>
      <c r="E80" s="268"/>
      <c r="F80" s="267"/>
    </row>
    <row r="81" spans="1:6" s="352" customFormat="1">
      <c r="A81" s="510" t="s">
        <v>58</v>
      </c>
      <c r="B81" s="266">
        <f>'Sources and Uses Budget'!$C80</f>
        <v>509880</v>
      </c>
      <c r="C81" s="266">
        <f>'Sources and Uses Budget'!$C80</f>
        <v>509880</v>
      </c>
      <c r="D81" s="270">
        <f>C81-B81</f>
        <v>0</v>
      </c>
      <c r="E81" s="268"/>
      <c r="F81" s="267"/>
    </row>
    <row r="82" spans="1:6" s="352" customFormat="1" ht="13">
      <c r="A82" s="271" t="s">
        <v>1209</v>
      </c>
      <c r="B82" s="270">
        <f>SUM(B80:B81)</f>
        <v>2014677</v>
      </c>
      <c r="C82" s="270">
        <f>SUM(C80:C81)</f>
        <v>2014677</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69675</v>
      </c>
      <c r="C84" s="266">
        <f>'Sources and Uses Budget'!$C83</f>
        <v>69675</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1457776</v>
      </c>
      <c r="C86" s="266">
        <f>'Sources and Uses Budget'!$C85</f>
        <v>1457776</v>
      </c>
      <c r="D86" s="270">
        <f t="shared" si="1"/>
        <v>0</v>
      </c>
      <c r="E86" s="268"/>
      <c r="F86" s="267"/>
    </row>
    <row r="87" spans="1:6" s="352" customFormat="1">
      <c r="A87" s="269" t="s">
        <v>769</v>
      </c>
      <c r="B87" s="266">
        <f>'Sources and Uses Budget'!$C86</f>
        <v>18924</v>
      </c>
      <c r="C87" s="266">
        <f>'Sources and Uses Budget'!$C86</f>
        <v>18924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70000</v>
      </c>
      <c r="C89" s="266">
        <f>'Sources and Uses Budget'!$C88</f>
        <v>70000</v>
      </c>
      <c r="D89" s="270">
        <f t="shared" si="1"/>
        <v>0</v>
      </c>
      <c r="E89" s="268"/>
      <c r="F89" s="267"/>
    </row>
    <row r="90" spans="1:6" s="352" customFormat="1">
      <c r="A90" s="269" t="s">
        <v>772</v>
      </c>
      <c r="B90" s="266">
        <f>'Sources and Uses Budget'!$C89</f>
        <v>80000</v>
      </c>
      <c r="C90" s="266">
        <f>'Sources and Uses Budget'!$C89</f>
        <v>80000</v>
      </c>
      <c r="D90" s="270">
        <f t="shared" si="1"/>
        <v>0</v>
      </c>
      <c r="E90" s="268"/>
      <c r="F90" s="267"/>
    </row>
    <row r="91" spans="1:6" s="352" customFormat="1">
      <c r="A91" s="269" t="s">
        <v>773</v>
      </c>
      <c r="B91" s="266">
        <f>'Sources and Uses Budget'!$C90</f>
        <v>16500</v>
      </c>
      <c r="C91" s="266">
        <f>'Sources and Uses Budget'!$C90</f>
        <v>16500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8000</v>
      </c>
      <c r="C93" s="266">
        <f>'Sources and Uses Budget'!$C92</f>
        <v>8000</v>
      </c>
      <c r="D93" s="270">
        <f t="shared" si="1"/>
        <v>0</v>
      </c>
      <c r="E93" s="268"/>
      <c r="F93" s="267"/>
    </row>
    <row r="94" spans="1:6" s="352" customFormat="1">
      <c r="A94" s="272" t="s">
        <v>34</v>
      </c>
      <c r="B94" s="266">
        <f>'Sources and Uses Budget'!$C93</f>
        <v>1000000</v>
      </c>
      <c r="C94" s="266">
        <f>'Sources and Uses Budget'!$C93</f>
        <v>1000000</v>
      </c>
      <c r="D94" s="270">
        <f t="shared" si="1"/>
        <v>0</v>
      </c>
      <c r="E94" s="268"/>
      <c r="F94" s="267"/>
    </row>
    <row r="95" spans="1:6" s="352" customFormat="1">
      <c r="A95" s="272" t="s">
        <v>34</v>
      </c>
      <c r="B95" s="266">
        <f>'Sources and Uses Budget'!$C94</f>
        <v>150000</v>
      </c>
      <c r="C95" s="266">
        <f>'Sources and Uses Budget'!$C94</f>
        <v>150000</v>
      </c>
      <c r="D95" s="270">
        <f t="shared" si="1"/>
        <v>0</v>
      </c>
      <c r="E95" s="268"/>
      <c r="F95" s="267"/>
    </row>
    <row r="96" spans="1:6" s="352" customFormat="1">
      <c r="A96" s="272" t="s">
        <v>34</v>
      </c>
      <c r="B96" s="266">
        <f>'Sources and Uses Budget'!$C95</f>
        <v>35000</v>
      </c>
      <c r="C96" s="266">
        <f>'Sources and Uses Budget'!$C95</f>
        <v>35000</v>
      </c>
      <c r="D96" s="270">
        <f t="shared" si="1"/>
        <v>0</v>
      </c>
      <c r="E96" s="268"/>
      <c r="F96" s="267"/>
    </row>
    <row r="97" spans="1:6" s="352" customFormat="1" ht="13">
      <c r="A97" s="271" t="s">
        <v>774</v>
      </c>
      <c r="B97" s="270">
        <f>SUM(B84:B96)</f>
        <v>2905875</v>
      </c>
      <c r="C97" s="270">
        <f>SUM(C84:C96)</f>
        <v>2905875</v>
      </c>
      <c r="D97" s="270">
        <f t="shared" si="1"/>
        <v>0</v>
      </c>
      <c r="E97" s="268"/>
      <c r="F97" s="267"/>
    </row>
    <row r="98" spans="1:6" s="352" customFormat="1" ht="13">
      <c r="A98" s="271" t="s">
        <v>775</v>
      </c>
      <c r="B98" s="270">
        <f>SUM(B64+B71+B78+B82+B97)</f>
        <v>40886672</v>
      </c>
      <c r="C98" s="270">
        <f>SUM(C64+C71+C78+C82+C97)</f>
        <v>40886672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5512096</v>
      </c>
      <c r="C100" s="266">
        <f>'Sources and Uses Budget'!$C99</f>
        <v>5512096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5512096</v>
      </c>
      <c r="C105" s="270">
        <f>SUM(C100:C104)</f>
        <v>5512096</v>
      </c>
      <c r="D105" s="270">
        <f t="shared" si="1"/>
        <v>0</v>
      </c>
      <c r="E105" s="268"/>
      <c r="F105" s="267"/>
    </row>
    <row r="106" spans="1:6" s="352" customFormat="1" ht="13">
      <c r="A106" s="271" t="s">
        <v>780</v>
      </c>
      <c r="B106" s="273">
        <f>SUM(B98+B105)</f>
        <v>46398768</v>
      </c>
      <c r="C106" s="273">
        <f>SUM(C98+C105)</f>
        <v>46398768</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811" t="s">
        <v>1843</v>
      </c>
      <c r="B1" s="1812"/>
      <c r="C1" s="1812"/>
      <c r="D1" s="1812"/>
      <c r="E1" s="1812"/>
      <c r="F1" s="1812"/>
      <c r="G1" s="1812"/>
      <c r="H1" s="1812"/>
      <c r="I1" s="1812"/>
      <c r="J1" s="1812"/>
    </row>
    <row r="2" spans="1:10" ht="15.5">
      <c r="A2" s="1815" t="s">
        <v>1268</v>
      </c>
      <c r="B2" s="1816"/>
      <c r="C2" s="1816"/>
      <c r="D2" s="1816"/>
      <c r="E2" s="1816"/>
      <c r="F2" s="1816"/>
      <c r="G2" s="1816"/>
      <c r="H2" s="1816"/>
      <c r="I2" s="1816"/>
      <c r="J2" s="1816"/>
    </row>
    <row r="3" spans="1:10"/>
    <row r="4" spans="1:10" ht="12.75" customHeight="1">
      <c r="A4" s="1813" t="s">
        <v>2006</v>
      </c>
      <c r="B4" s="1813"/>
      <c r="C4" s="1813"/>
      <c r="D4" s="1813"/>
      <c r="E4" s="1813"/>
      <c r="F4" s="1813"/>
      <c r="G4" s="1813"/>
      <c r="H4" s="1813"/>
      <c r="I4" s="1813"/>
      <c r="J4" s="1813"/>
    </row>
    <row r="5" spans="1:10">
      <c r="A5" s="1813"/>
      <c r="B5" s="1813"/>
      <c r="C5" s="1813"/>
      <c r="D5" s="1813"/>
      <c r="E5" s="1813"/>
      <c r="F5" s="1813"/>
      <c r="G5" s="1813"/>
      <c r="H5" s="1813"/>
      <c r="I5" s="1813"/>
      <c r="J5" s="1813"/>
    </row>
    <row r="6" spans="1:10" ht="30" customHeight="1">
      <c r="A6" s="1813"/>
      <c r="B6" s="1813"/>
      <c r="C6" s="1813"/>
      <c r="D6" s="1813"/>
      <c r="E6" s="1813"/>
      <c r="F6" s="1813"/>
      <c r="G6" s="1813"/>
      <c r="H6" s="1813"/>
      <c r="I6" s="1813"/>
      <c r="J6" s="1813"/>
    </row>
    <row r="7" spans="1:10">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row r="10" spans="1:10" ht="12.75" customHeight="1">
      <c r="A10" s="1817" t="s">
        <v>1848</v>
      </c>
      <c r="B10" s="1817"/>
      <c r="C10" s="1817"/>
      <c r="D10" s="1817"/>
      <c r="E10" s="1817"/>
      <c r="F10" s="1817"/>
      <c r="G10" s="1817"/>
      <c r="H10" s="1817"/>
      <c r="I10" s="1817"/>
      <c r="J10" s="1817"/>
    </row>
    <row r="11" spans="1:10">
      <c r="A11" s="1817"/>
      <c r="B11" s="1817"/>
      <c r="C11" s="1817"/>
      <c r="D11" s="1817"/>
      <c r="E11" s="1817"/>
      <c r="F11" s="1817"/>
      <c r="G11" s="1817"/>
      <c r="H11" s="1817"/>
      <c r="I11" s="1817"/>
      <c r="J11" s="1817"/>
    </row>
    <row r="12" spans="1:10">
      <c r="A12" s="1817"/>
      <c r="B12" s="1817"/>
      <c r="C12" s="1817"/>
      <c r="D12" s="1817"/>
      <c r="E12" s="1817"/>
      <c r="F12" s="1817"/>
      <c r="G12" s="1817"/>
      <c r="H12" s="1817"/>
      <c r="I12" s="1817"/>
      <c r="J12" s="1817"/>
    </row>
    <row r="13" spans="1:10">
      <c r="A13" s="1817"/>
      <c r="B13" s="1817"/>
      <c r="C13" s="1817"/>
      <c r="D13" s="1817"/>
      <c r="E13" s="1817"/>
      <c r="F13" s="1817"/>
      <c r="G13" s="1817"/>
      <c r="H13" s="1817"/>
      <c r="I13" s="1817"/>
      <c r="J13" s="1817"/>
    </row>
    <row r="14" spans="1:10">
      <c r="A14" s="1817"/>
      <c r="B14" s="1817"/>
      <c r="C14" s="1817"/>
      <c r="D14" s="1817"/>
      <c r="E14" s="1817"/>
      <c r="F14" s="1817"/>
      <c r="G14" s="1817"/>
      <c r="H14" s="1817"/>
      <c r="I14" s="1817"/>
      <c r="J14" s="1817"/>
    </row>
    <row r="15" spans="1:10">
      <c r="A15" s="1817"/>
      <c r="B15" s="1817"/>
      <c r="C15" s="1817"/>
      <c r="D15" s="1817"/>
      <c r="E15" s="1817"/>
      <c r="F15" s="1817"/>
      <c r="G15" s="1817"/>
      <c r="H15" s="1817"/>
      <c r="I15" s="1817"/>
      <c r="J15" s="1817"/>
    </row>
    <row r="16" spans="1:10">
      <c r="A16" s="524"/>
      <c r="B16" s="524"/>
      <c r="C16" s="524"/>
      <c r="D16" s="524"/>
      <c r="E16" s="524"/>
      <c r="F16" s="524"/>
      <c r="G16" s="524"/>
      <c r="H16" s="524"/>
      <c r="I16" s="524"/>
      <c r="J16" s="524"/>
    </row>
    <row r="17" spans="1:10">
      <c r="A17" s="476" t="s">
        <v>1847</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816" t="s">
        <v>1189</v>
      </c>
      <c r="B19" s="1816"/>
      <c r="C19" s="1816"/>
      <c r="D19" s="1816"/>
      <c r="E19" s="1816"/>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813" t="s">
        <v>1190</v>
      </c>
      <c r="B76" s="1813"/>
      <c r="C76" s="1813"/>
      <c r="D76" s="1813"/>
      <c r="E76" s="1813"/>
      <c r="F76" s="1813"/>
      <c r="G76" s="1813"/>
      <c r="H76" s="1813"/>
      <c r="I76" s="1813"/>
      <c r="J76" s="1813"/>
    </row>
    <row r="77" spans="1:10">
      <c r="A77" s="1813"/>
      <c r="B77" s="1813"/>
      <c r="C77" s="1813"/>
      <c r="D77" s="1813"/>
      <c r="E77" s="1813"/>
      <c r="F77" s="1813"/>
      <c r="G77" s="1813"/>
      <c r="H77" s="1813"/>
      <c r="I77" s="1813"/>
      <c r="J77" s="1813"/>
    </row>
    <row r="78" spans="1:10">
      <c r="A78" s="1813"/>
      <c r="B78" s="1813"/>
      <c r="C78" s="1813"/>
      <c r="D78" s="1813"/>
      <c r="E78" s="1813"/>
      <c r="F78" s="1813"/>
      <c r="G78" s="1813"/>
      <c r="H78" s="1813"/>
      <c r="I78" s="1813"/>
      <c r="J78" s="1813"/>
    </row>
    <row r="79" spans="1:10"/>
    <row r="80" spans="1:10">
      <c r="A80" s="402" t="s">
        <v>1189</v>
      </c>
    </row>
    <row r="81" spans="1:9"/>
    <row r="82" spans="1:9"/>
    <row r="83" spans="1:9"/>
    <row r="84" spans="1:9"/>
    <row r="85" spans="1:9"/>
    <row r="86" spans="1:9"/>
    <row r="87" spans="1:9"/>
    <row r="88" spans="1:9"/>
    <row r="89" spans="1:9" ht="13">
      <c r="A89" s="1814" t="s">
        <v>1844</v>
      </c>
      <c r="B89" s="1814"/>
      <c r="C89" s="1814"/>
      <c r="D89" s="1814"/>
      <c r="E89" s="1814"/>
      <c r="F89" s="1814"/>
      <c r="G89" s="1814"/>
      <c r="H89" s="1814"/>
      <c r="I89" s="1814"/>
    </row>
    <row r="90" spans="1:9">
      <c r="A90" s="1805" t="s">
        <v>2004</v>
      </c>
      <c r="B90" s="1805"/>
      <c r="C90" s="1805"/>
      <c r="D90" s="1805"/>
      <c r="E90" s="1805"/>
    </row>
    <row r="91" spans="1:9">
      <c r="A91" s="1805" t="s">
        <v>2005</v>
      </c>
      <c r="B91" s="1805"/>
      <c r="C91" s="1805"/>
      <c r="D91" s="1805"/>
      <c r="E91" s="1805"/>
    </row>
    <row r="92" spans="1:9">
      <c r="A92" s="1805" t="s">
        <v>1845</v>
      </c>
      <c r="B92" s="1805"/>
      <c r="C92" s="1805"/>
      <c r="D92" s="1805"/>
      <c r="E92" s="1805"/>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workbookViewId="0">
      <selection activeCell="B1134" sqref="B1134"/>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819" t="s">
        <v>2601</v>
      </c>
      <c r="B2" s="1819"/>
      <c r="C2" s="1819"/>
      <c r="D2" s="1819"/>
      <c r="E2" s="1819"/>
      <c r="F2" s="1819"/>
      <c r="G2" s="1819"/>
      <c r="H2" s="1819"/>
      <c r="I2" s="1819"/>
    </row>
    <row r="3" spans="1:13">
      <c r="A3" s="1820" t="s">
        <v>2173</v>
      </c>
      <c r="B3" s="1820"/>
      <c r="C3" s="1820"/>
      <c r="D3" s="1820"/>
      <c r="E3" s="1820"/>
      <c r="F3" s="1820"/>
      <c r="G3" s="1820"/>
      <c r="H3" s="1820"/>
      <c r="I3" s="1820"/>
    </row>
    <row r="4" spans="1:13">
      <c r="A4" s="1820"/>
      <c r="B4" s="1820"/>
      <c r="C4" s="1816"/>
      <c r="D4" s="1816"/>
      <c r="E4" s="1816"/>
      <c r="F4" s="1816"/>
      <c r="G4" s="1816"/>
    </row>
    <row r="5" spans="1:13">
      <c r="A5" s="1820"/>
      <c r="B5" s="1820"/>
      <c r="C5" s="1816"/>
      <c r="D5" s="1816"/>
      <c r="E5" s="1816"/>
      <c r="F5" s="1816"/>
      <c r="G5" s="1816"/>
    </row>
    <row r="6" spans="1:13" ht="12.75" customHeight="1">
      <c r="A6" s="1842" t="s">
        <v>2172</v>
      </c>
      <c r="B6" s="1842"/>
      <c r="C6" s="1842"/>
      <c r="D6" s="1842"/>
      <c r="E6" s="1842"/>
      <c r="F6" s="1842"/>
      <c r="G6" s="1842"/>
      <c r="I6" s="490"/>
    </row>
    <row r="7" spans="1:13">
      <c r="A7" s="1842"/>
      <c r="B7" s="1842"/>
      <c r="C7" s="1842"/>
      <c r="D7" s="1842"/>
      <c r="E7" s="1842"/>
      <c r="F7" s="1842"/>
      <c r="G7" s="1842"/>
      <c r="I7" s="490"/>
    </row>
    <row r="8" spans="1:13">
      <c r="A8" s="481"/>
      <c r="B8" s="481"/>
      <c r="C8" s="482"/>
      <c r="D8" s="482"/>
      <c r="E8" s="482"/>
      <c r="F8" s="482"/>
    </row>
    <row r="9" spans="1:13">
      <c r="A9" s="1824" t="s">
        <v>1101</v>
      </c>
      <c r="B9" s="1824"/>
      <c r="C9" s="1824"/>
      <c r="D9" s="1824"/>
      <c r="E9" s="1824"/>
      <c r="F9" s="1824"/>
      <c r="G9" s="1824"/>
      <c r="H9" s="1023"/>
      <c r="I9" s="1024"/>
    </row>
    <row r="10" spans="1:13">
      <c r="A10" s="482"/>
      <c r="B10" s="482"/>
      <c r="E10" s="404"/>
    </row>
    <row r="11" spans="1:13" ht="13.75" customHeight="1">
      <c r="C11" s="482"/>
      <c r="D11" s="1841" t="s">
        <v>1100</v>
      </c>
      <c r="E11" s="1841"/>
      <c r="F11" s="1841"/>
    </row>
    <row r="12" spans="1:13">
      <c r="C12" s="482"/>
      <c r="D12" s="1841"/>
      <c r="E12" s="1841"/>
      <c r="F12" s="1841"/>
    </row>
    <row r="13" spans="1:13">
      <c r="A13" s="483"/>
      <c r="B13" s="483"/>
      <c r="C13" s="483"/>
      <c r="D13" s="1822" t="s">
        <v>1090</v>
      </c>
      <c r="E13" s="1822"/>
      <c r="F13" s="1822"/>
      <c r="M13" s="96"/>
    </row>
    <row r="14" spans="1:13">
      <c r="A14" s="483"/>
      <c r="B14" s="483"/>
      <c r="C14" s="483"/>
      <c r="D14" s="476"/>
      <c r="L14" s="312"/>
    </row>
    <row r="15" spans="1:13">
      <c r="A15" s="484"/>
      <c r="B15" s="485" t="s">
        <v>2813</v>
      </c>
      <c r="C15" s="483"/>
      <c r="D15" s="1821" t="s">
        <v>1895</v>
      </c>
      <c r="E15" s="1821"/>
      <c r="F15" s="1821"/>
      <c r="I15" s="490"/>
    </row>
    <row r="16" spans="1:13">
      <c r="A16" s="483"/>
      <c r="B16" s="483"/>
      <c r="C16" s="483"/>
      <c r="D16" s="1821"/>
      <c r="E16" s="1821"/>
      <c r="F16" s="1821"/>
      <c r="I16" s="490"/>
    </row>
    <row r="17" spans="1:9">
      <c r="A17" s="483"/>
      <c r="B17" s="483"/>
      <c r="C17" s="483"/>
      <c r="D17" s="1821"/>
      <c r="E17" s="1821"/>
      <c r="F17" s="1821"/>
      <c r="I17" s="490"/>
    </row>
    <row r="18" spans="1:9">
      <c r="A18" s="483"/>
      <c r="B18" s="483"/>
      <c r="C18" s="483"/>
      <c r="D18" s="445"/>
      <c r="E18" s="312" t="s">
        <v>1893</v>
      </c>
      <c r="F18" s="445"/>
      <c r="I18" s="490"/>
    </row>
    <row r="19" spans="1:9">
      <c r="A19" s="483"/>
      <c r="B19" s="483"/>
      <c r="C19" s="483"/>
      <c r="I19" s="490"/>
    </row>
    <row r="20" spans="1:9">
      <c r="A20" s="484"/>
      <c r="B20" s="485" t="s">
        <v>2813</v>
      </c>
      <c r="D20" s="1821" t="s">
        <v>1896</v>
      </c>
      <c r="E20" s="1821"/>
      <c r="F20" s="1821"/>
      <c r="I20" s="490"/>
    </row>
    <row r="21" spans="1:9">
      <c r="A21" s="484"/>
      <c r="D21" s="1821"/>
      <c r="E21" s="1821"/>
      <c r="F21" s="1821"/>
      <c r="I21" s="490"/>
    </row>
    <row r="22" spans="1:9">
      <c r="A22" s="484"/>
      <c r="D22" s="392"/>
      <c r="E22" s="96" t="s">
        <v>1892</v>
      </c>
      <c r="F22" s="392"/>
      <c r="I22" s="490"/>
    </row>
    <row r="23" spans="1:9">
      <c r="A23" s="484"/>
      <c r="B23" s="484"/>
      <c r="D23" s="446"/>
      <c r="I23" s="490"/>
    </row>
    <row r="24" spans="1:9">
      <c r="A24" s="484"/>
      <c r="B24" s="485" t="s">
        <v>2814</v>
      </c>
      <c r="D24" s="1821" t="s">
        <v>1091</v>
      </c>
      <c r="E24" s="1821"/>
      <c r="F24" s="1821"/>
      <c r="I24" s="490"/>
    </row>
    <row r="25" spans="1:9">
      <c r="A25" s="484"/>
      <c r="B25" s="484"/>
      <c r="D25" s="1821"/>
      <c r="E25" s="1821"/>
      <c r="F25" s="1821"/>
      <c r="I25" s="490"/>
    </row>
    <row r="26" spans="1:9">
      <c r="I26" s="490"/>
    </row>
    <row r="27" spans="1:9">
      <c r="A27" s="484"/>
      <c r="B27" s="485" t="s">
        <v>2813</v>
      </c>
      <c r="D27" s="1821" t="s">
        <v>2007</v>
      </c>
      <c r="E27" s="1821"/>
      <c r="F27" s="1821"/>
      <c r="I27" s="490"/>
    </row>
    <row r="28" spans="1:9">
      <c r="D28" s="1821"/>
      <c r="E28" s="1821"/>
      <c r="F28" s="1821"/>
      <c r="I28" s="490"/>
    </row>
    <row r="29" spans="1:9">
      <c r="D29" s="1821"/>
      <c r="E29" s="1821"/>
      <c r="F29" s="1821"/>
      <c r="I29" s="490"/>
    </row>
    <row r="30" spans="1:9">
      <c r="D30" s="1821"/>
      <c r="E30" s="1821"/>
      <c r="F30" s="1821"/>
      <c r="I30" s="490"/>
    </row>
    <row r="31" spans="1:9">
      <c r="D31" s="1821"/>
      <c r="E31" s="1821"/>
      <c r="F31" s="1821"/>
      <c r="I31" s="490"/>
    </row>
    <row r="32" spans="1:9">
      <c r="D32" s="447"/>
      <c r="I32" s="490"/>
    </row>
    <row r="33" spans="1:9">
      <c r="B33" s="485" t="s">
        <v>2814</v>
      </c>
      <c r="D33" s="1821" t="s">
        <v>2008</v>
      </c>
      <c r="E33" s="1821"/>
      <c r="F33" s="1821"/>
      <c r="I33" s="490"/>
    </row>
    <row r="34" spans="1:9">
      <c r="D34" s="1821"/>
      <c r="E34" s="1821"/>
      <c r="F34" s="1821"/>
      <c r="I34" s="490"/>
    </row>
    <row r="35" spans="1:9">
      <c r="A35" s="484"/>
      <c r="B35" s="484"/>
      <c r="D35" s="447"/>
      <c r="I35" s="490"/>
    </row>
    <row r="36" spans="1:9" ht="14.5" customHeight="1">
      <c r="A36" s="484"/>
      <c r="B36" s="485" t="s">
        <v>2813</v>
      </c>
      <c r="D36" s="1821" t="s">
        <v>1214</v>
      </c>
      <c r="E36" s="1821"/>
      <c r="F36" s="1821"/>
      <c r="I36" s="490"/>
    </row>
    <row r="37" spans="1:9">
      <c r="A37" s="484"/>
      <c r="B37" s="484"/>
      <c r="D37" s="1821"/>
      <c r="E37" s="1821"/>
      <c r="F37" s="1821"/>
      <c r="I37" s="490"/>
    </row>
    <row r="38" spans="1:9">
      <c r="A38" s="484"/>
      <c r="B38" s="484"/>
      <c r="D38" s="1821"/>
      <c r="E38" s="1821"/>
      <c r="F38" s="1821"/>
      <c r="I38" s="490"/>
    </row>
    <row r="39" spans="1:9">
      <c r="A39" s="484"/>
      <c r="B39" s="484"/>
      <c r="D39" s="1821"/>
      <c r="E39" s="1821"/>
      <c r="F39" s="1821"/>
      <c r="I39" s="490"/>
    </row>
    <row r="40" spans="1:9">
      <c r="A40" s="484"/>
      <c r="B40" s="484"/>
      <c r="I40" s="490"/>
    </row>
    <row r="41" spans="1:9">
      <c r="A41" s="484"/>
      <c r="B41" s="485" t="s">
        <v>2814</v>
      </c>
      <c r="D41" s="1821" t="s">
        <v>1092</v>
      </c>
      <c r="E41" s="1821"/>
      <c r="F41" s="1821"/>
      <c r="I41" s="490"/>
    </row>
    <row r="42" spans="1:9">
      <c r="A42" s="484"/>
      <c r="B42" s="484"/>
      <c r="D42" s="1821"/>
      <c r="E42" s="1821"/>
      <c r="F42" s="1821"/>
      <c r="I42" s="490"/>
    </row>
    <row r="43" spans="1:9">
      <c r="A43" s="484"/>
      <c r="B43" s="484"/>
      <c r="D43" s="1821"/>
      <c r="E43" s="1821"/>
      <c r="F43" s="1821"/>
      <c r="I43" s="490"/>
    </row>
    <row r="44" spans="1:9">
      <c r="A44" s="484"/>
      <c r="B44" s="484"/>
      <c r="D44" s="1821"/>
      <c r="E44" s="1821"/>
      <c r="F44" s="1821"/>
      <c r="I44" s="490"/>
    </row>
    <row r="45" spans="1:9">
      <c r="A45" s="484"/>
      <c r="B45" s="484"/>
      <c r="D45" s="1821"/>
      <c r="E45" s="1821"/>
      <c r="F45" s="1821"/>
      <c r="I45" s="490"/>
    </row>
    <row r="46" spans="1:9">
      <c r="A46" s="484"/>
      <c r="B46" s="484"/>
      <c r="D46" s="445"/>
      <c r="E46" s="445"/>
      <c r="F46" s="445"/>
      <c r="I46" s="490"/>
    </row>
    <row r="47" spans="1:9">
      <c r="A47" s="484"/>
      <c r="B47" s="485" t="s">
        <v>2813</v>
      </c>
      <c r="D47" s="1821" t="s">
        <v>1093</v>
      </c>
      <c r="E47" s="1821"/>
      <c r="F47" s="1821"/>
      <c r="I47" s="490"/>
    </row>
    <row r="48" spans="1:9">
      <c r="A48" s="484"/>
      <c r="B48" s="484"/>
      <c r="D48" s="1821"/>
      <c r="E48" s="1821"/>
      <c r="F48" s="1821"/>
      <c r="I48" s="490"/>
    </row>
    <row r="49" spans="1:9">
      <c r="A49" s="484"/>
      <c r="B49" s="484"/>
      <c r="D49" s="1821"/>
      <c r="E49" s="1821"/>
      <c r="F49" s="1821"/>
      <c r="I49" s="490"/>
    </row>
    <row r="50" spans="1:9" ht="23.25" customHeight="1">
      <c r="A50" s="484"/>
      <c r="B50" s="484"/>
      <c r="D50" s="1821"/>
      <c r="E50" s="1821"/>
      <c r="F50" s="1821"/>
      <c r="I50" s="490"/>
    </row>
    <row r="51" spans="1:9">
      <c r="A51" s="484"/>
      <c r="B51" s="484"/>
      <c r="D51" s="446"/>
      <c r="I51" s="490"/>
    </row>
    <row r="52" spans="1:9" ht="14.5" customHeight="1">
      <c r="A52" s="484"/>
      <c r="B52" s="485" t="s">
        <v>2814</v>
      </c>
      <c r="D52" s="1821" t="s">
        <v>1094</v>
      </c>
      <c r="E52" s="1821"/>
      <c r="F52" s="1821"/>
      <c r="I52" s="490"/>
    </row>
    <row r="53" spans="1:9">
      <c r="A53" s="484"/>
      <c r="B53" s="484"/>
      <c r="D53" s="1821"/>
      <c r="E53" s="1821"/>
      <c r="F53" s="1821"/>
      <c r="I53" s="490"/>
    </row>
    <row r="54" spans="1:9">
      <c r="A54" s="484"/>
      <c r="B54" s="484"/>
      <c r="D54" s="1821"/>
      <c r="E54" s="1821"/>
      <c r="F54" s="1821"/>
      <c r="I54" s="490"/>
    </row>
    <row r="55" spans="1:9">
      <c r="A55" s="484"/>
      <c r="B55" s="484"/>
      <c r="I55" s="490"/>
    </row>
    <row r="56" spans="1:9">
      <c r="A56" s="484"/>
      <c r="B56" s="485" t="s">
        <v>2813</v>
      </c>
      <c r="D56" s="1843" t="s">
        <v>1095</v>
      </c>
      <c r="E56" s="1843"/>
      <c r="F56" s="1843"/>
      <c r="I56" s="490"/>
    </row>
    <row r="57" spans="1:9">
      <c r="A57" s="484"/>
      <c r="B57" s="484"/>
      <c r="D57" s="1843"/>
      <c r="E57" s="1843"/>
      <c r="F57" s="1843"/>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2814</v>
      </c>
      <c r="D61" s="1821" t="s">
        <v>1096</v>
      </c>
      <c r="E61" s="1821"/>
      <c r="F61" s="1821"/>
      <c r="I61" s="490"/>
    </row>
    <row r="62" spans="1:9">
      <c r="D62" s="1821"/>
      <c r="E62" s="1821"/>
      <c r="F62" s="1821"/>
      <c r="I62" s="490"/>
    </row>
    <row r="63" spans="1:9">
      <c r="D63" s="1821"/>
      <c r="E63" s="1821"/>
      <c r="F63" s="1821"/>
      <c r="I63" s="490"/>
    </row>
    <row r="64" spans="1:9">
      <c r="I64" s="490"/>
    </row>
    <row r="65" spans="1:9">
      <c r="A65" s="484"/>
      <c r="B65" s="485" t="s">
        <v>2814</v>
      </c>
      <c r="D65" s="1821" t="s">
        <v>1097</v>
      </c>
      <c r="E65" s="1821"/>
      <c r="F65" s="1821"/>
      <c r="I65" s="490"/>
    </row>
    <row r="66" spans="1:9">
      <c r="D66" s="1821"/>
      <c r="E66" s="1821"/>
      <c r="F66" s="1821"/>
      <c r="I66" s="490"/>
    </row>
    <row r="67" spans="1:9">
      <c r="I67" s="490"/>
    </row>
    <row r="68" spans="1:9">
      <c r="A68" s="484"/>
      <c r="B68" s="485" t="s">
        <v>2813</v>
      </c>
      <c r="D68" s="1821" t="s">
        <v>1098</v>
      </c>
      <c r="E68" s="1821"/>
      <c r="F68" s="1821"/>
      <c r="I68" s="490"/>
    </row>
    <row r="69" spans="1:9">
      <c r="D69" s="1821"/>
      <c r="E69" s="1821"/>
      <c r="F69" s="1821"/>
      <c r="I69" s="490"/>
    </row>
    <row r="70" spans="1:9">
      <c r="D70" s="1821"/>
      <c r="E70" s="1821"/>
      <c r="F70" s="1821"/>
      <c r="I70" s="490"/>
    </row>
    <row r="71" spans="1:9">
      <c r="I71" s="490"/>
    </row>
    <row r="72" spans="1:9">
      <c r="A72" s="484"/>
      <c r="B72" s="485" t="s">
        <v>2813</v>
      </c>
      <c r="D72" s="1821" t="s">
        <v>1099</v>
      </c>
      <c r="E72" s="1821"/>
      <c r="F72" s="1821"/>
      <c r="I72" s="490"/>
    </row>
    <row r="73" spans="1:9">
      <c r="D73" s="1821"/>
      <c r="E73" s="1821"/>
      <c r="F73" s="1821"/>
      <c r="I73" s="490"/>
    </row>
    <row r="74" spans="1:9">
      <c r="A74" s="484"/>
      <c r="B74" s="484"/>
      <c r="D74" s="446"/>
      <c r="I74" s="490"/>
    </row>
    <row r="75" spans="1:9">
      <c r="A75" s="1824" t="s">
        <v>1044</v>
      </c>
      <c r="B75" s="1824"/>
      <c r="C75" s="1824"/>
      <c r="D75" s="1824"/>
      <c r="E75" s="1824"/>
      <c r="F75" s="1824"/>
      <c r="G75" s="1824"/>
      <c r="H75" s="1023"/>
      <c r="I75" s="1147"/>
    </row>
    <row r="76" spans="1:9">
      <c r="I76" s="490"/>
    </row>
    <row r="77" spans="1:9">
      <c r="C77" s="486"/>
      <c r="D77" s="1823" t="s">
        <v>1102</v>
      </c>
      <c r="E77" s="1823"/>
      <c r="F77" s="1823"/>
      <c r="I77" s="490"/>
    </row>
    <row r="78" spans="1:9">
      <c r="A78" s="446"/>
      <c r="B78" s="446"/>
      <c r="D78" s="1821" t="s">
        <v>1117</v>
      </c>
      <c r="E78" s="1821"/>
      <c r="F78" s="1821"/>
      <c r="I78" s="490"/>
    </row>
    <row r="79" spans="1:9">
      <c r="A79" s="446"/>
      <c r="B79" s="446"/>
      <c r="I79" s="490"/>
    </row>
    <row r="80" spans="1:9" ht="13.75" customHeight="1">
      <c r="A80" s="484"/>
      <c r="B80" s="485" t="s">
        <v>2813</v>
      </c>
      <c r="D80" s="1821" t="s">
        <v>1245</v>
      </c>
      <c r="E80" s="1821"/>
      <c r="F80" s="1821"/>
      <c r="I80" s="490"/>
    </row>
    <row r="81" spans="1:9">
      <c r="A81" s="484"/>
      <c r="B81" s="484"/>
      <c r="D81" s="1821"/>
      <c r="E81" s="1821"/>
      <c r="F81" s="1821"/>
      <c r="I81" s="490"/>
    </row>
    <row r="82" spans="1:9">
      <c r="A82" s="484"/>
      <c r="B82" s="484"/>
      <c r="D82" s="1821"/>
      <c r="E82" s="1821"/>
      <c r="F82" s="1821"/>
      <c r="I82" s="490"/>
    </row>
    <row r="83" spans="1:9">
      <c r="A83" s="484"/>
      <c r="B83" s="484"/>
      <c r="D83" s="1821"/>
      <c r="E83" s="1821"/>
      <c r="F83" s="1821"/>
      <c r="I83" s="490"/>
    </row>
    <row r="84" spans="1:9">
      <c r="A84" s="484"/>
      <c r="B84" s="484"/>
      <c r="D84" s="1821"/>
      <c r="E84" s="1821"/>
      <c r="F84" s="1821"/>
      <c r="I84" s="490"/>
    </row>
    <row r="85" spans="1:9">
      <c r="A85" s="484"/>
      <c r="B85" s="484"/>
      <c r="D85" s="1821"/>
      <c r="E85" s="1821"/>
      <c r="F85" s="1821"/>
      <c r="I85" s="490"/>
    </row>
    <row r="86" spans="1:9">
      <c r="A86" s="484"/>
      <c r="B86" s="484"/>
      <c r="D86" s="1821"/>
      <c r="E86" s="1821"/>
      <c r="F86" s="1821"/>
      <c r="I86" s="490"/>
    </row>
    <row r="87" spans="1:9">
      <c r="A87" s="484"/>
      <c r="B87" s="484"/>
      <c r="D87" s="1821"/>
      <c r="E87" s="1821"/>
      <c r="F87" s="1821"/>
      <c r="I87" s="490"/>
    </row>
    <row r="88" spans="1:9">
      <c r="A88" s="484"/>
      <c r="B88" s="484"/>
      <c r="D88" s="385"/>
      <c r="E88" s="385"/>
      <c r="F88" s="385"/>
      <c r="I88" s="490"/>
    </row>
    <row r="89" spans="1:9" ht="15" customHeight="1">
      <c r="A89" s="484"/>
      <c r="B89" s="485" t="s">
        <v>2813</v>
      </c>
      <c r="D89" s="1821" t="s">
        <v>1731</v>
      </c>
      <c r="E89" s="1821"/>
      <c r="F89" s="1821"/>
      <c r="I89" s="490"/>
    </row>
    <row r="90" spans="1:9">
      <c r="A90" s="484"/>
      <c r="B90" s="484"/>
      <c r="D90" s="1821"/>
      <c r="E90" s="1821"/>
      <c r="F90" s="1821"/>
      <c r="I90" s="490"/>
    </row>
    <row r="91" spans="1:9">
      <c r="A91" s="484"/>
      <c r="B91" s="484"/>
      <c r="D91" s="445"/>
      <c r="E91" s="445"/>
      <c r="F91" s="445"/>
      <c r="I91" s="490"/>
    </row>
    <row r="92" spans="1:9">
      <c r="A92" s="484"/>
      <c r="B92" s="485" t="s">
        <v>2813</v>
      </c>
      <c r="D92" s="1821" t="s">
        <v>1734</v>
      </c>
      <c r="E92" s="1821"/>
      <c r="F92" s="1821"/>
      <c r="I92" s="490"/>
    </row>
    <row r="93" spans="1:9">
      <c r="A93" s="484"/>
      <c r="B93" s="484"/>
      <c r="D93" s="1821"/>
      <c r="E93" s="1821"/>
      <c r="F93" s="1821"/>
      <c r="I93" s="490"/>
    </row>
    <row r="94" spans="1:9">
      <c r="A94" s="484"/>
      <c r="B94" s="484"/>
      <c r="D94" s="1821"/>
      <c r="E94" s="1821"/>
      <c r="F94" s="1821"/>
      <c r="I94" s="490"/>
    </row>
    <row r="95" spans="1:9">
      <c r="A95" s="484"/>
      <c r="B95" s="484"/>
      <c r="D95" s="445"/>
      <c r="E95" s="445"/>
      <c r="F95" s="445"/>
      <c r="I95" s="490"/>
    </row>
    <row r="96" spans="1:9">
      <c r="A96" s="484"/>
      <c r="B96" s="485" t="s">
        <v>2813</v>
      </c>
      <c r="D96" s="1821" t="s">
        <v>1733</v>
      </c>
      <c r="E96" s="1821"/>
      <c r="F96" s="1821"/>
      <c r="I96" s="490"/>
    </row>
    <row r="97" spans="1:9" s="982" customFormat="1">
      <c r="A97" s="980"/>
      <c r="B97" s="980"/>
      <c r="C97" s="981"/>
      <c r="D97" s="1821"/>
      <c r="E97" s="1821"/>
      <c r="F97" s="1821"/>
      <c r="I97" s="1148"/>
    </row>
    <row r="98" spans="1:9">
      <c r="A98" s="484"/>
      <c r="B98" s="484"/>
      <c r="D98" s="392"/>
      <c r="E98" s="312" t="s">
        <v>1897</v>
      </c>
      <c r="F98" s="445"/>
      <c r="I98" s="490"/>
    </row>
    <row r="99" spans="1:9">
      <c r="A99" s="484"/>
      <c r="B99" s="484"/>
      <c r="D99" s="385"/>
      <c r="E99" s="385"/>
      <c r="F99" s="385"/>
      <c r="I99" s="490"/>
    </row>
    <row r="100" spans="1:9">
      <c r="A100" s="484"/>
      <c r="B100" s="485" t="s">
        <v>2814</v>
      </c>
      <c r="D100" s="1821" t="s">
        <v>1732</v>
      </c>
      <c r="E100" s="1821"/>
      <c r="F100" s="1821"/>
      <c r="I100" s="490"/>
    </row>
    <row r="101" spans="1:9">
      <c r="A101" s="484"/>
      <c r="B101" s="484"/>
      <c r="D101" s="1821"/>
      <c r="E101" s="1821"/>
      <c r="F101" s="1821"/>
      <c r="I101" s="490"/>
    </row>
    <row r="102" spans="1:9">
      <c r="A102" s="484"/>
      <c r="B102" s="484"/>
      <c r="D102" s="445"/>
      <c r="E102" s="445"/>
      <c r="F102" s="445"/>
      <c r="I102" s="490"/>
    </row>
    <row r="103" spans="1:9" ht="14.5" customHeight="1">
      <c r="A103" s="484"/>
      <c r="B103" s="485" t="s">
        <v>2814</v>
      </c>
      <c r="D103" s="1821" t="s">
        <v>1194</v>
      </c>
      <c r="E103" s="1821"/>
      <c r="F103" s="1821"/>
      <c r="I103" s="490"/>
    </row>
    <row r="104" spans="1:9">
      <c r="A104" s="484"/>
      <c r="B104" s="484"/>
      <c r="D104" s="1821"/>
      <c r="E104" s="1821"/>
      <c r="F104" s="1821"/>
      <c r="I104" s="490"/>
    </row>
    <row r="105" spans="1:9">
      <c r="A105" s="484"/>
      <c r="B105" s="484"/>
      <c r="D105" s="1821"/>
      <c r="E105" s="1821"/>
      <c r="F105" s="1821"/>
      <c r="I105" s="490"/>
    </row>
    <row r="106" spans="1:9">
      <c r="A106" s="484"/>
      <c r="B106" s="484"/>
      <c r="D106" s="1821"/>
      <c r="E106" s="1821"/>
      <c r="F106" s="1821"/>
      <c r="I106" s="490"/>
    </row>
    <row r="107" spans="1:9">
      <c r="A107" s="484"/>
      <c r="B107" s="484"/>
      <c r="D107" s="1821"/>
      <c r="E107" s="1821"/>
      <c r="F107" s="1821"/>
      <c r="I107" s="490"/>
    </row>
    <row r="108" spans="1:9">
      <c r="A108" s="484"/>
      <c r="B108" s="484"/>
      <c r="D108" s="1821"/>
      <c r="E108" s="1821"/>
      <c r="F108" s="1821"/>
      <c r="I108" s="490"/>
    </row>
    <row r="109" spans="1:9">
      <c r="A109" s="484"/>
      <c r="B109" s="484"/>
      <c r="D109" s="1821"/>
      <c r="E109" s="1821"/>
      <c r="F109" s="1821"/>
      <c r="I109" s="490"/>
    </row>
    <row r="110" spans="1:9">
      <c r="A110" s="484"/>
      <c r="B110" s="484"/>
      <c r="D110" s="1821"/>
      <c r="E110" s="1821"/>
      <c r="F110" s="1821"/>
      <c r="I110" s="490"/>
    </row>
    <row r="111" spans="1:9">
      <c r="A111" s="484"/>
      <c r="B111" s="484"/>
      <c r="D111" s="1821"/>
      <c r="E111" s="1821"/>
      <c r="F111" s="1821"/>
      <c r="I111" s="490"/>
    </row>
    <row r="112" spans="1:9">
      <c r="A112" s="484"/>
      <c r="B112" s="484"/>
      <c r="D112" s="1821"/>
      <c r="E112" s="1821"/>
      <c r="F112" s="1821"/>
      <c r="I112" s="490"/>
    </row>
    <row r="113" spans="1:9">
      <c r="A113" s="484"/>
      <c r="B113" s="484"/>
      <c r="D113" s="1821"/>
      <c r="E113" s="1821"/>
      <c r="F113" s="1821"/>
      <c r="I113" s="490"/>
    </row>
    <row r="114" spans="1:9">
      <c r="A114" s="484"/>
      <c r="B114" s="484"/>
      <c r="D114" s="1821"/>
      <c r="E114" s="1821"/>
      <c r="F114" s="1821"/>
      <c r="I114" s="490"/>
    </row>
    <row r="115" spans="1:9">
      <c r="A115" s="484"/>
      <c r="B115" s="484"/>
      <c r="D115" s="1821"/>
      <c r="E115" s="1821"/>
      <c r="F115" s="1821"/>
      <c r="I115" s="490"/>
    </row>
    <row r="116" spans="1:9">
      <c r="A116" s="484"/>
      <c r="B116" s="484"/>
      <c r="D116" s="1821"/>
      <c r="E116" s="1821"/>
      <c r="F116" s="1821"/>
      <c r="I116" s="490"/>
    </row>
    <row r="117" spans="1:9">
      <c r="A117" s="484"/>
      <c r="B117" s="484"/>
      <c r="D117" s="1821"/>
      <c r="E117" s="1821"/>
      <c r="F117" s="1821"/>
      <c r="I117" s="490"/>
    </row>
    <row r="118" spans="1:9">
      <c r="A118" s="484"/>
      <c r="B118" s="484"/>
      <c r="D118" s="524"/>
      <c r="E118" s="524"/>
      <c r="F118" s="524"/>
      <c r="I118" s="490"/>
    </row>
    <row r="119" spans="1:9" ht="14.25" customHeight="1">
      <c r="A119" s="484"/>
      <c r="B119" s="485" t="s">
        <v>2814</v>
      </c>
      <c r="D119" s="1839" t="s">
        <v>1103</v>
      </c>
      <c r="E119" s="1839"/>
      <c r="F119" s="1839"/>
      <c r="I119" s="490"/>
    </row>
    <row r="120" spans="1:9">
      <c r="A120" s="484"/>
      <c r="B120" s="484"/>
      <c r="D120" s="1839"/>
      <c r="E120" s="1839"/>
      <c r="F120" s="1839"/>
      <c r="I120" s="490"/>
    </row>
    <row r="121" spans="1:9">
      <c r="A121" s="484"/>
      <c r="B121" s="484"/>
      <c r="D121" s="1839"/>
      <c r="E121" s="1839"/>
      <c r="F121" s="1839"/>
      <c r="I121" s="490"/>
    </row>
    <row r="122" spans="1:9">
      <c r="A122" s="484"/>
      <c r="B122" s="484"/>
      <c r="D122" s="1839"/>
      <c r="E122" s="1839"/>
      <c r="F122" s="1839"/>
      <c r="I122" s="490"/>
    </row>
    <row r="123" spans="1:9">
      <c r="A123" s="484"/>
      <c r="B123" s="484"/>
      <c r="D123" s="1839"/>
      <c r="E123" s="1839"/>
      <c r="F123" s="1839"/>
      <c r="I123" s="490"/>
    </row>
    <row r="124" spans="1:9">
      <c r="A124" s="484"/>
      <c r="B124" s="484"/>
      <c r="D124" s="1839"/>
      <c r="E124" s="1839"/>
      <c r="F124" s="1839"/>
      <c r="I124" s="490"/>
    </row>
    <row r="125" spans="1:9">
      <c r="A125" s="484"/>
      <c r="B125" s="484"/>
      <c r="D125" s="1839"/>
      <c r="E125" s="1839"/>
      <c r="F125" s="1839"/>
      <c r="I125" s="490"/>
    </row>
    <row r="126" spans="1:9">
      <c r="A126" s="484"/>
      <c r="B126" s="484"/>
      <c r="D126" s="1839"/>
      <c r="E126" s="1839"/>
      <c r="F126" s="1839"/>
      <c r="I126" s="490"/>
    </row>
    <row r="127" spans="1:9">
      <c r="C127" s="402"/>
      <c r="D127" s="525"/>
      <c r="E127" s="525"/>
      <c r="F127" s="525"/>
      <c r="I127" s="490"/>
    </row>
    <row r="128" spans="1:9">
      <c r="A128" s="484"/>
      <c r="B128" s="485" t="s">
        <v>2813</v>
      </c>
      <c r="C128" s="402"/>
      <c r="D128" s="1839" t="s">
        <v>2009</v>
      </c>
      <c r="E128" s="1839"/>
      <c r="F128" s="1839"/>
      <c r="I128" s="490"/>
    </row>
    <row r="129" spans="1:9">
      <c r="A129" s="484"/>
      <c r="B129" s="484"/>
      <c r="C129" s="402"/>
      <c r="D129" s="1839"/>
      <c r="E129" s="1839"/>
      <c r="F129" s="1839"/>
      <c r="I129" s="490"/>
    </row>
    <row r="130" spans="1:9">
      <c r="I130" s="490"/>
    </row>
    <row r="131" spans="1:9">
      <c r="A131" s="484"/>
      <c r="B131" s="485" t="s">
        <v>2813</v>
      </c>
      <c r="D131" s="1821" t="s">
        <v>1104</v>
      </c>
      <c r="E131" s="1821"/>
      <c r="F131" s="1821"/>
      <c r="I131" s="490"/>
    </row>
    <row r="132" spans="1:9">
      <c r="D132" s="1821"/>
      <c r="E132" s="1821"/>
      <c r="F132" s="1821"/>
      <c r="I132" s="490"/>
    </row>
    <row r="133" spans="1:9">
      <c r="D133" s="1821"/>
      <c r="E133" s="1821"/>
      <c r="F133" s="1821"/>
      <c r="I133" s="490"/>
    </row>
    <row r="134" spans="1:9">
      <c r="D134" s="1821"/>
      <c r="E134" s="1821"/>
      <c r="F134" s="1821"/>
      <c r="I134" s="490"/>
    </row>
    <row r="135" spans="1:9">
      <c r="D135" s="1821"/>
      <c r="E135" s="1821"/>
      <c r="F135" s="1821"/>
      <c r="I135" s="490"/>
    </row>
    <row r="136" spans="1:9">
      <c r="I136" s="490"/>
    </row>
    <row r="137" spans="1:9">
      <c r="A137" s="484"/>
      <c r="B137" s="485" t="s">
        <v>2813</v>
      </c>
      <c r="D137" s="1821" t="s">
        <v>1105</v>
      </c>
      <c r="E137" s="1821"/>
      <c r="F137" s="1821"/>
      <c r="I137" s="490"/>
    </row>
    <row r="138" spans="1:9" s="417" customFormat="1" ht="13.75" customHeight="1">
      <c r="A138" s="488"/>
      <c r="B138" s="488"/>
      <c r="C138" s="488"/>
      <c r="D138" s="1821"/>
      <c r="E138" s="1821"/>
      <c r="F138" s="1821"/>
      <c r="I138" s="1149"/>
    </row>
    <row r="139" spans="1:9" ht="13.75" customHeight="1">
      <c r="D139" s="1821"/>
      <c r="E139" s="1821"/>
      <c r="F139" s="1821"/>
      <c r="I139" s="490"/>
    </row>
    <row r="140" spans="1:9" ht="13.75" customHeight="1">
      <c r="D140" s="1821"/>
      <c r="E140" s="1821"/>
      <c r="F140" s="1821"/>
      <c r="I140" s="490"/>
    </row>
    <row r="141" spans="1:9" ht="13.75" customHeight="1">
      <c r="D141" s="1821"/>
      <c r="E141" s="1821"/>
      <c r="F141" s="1821"/>
      <c r="I141" s="490"/>
    </row>
    <row r="142" spans="1:9" ht="13.75" customHeight="1">
      <c r="A142" s="489"/>
      <c r="B142" s="489"/>
      <c r="D142" s="1821"/>
      <c r="E142" s="1821"/>
      <c r="F142" s="1821"/>
      <c r="I142" s="490"/>
    </row>
    <row r="143" spans="1:9" ht="13.75" customHeight="1">
      <c r="D143" s="1821"/>
      <c r="E143" s="1821"/>
      <c r="F143" s="1821"/>
      <c r="I143" s="490"/>
    </row>
    <row r="144" spans="1:9" ht="13.75" customHeight="1">
      <c r="D144" s="1821"/>
      <c r="E144" s="1821"/>
      <c r="F144" s="1821"/>
      <c r="I144" s="490"/>
    </row>
    <row r="145" spans="2:9" ht="13.75" customHeight="1">
      <c r="D145" s="1821"/>
      <c r="E145" s="1821"/>
      <c r="F145" s="1821"/>
      <c r="I145" s="490"/>
    </row>
    <row r="146" spans="2:9" ht="13.75" customHeight="1">
      <c r="D146" s="1821"/>
      <c r="E146" s="1821"/>
      <c r="F146" s="1821"/>
      <c r="I146" s="490"/>
    </row>
    <row r="147" spans="2:9" ht="13.75" customHeight="1">
      <c r="D147" s="1821"/>
      <c r="E147" s="1821"/>
      <c r="F147" s="1821"/>
      <c r="I147" s="490"/>
    </row>
    <row r="148" spans="2:9" ht="13.75" customHeight="1">
      <c r="D148" s="1821"/>
      <c r="E148" s="1821"/>
      <c r="F148" s="1821"/>
      <c r="I148" s="490"/>
    </row>
    <row r="149" spans="2:9" ht="13.75" customHeight="1">
      <c r="D149" s="1821"/>
      <c r="E149" s="1821"/>
      <c r="F149" s="1821"/>
      <c r="I149" s="490"/>
    </row>
    <row r="150" spans="2:9" ht="13.75" customHeight="1">
      <c r="D150" s="476"/>
      <c r="E150" s="446"/>
      <c r="F150" s="446"/>
      <c r="I150" s="490"/>
    </row>
    <row r="151" spans="2:9" ht="13.75" customHeight="1">
      <c r="B151" s="485" t="s">
        <v>2814</v>
      </c>
      <c r="D151" s="1821" t="s">
        <v>1177</v>
      </c>
      <c r="E151" s="1821"/>
      <c r="F151" s="1821"/>
      <c r="I151" s="490"/>
    </row>
    <row r="152" spans="2:9" ht="13.75" customHeight="1">
      <c r="D152" s="1821"/>
      <c r="E152" s="1821"/>
      <c r="F152" s="1821"/>
      <c r="I152" s="490"/>
    </row>
    <row r="153" spans="2:9" ht="13.75" customHeight="1">
      <c r="D153" s="1821"/>
      <c r="E153" s="1821"/>
      <c r="F153" s="1821"/>
      <c r="I153" s="490"/>
    </row>
    <row r="154" spans="2:9" ht="13.75" customHeight="1">
      <c r="D154" s="1821"/>
      <c r="E154" s="1821"/>
      <c r="F154" s="1821"/>
      <c r="I154" s="490"/>
    </row>
    <row r="155" spans="2:9" ht="13.75" customHeight="1">
      <c r="D155" s="1821"/>
      <c r="E155" s="1821"/>
      <c r="F155" s="1821"/>
      <c r="I155" s="490"/>
    </row>
    <row r="156" spans="2:9" ht="13.75" customHeight="1">
      <c r="D156" s="1821"/>
      <c r="E156" s="1821"/>
      <c r="F156" s="1821"/>
      <c r="I156" s="490"/>
    </row>
    <row r="157" spans="2:9" ht="13.75" customHeight="1">
      <c r="D157" s="1821"/>
      <c r="E157" s="1821"/>
      <c r="F157" s="1821"/>
      <c r="I157" s="490"/>
    </row>
    <row r="158" spans="2:9" ht="13.75" customHeight="1">
      <c r="D158" s="1821"/>
      <c r="E158" s="1821"/>
      <c r="F158" s="1821"/>
      <c r="I158" s="490"/>
    </row>
    <row r="159" spans="2:9" ht="13.75" customHeight="1">
      <c r="D159" s="1821"/>
      <c r="E159" s="1821"/>
      <c r="F159" s="1821"/>
      <c r="I159" s="490"/>
    </row>
    <row r="160" spans="2:9" ht="13.75" customHeight="1">
      <c r="D160" s="1821"/>
      <c r="E160" s="1821"/>
      <c r="F160" s="1821"/>
      <c r="I160" s="490"/>
    </row>
    <row r="161" spans="1:9" ht="13.75" customHeight="1">
      <c r="D161" s="1821"/>
      <c r="E161" s="1821"/>
      <c r="F161" s="1821"/>
      <c r="I161" s="490"/>
    </row>
    <row r="162" spans="1:9" ht="13.75" customHeight="1">
      <c r="D162" s="1821"/>
      <c r="E162" s="1821"/>
      <c r="F162" s="1821"/>
      <c r="I162" s="490"/>
    </row>
    <row r="163" spans="1:9" ht="13.75" customHeight="1">
      <c r="D163" s="1821"/>
      <c r="E163" s="1821"/>
      <c r="F163" s="1821"/>
      <c r="I163" s="490"/>
    </row>
    <row r="164" spans="1:9" ht="13.75" customHeight="1">
      <c r="D164" s="1821"/>
      <c r="E164" s="1821"/>
      <c r="F164" s="1821"/>
      <c r="I164" s="490"/>
    </row>
    <row r="165" spans="1:9" ht="13.75" customHeight="1">
      <c r="D165" s="1821"/>
      <c r="E165" s="1821"/>
      <c r="F165" s="1821"/>
      <c r="I165" s="490"/>
    </row>
    <row r="166" spans="1:9" ht="13.75" customHeight="1">
      <c r="D166" s="1821"/>
      <c r="E166" s="1821"/>
      <c r="F166" s="1821"/>
      <c r="I166" s="490"/>
    </row>
    <row r="167" spans="1:9" ht="13.75" customHeight="1">
      <c r="D167" s="1821"/>
      <c r="E167" s="1821"/>
      <c r="F167" s="1821"/>
      <c r="I167" s="490"/>
    </row>
    <row r="168" spans="1:9" ht="13.75" customHeight="1">
      <c r="D168" s="1821"/>
      <c r="E168" s="1821"/>
      <c r="F168" s="1821"/>
      <c r="I168" s="490"/>
    </row>
    <row r="169" spans="1:9" ht="13.75" customHeight="1">
      <c r="D169" s="1840" t="s">
        <v>2031</v>
      </c>
      <c r="E169" s="1840"/>
      <c r="F169" s="1840"/>
      <c r="G169" s="507"/>
      <c r="I169" s="490"/>
    </row>
    <row r="170" spans="1:9" ht="13.75" customHeight="1">
      <c r="D170" s="1835"/>
      <c r="E170" s="1835"/>
      <c r="F170" s="1835"/>
      <c r="G170" s="1835"/>
      <c r="I170" s="490"/>
    </row>
    <row r="171" spans="1:9" ht="14.5" customHeight="1">
      <c r="A171" s="489"/>
      <c r="B171" s="485" t="s">
        <v>2814</v>
      </c>
      <c r="C171" s="476"/>
      <c r="D171" s="1802" t="s">
        <v>2167</v>
      </c>
      <c r="E171" s="1802"/>
      <c r="F171" s="1802"/>
      <c r="G171" s="476"/>
      <c r="I171" s="490"/>
    </row>
    <row r="172" spans="1:9" ht="14.5" customHeight="1">
      <c r="A172" s="489"/>
      <c r="B172" s="489"/>
      <c r="C172" s="476"/>
      <c r="D172" s="1802"/>
      <c r="E172" s="1802"/>
      <c r="F172" s="1802"/>
      <c r="G172" s="476"/>
      <c r="I172" s="490"/>
    </row>
    <row r="173" spans="1:9" ht="14.5" customHeight="1">
      <c r="A173" s="489"/>
      <c r="B173" s="489"/>
      <c r="C173" s="476"/>
      <c r="D173" s="1802"/>
      <c r="E173" s="1802"/>
      <c r="F173" s="1802"/>
      <c r="G173" s="476"/>
      <c r="I173" s="490"/>
    </row>
    <row r="174" spans="1:9" ht="14.5" customHeight="1">
      <c r="A174" s="489"/>
      <c r="B174" s="489"/>
      <c r="C174" s="476"/>
      <c r="D174" s="1802"/>
      <c r="E174" s="1802"/>
      <c r="F174" s="1802"/>
      <c r="G174" s="476"/>
      <c r="I174" s="490"/>
    </row>
    <row r="175" spans="1:9" ht="13.75" customHeight="1">
      <c r="A175" s="489"/>
      <c r="B175" s="489"/>
      <c r="C175" s="476"/>
      <c r="D175" s="1802"/>
      <c r="E175" s="1802"/>
      <c r="F175" s="1802"/>
      <c r="G175" s="476"/>
      <c r="I175" s="490"/>
    </row>
    <row r="176" spans="1:9" ht="13.75" customHeight="1">
      <c r="A176" s="489"/>
      <c r="B176" s="489"/>
      <c r="C176" s="476"/>
      <c r="D176" s="476"/>
      <c r="E176" s="476"/>
      <c r="F176" s="476"/>
      <c r="G176" s="476"/>
      <c r="I176" s="490"/>
    </row>
    <row r="177" spans="1:9" ht="13.75" customHeight="1">
      <c r="A177" s="489"/>
      <c r="B177" s="485" t="s">
        <v>2814</v>
      </c>
      <c r="C177" s="476"/>
      <c r="D177" s="1802" t="s">
        <v>1106</v>
      </c>
      <c r="E177" s="1802"/>
      <c r="F177" s="1802"/>
      <c r="G177" s="476"/>
      <c r="I177" s="490"/>
    </row>
    <row r="178" spans="1:9" ht="13.75" customHeight="1">
      <c r="A178" s="489"/>
      <c r="B178" s="489"/>
      <c r="C178" s="476"/>
      <c r="D178" s="1802"/>
      <c r="E178" s="1802"/>
      <c r="F178" s="1802"/>
      <c r="G178" s="476"/>
      <c r="I178" s="490"/>
    </row>
    <row r="179" spans="1:9" ht="13.75" customHeight="1">
      <c r="A179" s="489"/>
      <c r="B179" s="489"/>
      <c r="C179" s="476"/>
      <c r="D179" s="1802"/>
      <c r="E179" s="1802"/>
      <c r="F179" s="1802"/>
      <c r="G179" s="476"/>
      <c r="I179" s="490"/>
    </row>
    <row r="180" spans="1:9" ht="13.75" customHeight="1">
      <c r="A180" s="489"/>
      <c r="B180" s="489"/>
      <c r="C180" s="476"/>
      <c r="D180" s="1802"/>
      <c r="E180" s="1802"/>
      <c r="F180" s="1802"/>
      <c r="G180" s="476"/>
      <c r="I180" s="490"/>
    </row>
    <row r="181" spans="1:9" ht="13.75" customHeight="1">
      <c r="D181" s="446"/>
      <c r="E181" s="446"/>
      <c r="F181" s="446"/>
      <c r="I181" s="490"/>
    </row>
    <row r="182" spans="1:9" ht="13.75" hidden="1" customHeight="1">
      <c r="B182" s="485" t="s">
        <v>307</v>
      </c>
      <c r="D182" s="1825" t="s">
        <v>2010</v>
      </c>
      <c r="E182" s="1825"/>
      <c r="F182" s="1825"/>
      <c r="I182" s="490"/>
    </row>
    <row r="183" spans="1:9" ht="13.75" hidden="1" customHeight="1">
      <c r="D183" s="1825"/>
      <c r="E183" s="1825"/>
      <c r="F183" s="1825"/>
      <c r="I183" s="490"/>
    </row>
    <row r="184" spans="1:9" ht="13.75" hidden="1" customHeight="1">
      <c r="D184" s="1825"/>
      <c r="E184" s="1825"/>
      <c r="F184" s="1825"/>
      <c r="I184" s="490"/>
    </row>
    <row r="185" spans="1:9" ht="13.75" customHeight="1">
      <c r="A185" s="490"/>
      <c r="B185" s="490"/>
      <c r="E185" s="446"/>
      <c r="F185" s="446"/>
      <c r="I185" s="490"/>
    </row>
    <row r="186" spans="1:9">
      <c r="A186" s="1824" t="s">
        <v>2011</v>
      </c>
      <c r="B186" s="1824"/>
      <c r="C186" s="1824"/>
      <c r="D186" s="1824"/>
      <c r="E186" s="1824"/>
      <c r="F186" s="1824"/>
      <c r="G186" s="1824"/>
      <c r="H186" s="1023"/>
      <c r="I186" s="1147"/>
    </row>
    <row r="187" spans="1:9" ht="12" customHeight="1">
      <c r="D187" s="446"/>
      <c r="E187" s="446"/>
      <c r="F187" s="446"/>
      <c r="I187" s="490"/>
    </row>
    <row r="188" spans="1:9">
      <c r="B188" s="1828" t="s">
        <v>446</v>
      </c>
      <c r="C188" s="1828"/>
      <c r="D188" s="1828"/>
      <c r="E188" s="1828"/>
      <c r="F188" s="1828"/>
      <c r="I188" s="490"/>
    </row>
    <row r="189" spans="1:9">
      <c r="B189" s="392" t="s">
        <v>1849</v>
      </c>
      <c r="C189" s="392"/>
      <c r="D189" s="392"/>
      <c r="E189" s="392"/>
      <c r="F189" s="392"/>
      <c r="I189" s="490"/>
    </row>
    <row r="190" spans="1:9" ht="12" customHeight="1">
      <c r="A190" s="482"/>
      <c r="B190" s="482"/>
      <c r="C190" s="482"/>
      <c r="I190" s="490"/>
    </row>
    <row r="191" spans="1:9">
      <c r="A191" s="1824" t="s">
        <v>1045</v>
      </c>
      <c r="B191" s="1824"/>
      <c r="C191" s="1824"/>
      <c r="D191" s="1824"/>
      <c r="E191" s="1824"/>
      <c r="F191" s="1824"/>
      <c r="G191" s="1824"/>
      <c r="H191" s="1023"/>
      <c r="I191" s="1147"/>
    </row>
    <row r="192" spans="1:9" ht="12" customHeight="1">
      <c r="A192" s="404"/>
      <c r="B192" s="404"/>
      <c r="E192" s="404"/>
      <c r="I192" s="490"/>
    </row>
    <row r="193" spans="1:9" ht="13.75" customHeight="1">
      <c r="A193" s="404"/>
      <c r="B193" s="404"/>
      <c r="D193" s="1823" t="s">
        <v>1735</v>
      </c>
      <c r="E193" s="1823"/>
      <c r="F193" s="1823"/>
      <c r="I193" s="490"/>
    </row>
    <row r="194" spans="1:9">
      <c r="A194" s="404"/>
      <c r="B194" s="404"/>
      <c r="D194" s="1823"/>
      <c r="E194" s="1823"/>
      <c r="F194" s="1823"/>
      <c r="I194" s="490"/>
    </row>
    <row r="195" spans="1:9">
      <c r="A195" s="404"/>
      <c r="B195" s="404"/>
      <c r="D195" s="1828" t="s">
        <v>1195</v>
      </c>
      <c r="E195" s="1828"/>
      <c r="F195" s="1828"/>
      <c r="I195" s="490"/>
    </row>
    <row r="196" spans="1:9">
      <c r="A196" s="404"/>
      <c r="B196" s="404"/>
      <c r="D196" s="392"/>
      <c r="E196" s="392"/>
      <c r="F196" s="392"/>
      <c r="I196" s="490"/>
    </row>
    <row r="197" spans="1:9">
      <c r="A197" s="404"/>
      <c r="B197" s="485" t="s">
        <v>2813</v>
      </c>
      <c r="D197" s="1836" t="s">
        <v>1736</v>
      </c>
      <c r="E197" s="1836"/>
      <c r="F197" s="1836"/>
      <c r="I197" s="490"/>
    </row>
    <row r="198" spans="1:9">
      <c r="A198" s="404"/>
      <c r="B198" s="404"/>
      <c r="D198" s="1837" t="s">
        <v>1875</v>
      </c>
      <c r="E198" s="1837"/>
      <c r="F198" s="1837"/>
      <c r="I198" s="490"/>
    </row>
    <row r="199" spans="1:9">
      <c r="A199" s="404"/>
      <c r="B199" s="404"/>
      <c r="D199" s="96" t="s">
        <v>1737</v>
      </c>
      <c r="E199" s="1838" t="s">
        <v>1898</v>
      </c>
      <c r="F199" s="1838"/>
      <c r="I199" s="490"/>
    </row>
    <row r="200" spans="1:9">
      <c r="A200" s="404"/>
      <c r="B200" s="404"/>
      <c r="D200" s="3"/>
      <c r="E200" s="3"/>
      <c r="F200" s="3"/>
      <c r="I200" s="490"/>
    </row>
    <row r="201" spans="1:9">
      <c r="A201" s="404"/>
      <c r="B201" s="485" t="s">
        <v>2814</v>
      </c>
      <c r="D201" s="1837" t="s">
        <v>1738</v>
      </c>
      <c r="E201" s="1837"/>
      <c r="F201" s="1837"/>
      <c r="I201" s="490"/>
    </row>
    <row r="202" spans="1:9">
      <c r="A202" s="404"/>
      <c r="B202" s="404"/>
      <c r="D202" s="1836" t="s">
        <v>1875</v>
      </c>
      <c r="E202" s="1836"/>
      <c r="F202" s="1836"/>
      <c r="I202" s="490"/>
    </row>
    <row r="203" spans="1:9">
      <c r="A203" s="404"/>
      <c r="B203" s="404"/>
      <c r="D203" s="57" t="s">
        <v>1739</v>
      </c>
      <c r="E203" s="1838" t="s">
        <v>1899</v>
      </c>
      <c r="F203" s="1838"/>
      <c r="I203" s="490"/>
    </row>
    <row r="204" spans="1:9">
      <c r="A204" s="404"/>
      <c r="B204" s="404"/>
      <c r="D204" s="3"/>
      <c r="E204" s="3"/>
      <c r="F204" s="3"/>
      <c r="I204" s="490"/>
    </row>
    <row r="205" spans="1:9">
      <c r="A205" s="404"/>
      <c r="B205" s="485" t="s">
        <v>2814</v>
      </c>
      <c r="D205" s="1837" t="s">
        <v>1740</v>
      </c>
      <c r="E205" s="1837"/>
      <c r="F205" s="1837"/>
      <c r="I205" s="490"/>
    </row>
    <row r="206" spans="1:9">
      <c r="A206" s="404"/>
      <c r="B206" s="404"/>
      <c r="D206" s="1836" t="s">
        <v>1875</v>
      </c>
      <c r="E206" s="1836"/>
      <c r="F206" s="1836"/>
      <c r="I206" s="490"/>
    </row>
    <row r="207" spans="1:9">
      <c r="A207" s="404"/>
      <c r="B207" s="404"/>
      <c r="D207" s="57" t="s">
        <v>1737</v>
      </c>
      <c r="E207" s="1838" t="s">
        <v>1900</v>
      </c>
      <c r="F207" s="1838"/>
      <c r="I207" s="490"/>
    </row>
    <row r="208" spans="1:9">
      <c r="A208" s="404"/>
      <c r="B208" s="404"/>
      <c r="D208" s="392"/>
      <c r="E208" s="392"/>
      <c r="F208" s="392"/>
      <c r="I208" s="490"/>
    </row>
    <row r="209" spans="1:9" ht="14.25" customHeight="1">
      <c r="A209" s="484"/>
      <c r="B209" s="485" t="s">
        <v>2814</v>
      </c>
      <c r="D209" s="386" t="s">
        <v>1868</v>
      </c>
      <c r="E209" s="385"/>
      <c r="F209" s="385"/>
      <c r="I209" s="490"/>
    </row>
    <row r="210" spans="1:9">
      <c r="A210" s="484"/>
      <c r="B210" s="484"/>
      <c r="D210" s="1836" t="s">
        <v>1875</v>
      </c>
      <c r="E210" s="1836"/>
      <c r="F210" s="1836"/>
      <c r="I210" s="490"/>
    </row>
    <row r="211" spans="1:9">
      <c r="D211" s="385"/>
      <c r="E211" s="1838" t="s">
        <v>1901</v>
      </c>
      <c r="F211" s="1838"/>
      <c r="I211" s="490"/>
    </row>
    <row r="212" spans="1:9">
      <c r="D212" s="447"/>
      <c r="I212" s="490"/>
    </row>
    <row r="213" spans="1:9">
      <c r="B213" s="485" t="s">
        <v>2814</v>
      </c>
      <c r="D213" s="1837" t="s">
        <v>1741</v>
      </c>
      <c r="E213" s="1837"/>
      <c r="F213" s="1837"/>
      <c r="I213" s="490"/>
    </row>
    <row r="214" spans="1:9">
      <c r="D214" s="1836" t="s">
        <v>1875</v>
      </c>
      <c r="E214" s="1836"/>
      <c r="F214" s="1836"/>
      <c r="I214" s="490"/>
    </row>
    <row r="215" spans="1:9">
      <c r="D215" s="57" t="s">
        <v>1737</v>
      </c>
      <c r="E215" s="1838" t="s">
        <v>1902</v>
      </c>
      <c r="F215" s="1838"/>
      <c r="I215" s="490"/>
    </row>
    <row r="216" spans="1:9">
      <c r="D216" s="451"/>
      <c r="E216" s="451"/>
      <c r="F216" s="451"/>
      <c r="I216" s="490"/>
    </row>
    <row r="217" spans="1:9">
      <c r="A217" s="484"/>
      <c r="B217" s="485" t="s">
        <v>2814</v>
      </c>
      <c r="D217" s="1821" t="s">
        <v>1216</v>
      </c>
      <c r="E217" s="1821"/>
      <c r="F217" s="1821"/>
      <c r="I217" s="490"/>
    </row>
    <row r="218" spans="1:9" ht="14.5" customHeight="1">
      <c r="A218" s="484"/>
      <c r="B218" s="402"/>
      <c r="D218" s="1821"/>
      <c r="E218" s="1821"/>
      <c r="F218" s="1821"/>
      <c r="I218" s="490"/>
    </row>
    <row r="219" spans="1:9">
      <c r="A219" s="484"/>
      <c r="D219" s="1821"/>
      <c r="E219" s="1821"/>
      <c r="F219" s="1821"/>
      <c r="I219" s="490"/>
    </row>
    <row r="220" spans="1:9">
      <c r="A220" s="484"/>
      <c r="D220" s="1821"/>
      <c r="E220" s="1821"/>
      <c r="F220" s="1821"/>
      <c r="I220" s="490"/>
    </row>
    <row r="221" spans="1:9">
      <c r="D221" s="451"/>
      <c r="E221" s="451"/>
      <c r="F221" s="451"/>
      <c r="I221" s="490"/>
    </row>
    <row r="222" spans="1:9">
      <c r="A222" s="1824" t="s">
        <v>1046</v>
      </c>
      <c r="B222" s="1824"/>
      <c r="C222" s="1824"/>
      <c r="D222" s="1824"/>
      <c r="E222" s="1824"/>
      <c r="F222" s="1824"/>
      <c r="G222" s="1824"/>
      <c r="H222" s="1023"/>
      <c r="I222" s="1147"/>
    </row>
    <row r="223" spans="1:9" ht="12" customHeight="1">
      <c r="D223" s="446"/>
      <c r="E223" s="446"/>
      <c r="F223" s="446"/>
      <c r="I223" s="490"/>
    </row>
    <row r="224" spans="1:9">
      <c r="C224" s="486"/>
      <c r="D224" s="1830" t="s">
        <v>208</v>
      </c>
      <c r="E224" s="1830"/>
      <c r="F224" s="1830"/>
      <c r="I224" s="490"/>
    </row>
    <row r="225" spans="1:9">
      <c r="A225" s="482"/>
      <c r="B225" s="482"/>
      <c r="C225" s="482"/>
      <c r="D225" s="1822" t="s">
        <v>1120</v>
      </c>
      <c r="E225" s="1822"/>
      <c r="F225" s="1822"/>
      <c r="I225" s="490"/>
    </row>
    <row r="226" spans="1:9" ht="12" customHeight="1">
      <c r="A226" s="490"/>
      <c r="B226" s="490"/>
      <c r="C226" s="490"/>
      <c r="I226" s="490"/>
    </row>
    <row r="227" spans="1:9" ht="13.75" customHeight="1">
      <c r="A227" s="490"/>
      <c r="C227" s="490"/>
      <c r="D227" s="1830" t="s">
        <v>546</v>
      </c>
      <c r="E227" s="1830"/>
      <c r="F227" s="1830"/>
      <c r="I227" s="490"/>
    </row>
    <row r="228" spans="1:9">
      <c r="A228" s="484"/>
      <c r="B228" s="485" t="s">
        <v>2813</v>
      </c>
      <c r="D228" s="1821" t="s">
        <v>1742</v>
      </c>
      <c r="E228" s="1821"/>
      <c r="F228" s="1821"/>
      <c r="I228" s="490"/>
    </row>
    <row r="229" spans="1:9" ht="14.25" customHeight="1">
      <c r="A229" s="484"/>
      <c r="B229" s="484"/>
      <c r="D229" s="1821"/>
      <c r="E229" s="1821"/>
      <c r="F229" s="1821"/>
      <c r="I229" s="490"/>
    </row>
    <row r="230" spans="1:9" ht="14.25" customHeight="1">
      <c r="A230" s="484"/>
      <c r="B230" s="484"/>
      <c r="D230" s="1821"/>
      <c r="E230" s="1821"/>
      <c r="F230" s="1821"/>
      <c r="I230" s="490"/>
    </row>
    <row r="231" spans="1:9">
      <c r="A231" s="484"/>
      <c r="B231" s="484"/>
      <c r="D231" s="1821"/>
      <c r="E231" s="1821"/>
      <c r="F231" s="1821"/>
      <c r="I231" s="490"/>
    </row>
    <row r="232" spans="1:9">
      <c r="A232" s="484"/>
      <c r="B232" s="484"/>
      <c r="D232" s="445"/>
      <c r="E232" s="445"/>
      <c r="F232" s="445"/>
      <c r="I232" s="490"/>
    </row>
    <row r="233" spans="1:9">
      <c r="A233" s="484"/>
      <c r="B233" s="485" t="s">
        <v>2813</v>
      </c>
      <c r="D233" s="1821" t="s">
        <v>1743</v>
      </c>
      <c r="E233" s="1821"/>
      <c r="F233" s="1821"/>
      <c r="I233" s="490"/>
    </row>
    <row r="234" spans="1:9">
      <c r="A234" s="484"/>
      <c r="B234" s="484"/>
      <c r="D234" s="1821"/>
      <c r="E234" s="1821"/>
      <c r="F234" s="1821"/>
      <c r="I234" s="490"/>
    </row>
    <row r="235" spans="1:9">
      <c r="A235" s="484"/>
      <c r="B235" s="484"/>
      <c r="D235" s="1821"/>
      <c r="E235" s="1821"/>
      <c r="F235" s="1821"/>
      <c r="I235" s="490"/>
    </row>
    <row r="236" spans="1:9">
      <c r="A236" s="484"/>
      <c r="B236" s="484"/>
      <c r="D236" s="1821"/>
      <c r="E236" s="1821"/>
      <c r="F236" s="1821"/>
      <c r="I236" s="490"/>
    </row>
    <row r="237" spans="1:9" ht="14.25" customHeight="1">
      <c r="A237" s="484"/>
      <c r="B237" s="484"/>
      <c r="D237" s="1821"/>
      <c r="E237" s="1821"/>
      <c r="F237" s="1821"/>
      <c r="I237" s="490"/>
    </row>
    <row r="238" spans="1:9" ht="14.25" customHeight="1">
      <c r="A238" s="484"/>
      <c r="B238" s="484"/>
      <c r="D238" s="445"/>
      <c r="E238" s="445"/>
      <c r="F238" s="445"/>
      <c r="I238" s="490"/>
    </row>
    <row r="239" spans="1:9">
      <c r="A239" s="484"/>
      <c r="B239" s="484"/>
      <c r="D239" s="1821" t="s">
        <v>1118</v>
      </c>
      <c r="E239" s="1821"/>
      <c r="F239" s="1821"/>
      <c r="I239" s="490"/>
    </row>
    <row r="240" spans="1:9">
      <c r="A240" s="484"/>
      <c r="B240" s="484"/>
      <c r="D240" s="1821"/>
      <c r="E240" s="1821"/>
      <c r="F240" s="1821"/>
      <c r="I240" s="490"/>
    </row>
    <row r="241" spans="1:9">
      <c r="A241" s="484"/>
      <c r="B241" s="484"/>
      <c r="D241" s="1821"/>
      <c r="E241" s="1821"/>
      <c r="F241" s="1821"/>
      <c r="I241" s="490"/>
    </row>
    <row r="242" spans="1:9">
      <c r="A242" s="484"/>
      <c r="B242" s="484"/>
      <c r="D242" s="1821"/>
      <c r="E242" s="1821"/>
      <c r="F242" s="1821"/>
      <c r="I242" s="490"/>
    </row>
    <row r="243" spans="1:9">
      <c r="A243" s="484"/>
      <c r="B243" s="484"/>
      <c r="D243" s="1821"/>
      <c r="E243" s="1821"/>
      <c r="F243" s="1821"/>
      <c r="I243" s="490"/>
    </row>
    <row r="244" spans="1:9">
      <c r="A244" s="484"/>
      <c r="B244" s="484"/>
      <c r="D244" s="446"/>
      <c r="E244" s="446"/>
      <c r="F244" s="446"/>
      <c r="I244" s="490"/>
    </row>
    <row r="245" spans="1:9">
      <c r="A245" s="484"/>
      <c r="B245" s="485" t="s">
        <v>2813</v>
      </c>
      <c r="D245" s="1821" t="s">
        <v>2012</v>
      </c>
      <c r="E245" s="1821"/>
      <c r="F245" s="1821"/>
      <c r="I245" s="490"/>
    </row>
    <row r="246" spans="1:9">
      <c r="A246" s="484"/>
      <c r="B246" s="484"/>
      <c r="D246" s="1821"/>
      <c r="E246" s="1821"/>
      <c r="F246" s="1821"/>
      <c r="I246" s="490"/>
    </row>
    <row r="247" spans="1:9">
      <c r="A247" s="484"/>
      <c r="B247" s="484"/>
      <c r="D247" s="1821"/>
      <c r="E247" s="1821"/>
      <c r="F247" s="1821"/>
      <c r="I247" s="490"/>
    </row>
    <row r="248" spans="1:9">
      <c r="A248" s="484"/>
      <c r="B248" s="484"/>
      <c r="E248" s="1031" t="s">
        <v>1869</v>
      </c>
      <c r="I248" s="490"/>
    </row>
    <row r="249" spans="1:9">
      <c r="A249" s="484"/>
      <c r="B249" s="484"/>
      <c r="D249" s="446"/>
      <c r="E249" s="446"/>
      <c r="F249" s="446"/>
      <c r="I249" s="490"/>
    </row>
    <row r="250" spans="1:9" ht="14.5" customHeight="1">
      <c r="A250" s="484"/>
      <c r="B250" s="485" t="s">
        <v>2814</v>
      </c>
      <c r="D250" s="1821" t="s">
        <v>2013</v>
      </c>
      <c r="E250" s="1821"/>
      <c r="F250" s="1821"/>
      <c r="I250" s="490"/>
    </row>
    <row r="251" spans="1:9">
      <c r="A251" s="484"/>
      <c r="B251" s="484"/>
      <c r="D251" s="1821"/>
      <c r="E251" s="1821"/>
      <c r="F251" s="1821"/>
      <c r="I251" s="490"/>
    </row>
    <row r="252" spans="1:9">
      <c r="A252" s="484"/>
      <c r="B252" s="484"/>
      <c r="D252" s="1821"/>
      <c r="E252" s="1821"/>
      <c r="F252" s="1821"/>
      <c r="I252" s="490"/>
    </row>
    <row r="253" spans="1:9">
      <c r="A253" s="484"/>
      <c r="B253" s="484"/>
      <c r="D253" s="1821"/>
      <c r="E253" s="1821"/>
      <c r="F253" s="1821"/>
      <c r="I253" s="490"/>
    </row>
    <row r="254" spans="1:9">
      <c r="A254" s="484"/>
      <c r="B254" s="484"/>
      <c r="D254" s="1821"/>
      <c r="E254" s="1821"/>
      <c r="F254" s="1821"/>
      <c r="I254" s="490"/>
    </row>
    <row r="255" spans="1:9">
      <c r="A255" s="484"/>
      <c r="B255" s="484"/>
      <c r="D255" s="445"/>
      <c r="E255" s="445"/>
      <c r="F255" s="445"/>
      <c r="I255" s="490"/>
    </row>
    <row r="256" spans="1:9">
      <c r="A256" s="484"/>
      <c r="B256" s="485" t="s">
        <v>2813</v>
      </c>
      <c r="D256" s="392" t="s">
        <v>2014</v>
      </c>
      <c r="E256" s="445"/>
      <c r="F256" s="445"/>
      <c r="I256" s="490"/>
    </row>
    <row r="257" spans="1:9">
      <c r="A257" s="484"/>
      <c r="B257" s="484"/>
      <c r="E257" s="1031" t="s">
        <v>1870</v>
      </c>
      <c r="I257" s="490"/>
    </row>
    <row r="258" spans="1:9">
      <c r="D258" s="446"/>
      <c r="E258" s="446"/>
      <c r="F258" s="446"/>
      <c r="I258" s="490"/>
    </row>
    <row r="259" spans="1:9">
      <c r="A259" s="484"/>
      <c r="B259" s="485" t="s">
        <v>2813</v>
      </c>
      <c r="D259" s="1821" t="s">
        <v>1119</v>
      </c>
      <c r="E259" s="1821"/>
      <c r="F259" s="1821"/>
      <c r="I259" s="490"/>
    </row>
    <row r="260" spans="1:9">
      <c r="A260" s="484"/>
      <c r="B260" s="484"/>
      <c r="D260" s="1821"/>
      <c r="E260" s="1821"/>
      <c r="F260" s="1821"/>
      <c r="I260" s="490"/>
    </row>
    <row r="261" spans="1:9">
      <c r="D261" s="491"/>
      <c r="I261" s="490"/>
    </row>
    <row r="262" spans="1:9">
      <c r="A262" s="1824" t="s">
        <v>1047</v>
      </c>
      <c r="B262" s="1824"/>
      <c r="C262" s="1824"/>
      <c r="D262" s="1824"/>
      <c r="E262" s="1824"/>
      <c r="F262" s="1824"/>
      <c r="G262" s="1824"/>
      <c r="H262" s="1023"/>
      <c r="I262" s="1147"/>
    </row>
    <row r="263" spans="1:9">
      <c r="D263" s="491"/>
      <c r="I263" s="490"/>
    </row>
    <row r="264" spans="1:9">
      <c r="C264" s="486"/>
      <c r="D264" s="1830" t="s">
        <v>1121</v>
      </c>
      <c r="E264" s="1830"/>
      <c r="F264" s="1830"/>
      <c r="I264" s="490"/>
    </row>
    <row r="265" spans="1:9">
      <c r="A265" s="482"/>
      <c r="B265" s="482"/>
      <c r="C265" s="482"/>
      <c r="D265" s="446"/>
      <c r="E265" s="446"/>
      <c r="F265" s="446"/>
      <c r="I265" s="490"/>
    </row>
    <row r="266" spans="1:9">
      <c r="A266" s="483"/>
      <c r="B266" s="483"/>
      <c r="C266" s="483"/>
      <c r="D266" s="1830" t="s">
        <v>269</v>
      </c>
      <c r="E266" s="1830"/>
      <c r="F266" s="1830"/>
      <c r="I266" s="490"/>
    </row>
    <row r="267" spans="1:9" ht="14.5" customHeight="1">
      <c r="A267" s="484"/>
      <c r="B267" s="485" t="s">
        <v>2813</v>
      </c>
      <c r="D267" s="1821" t="s">
        <v>1196</v>
      </c>
      <c r="E267" s="1821"/>
      <c r="F267" s="1821"/>
      <c r="I267" s="490"/>
    </row>
    <row r="268" spans="1:9">
      <c r="D268" s="1821"/>
      <c r="E268" s="1821"/>
      <c r="F268" s="1821"/>
      <c r="I268" s="490"/>
    </row>
    <row r="269" spans="1:9">
      <c r="E269" s="1031" t="s">
        <v>1871</v>
      </c>
      <c r="I269" s="490"/>
    </row>
    <row r="270" spans="1:9">
      <c r="D270" s="446"/>
      <c r="E270" s="446"/>
      <c r="F270" s="446"/>
      <c r="I270" s="490"/>
    </row>
    <row r="271" spans="1:9" ht="14.5" customHeight="1">
      <c r="A271" s="484"/>
      <c r="B271" s="485" t="s">
        <v>2814</v>
      </c>
      <c r="D271" s="1821" t="s">
        <v>2015</v>
      </c>
      <c r="E271" s="1821"/>
      <c r="F271" s="1821"/>
      <c r="I271" s="490"/>
    </row>
    <row r="272" spans="1:9">
      <c r="D272" s="1821"/>
      <c r="E272" s="1821"/>
      <c r="F272" s="1821"/>
      <c r="I272" s="490"/>
    </row>
    <row r="273" spans="1:9">
      <c r="D273" s="1821"/>
      <c r="E273" s="1821"/>
      <c r="F273" s="1821"/>
      <c r="I273" s="490"/>
    </row>
    <row r="274" spans="1:9">
      <c r="D274" s="1821"/>
      <c r="E274" s="1821"/>
      <c r="F274" s="1821"/>
      <c r="I274" s="490"/>
    </row>
    <row r="275" spans="1:9">
      <c r="D275" s="1821"/>
      <c r="E275" s="1821"/>
      <c r="F275" s="1821"/>
      <c r="I275" s="490"/>
    </row>
    <row r="276" spans="1:9">
      <c r="D276" s="1821"/>
      <c r="E276" s="1821"/>
      <c r="F276" s="1821"/>
      <c r="I276" s="490"/>
    </row>
    <row r="277" spans="1:9">
      <c r="D277" s="446"/>
      <c r="E277" s="446"/>
      <c r="F277" s="446"/>
      <c r="I277" s="490"/>
    </row>
    <row r="278" spans="1:9">
      <c r="A278" s="484"/>
      <c r="B278" s="485" t="s">
        <v>2814</v>
      </c>
      <c r="D278" s="1821" t="s">
        <v>1122</v>
      </c>
      <c r="E278" s="1821"/>
      <c r="F278" s="1821"/>
      <c r="I278" s="490"/>
    </row>
    <row r="279" spans="1:9">
      <c r="D279" s="1821"/>
      <c r="E279" s="1821"/>
      <c r="F279" s="1821"/>
      <c r="I279" s="490"/>
    </row>
    <row r="280" spans="1:9">
      <c r="D280" s="1821"/>
      <c r="E280" s="1821"/>
      <c r="F280" s="1821"/>
      <c r="I280" s="490"/>
    </row>
    <row r="281" spans="1:9">
      <c r="D281" s="492"/>
      <c r="E281" s="446"/>
      <c r="F281" s="446"/>
      <c r="I281" s="490"/>
    </row>
    <row r="282" spans="1:9">
      <c r="A282" s="1824" t="s">
        <v>1048</v>
      </c>
      <c r="B282" s="1824"/>
      <c r="C282" s="1824"/>
      <c r="D282" s="1824"/>
      <c r="E282" s="1824"/>
      <c r="F282" s="1824"/>
      <c r="G282" s="1824"/>
      <c r="H282" s="1023"/>
      <c r="I282" s="1147"/>
    </row>
    <row r="283" spans="1:9">
      <c r="D283" s="492"/>
      <c r="E283" s="446"/>
      <c r="F283" s="446"/>
      <c r="I283" s="490"/>
    </row>
    <row r="284" spans="1:9">
      <c r="C284" s="482"/>
      <c r="D284" s="1823" t="s">
        <v>1123</v>
      </c>
      <c r="E284" s="1823"/>
      <c r="F284" s="1823"/>
      <c r="I284" s="490"/>
    </row>
    <row r="285" spans="1:9">
      <c r="C285" s="482"/>
      <c r="D285" s="1823"/>
      <c r="E285" s="1823"/>
      <c r="F285" s="1823"/>
      <c r="I285" s="490"/>
    </row>
    <row r="286" spans="1:9">
      <c r="A286" s="483"/>
      <c r="B286" s="483"/>
      <c r="C286" s="483"/>
      <c r="D286" s="404"/>
      <c r="I286" s="490"/>
    </row>
    <row r="287" spans="1:9">
      <c r="C287" s="483"/>
      <c r="D287" s="1830" t="s">
        <v>209</v>
      </c>
      <c r="E287" s="1830"/>
      <c r="F287" s="1830"/>
      <c r="I287" s="490"/>
    </row>
    <row r="288" spans="1:9" ht="15.75" customHeight="1">
      <c r="A288" s="484"/>
      <c r="B288" s="484"/>
      <c r="D288" s="1833" t="s">
        <v>1124</v>
      </c>
      <c r="E288" s="1833"/>
      <c r="F288" s="1833"/>
      <c r="I288" s="490"/>
    </row>
    <row r="289" spans="1:9">
      <c r="E289" s="446"/>
      <c r="F289" s="446"/>
      <c r="I289" s="490"/>
    </row>
    <row r="290" spans="1:9">
      <c r="A290" s="484"/>
      <c r="B290" s="485" t="s">
        <v>2814</v>
      </c>
      <c r="D290" s="1821" t="s">
        <v>1125</v>
      </c>
      <c r="E290" s="1821"/>
      <c r="F290" s="1821"/>
      <c r="I290" s="490"/>
    </row>
    <row r="291" spans="1:9">
      <c r="A291" s="484"/>
      <c r="B291" s="484"/>
      <c r="D291" s="1821"/>
      <c r="E291" s="1821"/>
      <c r="F291" s="1821"/>
      <c r="I291" s="490"/>
    </row>
    <row r="292" spans="1:9">
      <c r="D292" s="446"/>
      <c r="E292" s="446"/>
      <c r="F292" s="446"/>
      <c r="I292" s="490"/>
    </row>
    <row r="293" spans="1:9">
      <c r="A293" s="484"/>
      <c r="B293" s="485" t="s">
        <v>2814</v>
      </c>
      <c r="D293" s="1821" t="s">
        <v>1126</v>
      </c>
      <c r="E293" s="1821"/>
      <c r="F293" s="1821"/>
      <c r="I293" s="490"/>
    </row>
    <row r="294" spans="1:9">
      <c r="A294" s="484"/>
      <c r="B294" s="484"/>
      <c r="D294" s="1821"/>
      <c r="E294" s="1821"/>
      <c r="F294" s="1821"/>
      <c r="I294" s="490"/>
    </row>
    <row r="295" spans="1:9">
      <c r="A295" s="484"/>
      <c r="B295" s="484"/>
      <c r="D295" s="1821"/>
      <c r="E295" s="1821"/>
      <c r="F295" s="1821"/>
      <c r="I295" s="490"/>
    </row>
    <row r="296" spans="1:9">
      <c r="D296" s="446"/>
      <c r="E296" s="446"/>
      <c r="F296" s="446"/>
      <c r="I296" s="490"/>
    </row>
    <row r="297" spans="1:9">
      <c r="A297" s="484"/>
      <c r="B297" s="485" t="s">
        <v>2814</v>
      </c>
      <c r="D297" s="1821" t="s">
        <v>1127</v>
      </c>
      <c r="E297" s="1821"/>
      <c r="F297" s="1821"/>
      <c r="I297" s="490"/>
    </row>
    <row r="298" spans="1:9">
      <c r="A298" s="484"/>
      <c r="B298" s="484"/>
      <c r="D298" s="1821"/>
      <c r="E298" s="1821"/>
      <c r="F298" s="1821"/>
      <c r="I298" s="490"/>
    </row>
    <row r="299" spans="1:9">
      <c r="A299" s="490"/>
      <c r="B299" s="490"/>
      <c r="E299" s="446"/>
      <c r="F299" s="446"/>
      <c r="I299" s="490"/>
    </row>
    <row r="300" spans="1:9">
      <c r="A300" s="1824" t="s">
        <v>1049</v>
      </c>
      <c r="B300" s="1824"/>
      <c r="C300" s="1824"/>
      <c r="D300" s="1824"/>
      <c r="E300" s="1824"/>
      <c r="F300" s="1824"/>
      <c r="G300" s="1824"/>
      <c r="H300" s="1023"/>
      <c r="I300" s="1147"/>
    </row>
    <row r="301" spans="1:9">
      <c r="A301" s="490"/>
      <c r="B301" s="490"/>
      <c r="D301" s="446"/>
      <c r="E301" s="446"/>
      <c r="F301" s="446"/>
      <c r="I301" s="490"/>
    </row>
    <row r="302" spans="1:9">
      <c r="C302" s="490"/>
      <c r="D302" s="1830" t="s">
        <v>682</v>
      </c>
      <c r="E302" s="1830"/>
      <c r="F302" s="1830"/>
      <c r="I302" s="490"/>
    </row>
    <row r="303" spans="1:9">
      <c r="C303" s="490"/>
      <c r="D303" s="1822" t="s">
        <v>1128</v>
      </c>
      <c r="E303" s="1822"/>
      <c r="F303" s="1822"/>
      <c r="I303" s="490"/>
    </row>
    <row r="304" spans="1:9">
      <c r="C304" s="490"/>
      <c r="D304" s="493"/>
      <c r="I304" s="490"/>
    </row>
    <row r="305" spans="1:9">
      <c r="B305" s="485" t="s">
        <v>2814</v>
      </c>
      <c r="D305" s="1822" t="s">
        <v>1129</v>
      </c>
      <c r="E305" s="1822"/>
      <c r="F305" s="1822"/>
      <c r="I305" s="490"/>
    </row>
    <row r="306" spans="1:9">
      <c r="A306" s="484"/>
      <c r="B306" s="484"/>
      <c r="D306" s="494"/>
      <c r="E306" s="495"/>
      <c r="F306" s="495"/>
      <c r="I306" s="490"/>
    </row>
    <row r="307" spans="1:9" ht="13.75" customHeight="1">
      <c r="B307" s="485" t="s">
        <v>2814</v>
      </c>
      <c r="D307" s="1845" t="s">
        <v>1219</v>
      </c>
      <c r="E307" s="1845"/>
      <c r="F307" s="1845"/>
      <c r="I307" s="490"/>
    </row>
    <row r="308" spans="1:9">
      <c r="A308" s="484"/>
      <c r="B308" s="484"/>
      <c r="D308" s="1845"/>
      <c r="E308" s="1845"/>
      <c r="F308" s="1845"/>
      <c r="I308" s="490"/>
    </row>
    <row r="309" spans="1:9">
      <c r="A309" s="484"/>
      <c r="B309" s="484"/>
      <c r="D309" s="1845"/>
      <c r="E309" s="1845"/>
      <c r="F309" s="1845"/>
      <c r="I309" s="490"/>
    </row>
    <row r="310" spans="1:9">
      <c r="A310" s="484"/>
      <c r="B310" s="484"/>
      <c r="D310" s="1845"/>
      <c r="E310" s="1845"/>
      <c r="F310" s="1845"/>
      <c r="I310" s="490"/>
    </row>
    <row r="311" spans="1:9">
      <c r="A311" s="484"/>
      <c r="B311" s="484"/>
      <c r="D311" s="1845"/>
      <c r="E311" s="1845"/>
      <c r="F311" s="1845"/>
      <c r="I311" s="490"/>
    </row>
    <row r="312" spans="1:9">
      <c r="A312" s="484"/>
      <c r="B312" s="484"/>
      <c r="D312" s="494"/>
      <c r="E312" s="495"/>
      <c r="F312" s="495"/>
      <c r="I312" s="490"/>
    </row>
    <row r="313" spans="1:9" ht="13.75" customHeight="1">
      <c r="B313" s="485" t="s">
        <v>2814</v>
      </c>
      <c r="D313" s="1845" t="s">
        <v>1130</v>
      </c>
      <c r="E313" s="1845"/>
      <c r="F313" s="1845"/>
      <c r="I313" s="490"/>
    </row>
    <row r="314" spans="1:9">
      <c r="D314" s="1845"/>
      <c r="E314" s="1845"/>
      <c r="F314" s="1845"/>
      <c r="I314" s="490"/>
    </row>
    <row r="315" spans="1:9">
      <c r="A315" s="484"/>
      <c r="B315" s="484"/>
      <c r="D315" s="494"/>
      <c r="E315" s="495"/>
      <c r="F315" s="495"/>
      <c r="I315" s="490"/>
    </row>
    <row r="316" spans="1:9">
      <c r="B316" s="485" t="s">
        <v>2814</v>
      </c>
      <c r="D316" s="1822" t="s">
        <v>1131</v>
      </c>
      <c r="E316" s="1822"/>
      <c r="F316" s="1822"/>
      <c r="I316" s="490"/>
    </row>
    <row r="317" spans="1:9">
      <c r="E317" s="446"/>
      <c r="F317" s="446"/>
      <c r="I317" s="490"/>
    </row>
    <row r="318" spans="1:9">
      <c r="A318" s="484"/>
      <c r="B318" s="485" t="s">
        <v>2814</v>
      </c>
      <c r="D318" s="1821" t="s">
        <v>2198</v>
      </c>
      <c r="E318" s="1821"/>
      <c r="F318" s="1821"/>
      <c r="I318" s="490"/>
    </row>
    <row r="319" spans="1:9">
      <c r="A319" s="484"/>
      <c r="B319" s="484"/>
      <c r="D319" s="1821"/>
      <c r="E319" s="1821"/>
      <c r="F319" s="1821"/>
      <c r="I319" s="490"/>
    </row>
    <row r="320" spans="1:9">
      <c r="A320" s="484"/>
      <c r="B320" s="484"/>
      <c r="D320" s="1821"/>
      <c r="E320" s="1821"/>
      <c r="F320" s="1821"/>
      <c r="I320" s="490"/>
    </row>
    <row r="321" spans="1:9">
      <c r="A321" s="484"/>
      <c r="B321" s="484"/>
      <c r="D321" s="1821"/>
      <c r="E321" s="1821"/>
      <c r="F321" s="1821"/>
      <c r="I321" s="490"/>
    </row>
    <row r="322" spans="1:9">
      <c r="A322" s="484"/>
      <c r="B322" s="484"/>
      <c r="D322" s="1821"/>
      <c r="E322" s="1821"/>
      <c r="F322" s="1821"/>
      <c r="I322" s="490"/>
    </row>
    <row r="323" spans="1:9">
      <c r="A323" s="484"/>
      <c r="B323" s="484"/>
      <c r="D323" s="1821"/>
      <c r="E323" s="1821"/>
      <c r="F323" s="1821"/>
      <c r="I323" s="490"/>
    </row>
    <row r="324" spans="1:9">
      <c r="A324" s="484"/>
      <c r="B324" s="484"/>
      <c r="D324" s="1821"/>
      <c r="E324" s="1821"/>
      <c r="F324" s="1821"/>
      <c r="I324" s="490"/>
    </row>
    <row r="325" spans="1:9">
      <c r="A325" s="484"/>
      <c r="B325" s="484"/>
      <c r="D325" s="1821"/>
      <c r="E325" s="1821"/>
      <c r="F325" s="1821"/>
      <c r="I325" s="490"/>
    </row>
    <row r="326" spans="1:9">
      <c r="A326" s="484"/>
      <c r="B326" s="484"/>
      <c r="D326" s="1821"/>
      <c r="E326" s="1821"/>
      <c r="F326" s="1821"/>
      <c r="I326" s="490"/>
    </row>
    <row r="327" spans="1:9">
      <c r="A327" s="484"/>
      <c r="B327" s="484"/>
      <c r="D327" s="1821"/>
      <c r="E327" s="1821"/>
      <c r="F327" s="1821"/>
      <c r="I327" s="490"/>
    </row>
    <row r="328" spans="1:9">
      <c r="A328" s="484"/>
      <c r="B328" s="484"/>
      <c r="D328" s="1821"/>
      <c r="E328" s="1821"/>
      <c r="F328" s="1821"/>
      <c r="I328" s="490"/>
    </row>
    <row r="329" spans="1:9">
      <c r="A329" s="484"/>
      <c r="B329" s="484"/>
      <c r="D329" s="1821"/>
      <c r="E329" s="1821"/>
      <c r="F329" s="1821"/>
      <c r="I329" s="490"/>
    </row>
    <row r="330" spans="1:9">
      <c r="A330" s="484"/>
      <c r="B330" s="484"/>
      <c r="D330" s="1821"/>
      <c r="E330" s="1821"/>
      <c r="F330" s="1821"/>
      <c r="I330" s="490"/>
    </row>
    <row r="331" spans="1:9">
      <c r="A331" s="484"/>
      <c r="B331" s="484"/>
      <c r="D331" s="1821"/>
      <c r="E331" s="1821"/>
      <c r="F331" s="1821"/>
      <c r="I331" s="490"/>
    </row>
    <row r="332" spans="1:9">
      <c r="A332" s="484"/>
      <c r="B332" s="484"/>
      <c r="D332" s="1821"/>
      <c r="E332" s="1821"/>
      <c r="F332" s="1821"/>
      <c r="I332" s="490"/>
    </row>
    <row r="333" spans="1:9">
      <c r="D333" s="446"/>
      <c r="E333" s="446"/>
      <c r="F333" s="446"/>
      <c r="I333" s="490"/>
    </row>
    <row r="334" spans="1:9">
      <c r="A334" s="484"/>
      <c r="B334" s="485" t="s">
        <v>2814</v>
      </c>
      <c r="D334" s="1821" t="s">
        <v>1132</v>
      </c>
      <c r="E334" s="1821"/>
      <c r="F334" s="1821"/>
      <c r="I334" s="490"/>
    </row>
    <row r="335" spans="1:9">
      <c r="D335" s="1821"/>
      <c r="E335" s="1821"/>
      <c r="F335" s="1821"/>
      <c r="I335" s="490"/>
    </row>
    <row r="336" spans="1:9">
      <c r="D336" s="1821"/>
      <c r="E336" s="1821"/>
      <c r="F336" s="1821"/>
      <c r="I336" s="490"/>
    </row>
    <row r="337" spans="1:9">
      <c r="D337" s="1821"/>
      <c r="E337" s="1821"/>
      <c r="F337" s="1821"/>
      <c r="I337" s="490"/>
    </row>
    <row r="338" spans="1:9">
      <c r="D338" s="1821"/>
      <c r="E338" s="1821"/>
      <c r="F338" s="1821"/>
      <c r="I338" s="490"/>
    </row>
    <row r="339" spans="1:9">
      <c r="D339" s="1821"/>
      <c r="E339" s="1821"/>
      <c r="F339" s="1821"/>
      <c r="I339" s="490"/>
    </row>
    <row r="340" spans="1:9">
      <c r="D340" s="1821"/>
      <c r="E340" s="1821"/>
      <c r="F340" s="1821"/>
      <c r="I340" s="490"/>
    </row>
    <row r="341" spans="1:9">
      <c r="D341" s="1821"/>
      <c r="E341" s="1821"/>
      <c r="F341" s="1821"/>
      <c r="I341" s="490"/>
    </row>
    <row r="342" spans="1:9">
      <c r="D342" s="1821"/>
      <c r="E342" s="1821"/>
      <c r="F342" s="1821"/>
      <c r="I342" s="490"/>
    </row>
    <row r="343" spans="1:9">
      <c r="D343" s="446"/>
      <c r="E343" s="446"/>
      <c r="F343" s="446"/>
      <c r="I343" s="490"/>
    </row>
    <row r="344" spans="1:9" ht="14.25" customHeight="1">
      <c r="A344" s="484"/>
      <c r="B344" s="485" t="s">
        <v>2814</v>
      </c>
      <c r="D344" s="1821" t="s">
        <v>1876</v>
      </c>
      <c r="E344" s="1821"/>
      <c r="F344" s="1821"/>
      <c r="I344" s="490"/>
    </row>
    <row r="345" spans="1:9">
      <c r="D345" s="1821"/>
      <c r="E345" s="1821"/>
      <c r="F345" s="1821"/>
      <c r="I345" s="490"/>
    </row>
    <row r="346" spans="1:9">
      <c r="D346" s="1821"/>
      <c r="E346" s="1821"/>
      <c r="F346" s="1821"/>
      <c r="I346" s="490"/>
    </row>
    <row r="347" spans="1:9">
      <c r="D347" s="1821"/>
      <c r="E347" s="1821"/>
      <c r="F347" s="1821"/>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854" t="s">
        <v>979</v>
      </c>
      <c r="E351" s="1854"/>
      <c r="F351" s="1854"/>
      <c r="G351" s="1022"/>
      <c r="H351" s="1022"/>
      <c r="I351" s="1150"/>
    </row>
    <row r="352" spans="1:9" ht="13.5" thickTop="1">
      <c r="D352" s="1853" t="s">
        <v>2199</v>
      </c>
      <c r="E352" s="1853"/>
      <c r="F352" s="1853"/>
      <c r="I352" s="490"/>
    </row>
    <row r="353" spans="1:9">
      <c r="D353" s="446"/>
      <c r="E353" s="446"/>
      <c r="F353" s="446"/>
      <c r="I353" s="490"/>
    </row>
    <row r="354" spans="1:9">
      <c r="A354" s="476"/>
      <c r="B354" s="476"/>
      <c r="C354" s="476"/>
      <c r="D354" s="447"/>
      <c r="E354" s="447"/>
      <c r="F354" s="446"/>
      <c r="I354" s="490"/>
    </row>
    <row r="355" spans="1:9">
      <c r="A355" s="484"/>
      <c r="B355" s="485" t="s">
        <v>2814</v>
      </c>
      <c r="C355" s="487"/>
      <c r="D355" s="1822" t="s">
        <v>1874</v>
      </c>
      <c r="E355" s="1822"/>
      <c r="F355" s="1822"/>
      <c r="I355" s="490"/>
    </row>
    <row r="356" spans="1:9" ht="12.75" customHeight="1">
      <c r="D356" s="1032"/>
      <c r="E356" s="96" t="s">
        <v>1873</v>
      </c>
      <c r="F356" s="1032"/>
      <c r="I356" s="490"/>
    </row>
    <row r="357" spans="1:9">
      <c r="D357" s="1821" t="s">
        <v>1239</v>
      </c>
      <c r="E357" s="1821"/>
      <c r="F357" s="1821"/>
      <c r="I357" s="490"/>
    </row>
    <row r="358" spans="1:9">
      <c r="D358" s="1821"/>
      <c r="E358" s="1821"/>
      <c r="F358" s="1821"/>
      <c r="I358" s="490"/>
    </row>
    <row r="359" spans="1:9">
      <c r="D359" s="1821"/>
      <c r="E359" s="1821"/>
      <c r="F359" s="1821"/>
      <c r="I359" s="490"/>
    </row>
    <row r="360" spans="1:9">
      <c r="A360" s="484"/>
      <c r="B360" s="485" t="s">
        <v>2814</v>
      </c>
      <c r="C360" s="476"/>
      <c r="D360" s="1835" t="s">
        <v>2016</v>
      </c>
      <c r="E360" s="1835"/>
      <c r="F360" s="1835"/>
      <c r="I360" s="480"/>
    </row>
    <row r="361" spans="1:9">
      <c r="A361" s="476"/>
      <c r="B361" s="476"/>
      <c r="C361" s="476"/>
      <c r="D361" s="447"/>
      <c r="E361" s="447"/>
      <c r="F361" s="446"/>
      <c r="I361" s="490"/>
    </row>
    <row r="362" spans="1:9">
      <c r="A362" s="476"/>
      <c r="B362" s="485" t="s">
        <v>2814</v>
      </c>
      <c r="C362" s="476"/>
      <c r="D362" s="1802" t="s">
        <v>2017</v>
      </c>
      <c r="E362" s="1802"/>
      <c r="F362" s="1802"/>
      <c r="I362" s="490"/>
    </row>
    <row r="363" spans="1:9">
      <c r="A363" s="476"/>
      <c r="B363" s="476"/>
      <c r="C363" s="476"/>
      <c r="D363" s="1802"/>
      <c r="E363" s="1802"/>
      <c r="F363" s="1802"/>
      <c r="I363" s="490"/>
    </row>
    <row r="364" spans="1:9">
      <c r="A364" s="476"/>
      <c r="B364" s="476"/>
      <c r="C364" s="476"/>
      <c r="D364" s="1802"/>
      <c r="E364" s="1802"/>
      <c r="F364" s="1802"/>
      <c r="I364" s="490"/>
    </row>
    <row r="365" spans="1:9">
      <c r="A365" s="476"/>
      <c r="B365" s="476"/>
      <c r="C365" s="476"/>
      <c r="D365" s="1802"/>
      <c r="E365" s="1802"/>
      <c r="F365" s="1802"/>
      <c r="I365" s="490"/>
    </row>
    <row r="366" spans="1:9">
      <c r="A366" s="476"/>
      <c r="B366" s="476"/>
      <c r="C366" s="476"/>
      <c r="D366" s="1802"/>
      <c r="E366" s="1802"/>
      <c r="F366" s="1802"/>
      <c r="I366" s="490"/>
    </row>
    <row r="367" spans="1:9">
      <c r="A367" s="476"/>
      <c r="B367" s="476"/>
      <c r="C367" s="476"/>
      <c r="D367" s="1802"/>
      <c r="E367" s="1802"/>
      <c r="F367" s="1802"/>
      <c r="I367" s="490"/>
    </row>
    <row r="368" spans="1:9">
      <c r="A368" s="476"/>
      <c r="B368" s="476"/>
      <c r="C368" s="476"/>
      <c r="D368" s="1802"/>
      <c r="E368" s="1802"/>
      <c r="F368" s="1802"/>
      <c r="I368" s="490"/>
    </row>
    <row r="369" spans="1:9">
      <c r="A369" s="476"/>
      <c r="B369" s="476"/>
      <c r="C369" s="476"/>
      <c r="D369" s="1802"/>
      <c r="E369" s="1802"/>
      <c r="F369" s="1802"/>
      <c r="I369" s="490"/>
    </row>
    <row r="370" spans="1:9">
      <c r="A370" s="476"/>
      <c r="B370" s="476"/>
      <c r="C370" s="476"/>
      <c r="D370" s="1802"/>
      <c r="E370" s="1802"/>
      <c r="F370" s="1802"/>
      <c r="I370" s="490"/>
    </row>
    <row r="371" spans="1:9">
      <c r="A371" s="476"/>
      <c r="B371" s="476"/>
      <c r="C371" s="476"/>
      <c r="D371" s="1802"/>
      <c r="E371" s="1802"/>
      <c r="F371" s="1802"/>
      <c r="I371" s="490"/>
    </row>
    <row r="372" spans="1:9">
      <c r="A372" s="476"/>
      <c r="B372" s="476"/>
      <c r="C372" s="476"/>
      <c r="D372" s="1802"/>
      <c r="E372" s="1802"/>
      <c r="F372" s="1802"/>
      <c r="I372" s="490"/>
    </row>
    <row r="373" spans="1:9">
      <c r="A373" s="476"/>
      <c r="B373" s="476"/>
      <c r="C373" s="476"/>
      <c r="D373" s="1802"/>
      <c r="E373" s="1802"/>
      <c r="F373" s="1802"/>
      <c r="I373" s="490"/>
    </row>
    <row r="374" spans="1:9">
      <c r="A374" s="476"/>
      <c r="B374" s="476"/>
      <c r="C374" s="476"/>
      <c r="D374" s="451"/>
      <c r="E374" s="451"/>
      <c r="F374" s="451"/>
      <c r="I374" s="490"/>
    </row>
    <row r="375" spans="1:9" ht="12.5" customHeight="1">
      <c r="A375" s="476"/>
      <c r="B375" s="485" t="s">
        <v>2814</v>
      </c>
      <c r="C375" s="476"/>
      <c r="D375" s="1817" t="s">
        <v>1221</v>
      </c>
      <c r="E375" s="1817"/>
      <c r="F375" s="1817"/>
      <c r="I375" s="490"/>
    </row>
    <row r="376" spans="1:9">
      <c r="A376" s="476"/>
      <c r="B376" s="476"/>
      <c r="C376" s="476"/>
      <c r="D376" s="1817"/>
      <c r="E376" s="1817"/>
      <c r="F376" s="1817"/>
      <c r="I376" s="490"/>
    </row>
    <row r="377" spans="1:9">
      <c r="A377" s="476"/>
      <c r="B377" s="476"/>
      <c r="C377" s="476"/>
      <c r="D377" s="1817"/>
      <c r="E377" s="1817"/>
      <c r="F377" s="1817"/>
      <c r="I377" s="490"/>
    </row>
    <row r="378" spans="1:9">
      <c r="A378" s="476"/>
      <c r="B378" s="476"/>
      <c r="C378" s="476"/>
      <c r="D378" s="1817"/>
      <c r="E378" s="1817"/>
      <c r="F378" s="1817"/>
      <c r="I378" s="490"/>
    </row>
    <row r="379" spans="1:9">
      <c r="A379" s="476"/>
      <c r="B379" s="476"/>
      <c r="C379" s="476"/>
      <c r="D379" s="524"/>
      <c r="E379" s="524"/>
      <c r="F379" s="524"/>
      <c r="I379" s="490"/>
    </row>
    <row r="380" spans="1:9">
      <c r="A380" s="476"/>
      <c r="B380" s="485" t="s">
        <v>2814</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2814</v>
      </c>
      <c r="C387" s="476"/>
      <c r="D387" s="1802" t="s">
        <v>1133</v>
      </c>
      <c r="E387" s="1802"/>
      <c r="F387" s="1802"/>
      <c r="I387" s="490"/>
    </row>
    <row r="388" spans="1:9">
      <c r="A388" s="476"/>
      <c r="B388" s="476"/>
      <c r="C388" s="476"/>
      <c r="D388" s="1802"/>
      <c r="E388" s="1802"/>
      <c r="F388" s="1802"/>
      <c r="I388" s="490"/>
    </row>
    <row r="389" spans="1:9">
      <c r="A389" s="476"/>
      <c r="B389" s="476"/>
      <c r="C389" s="476"/>
      <c r="D389" s="1802"/>
      <c r="E389" s="1802"/>
      <c r="F389" s="1802"/>
      <c r="I389" s="490"/>
    </row>
    <row r="390" spans="1:9">
      <c r="A390" s="476"/>
      <c r="B390" s="476"/>
      <c r="C390" s="476"/>
      <c r="D390" s="1802"/>
      <c r="E390" s="1802"/>
      <c r="F390" s="1802"/>
      <c r="I390" s="490"/>
    </row>
    <row r="391" spans="1:9">
      <c r="A391" s="476"/>
      <c r="B391" s="476"/>
      <c r="C391" s="476"/>
      <c r="D391" s="447"/>
      <c r="E391" s="447"/>
      <c r="F391" s="446"/>
      <c r="I391" s="490"/>
    </row>
    <row r="392" spans="1:9">
      <c r="A392" s="476"/>
      <c r="B392" s="476"/>
      <c r="C392" s="476"/>
      <c r="D392" s="1802" t="s">
        <v>1134</v>
      </c>
      <c r="E392" s="1802"/>
      <c r="F392" s="1802"/>
      <c r="I392" s="490"/>
    </row>
    <row r="393" spans="1:9">
      <c r="A393" s="476"/>
      <c r="B393" s="476"/>
      <c r="C393" s="476"/>
      <c r="D393" s="1802"/>
      <c r="E393" s="1802"/>
      <c r="F393" s="1802"/>
      <c r="I393" s="490"/>
    </row>
    <row r="394" spans="1:9">
      <c r="A394" s="476"/>
      <c r="B394" s="476"/>
      <c r="C394" s="476"/>
      <c r="D394" s="1802"/>
      <c r="E394" s="1802"/>
      <c r="F394" s="1802"/>
      <c r="I394" s="490"/>
    </row>
    <row r="395" spans="1:9">
      <c r="A395" s="476"/>
      <c r="B395" s="476"/>
      <c r="C395" s="476"/>
      <c r="D395" s="1802"/>
      <c r="E395" s="1802"/>
      <c r="F395" s="1802"/>
      <c r="I395" s="490"/>
    </row>
    <row r="396" spans="1:9" ht="18" customHeight="1">
      <c r="A396" s="476"/>
      <c r="B396" s="476"/>
      <c r="C396" s="476"/>
      <c r="D396" s="1802"/>
      <c r="E396" s="1802"/>
      <c r="F396" s="1802"/>
      <c r="I396" s="490"/>
    </row>
    <row r="397" spans="1:9">
      <c r="A397" s="476"/>
      <c r="B397" s="476"/>
      <c r="C397" s="476"/>
      <c r="D397" s="1802"/>
      <c r="E397" s="1802"/>
      <c r="F397" s="1802"/>
      <c r="I397" s="490"/>
    </row>
    <row r="398" spans="1:9">
      <c r="A398" s="476"/>
      <c r="B398" s="476"/>
      <c r="C398" s="476"/>
      <c r="D398" s="1802"/>
      <c r="E398" s="1802"/>
      <c r="F398" s="1802"/>
      <c r="I398" s="490"/>
    </row>
    <row r="399" spans="1:9">
      <c r="A399" s="476"/>
      <c r="B399" s="476"/>
      <c r="C399" s="476"/>
      <c r="D399" s="1802"/>
      <c r="E399" s="1802"/>
      <c r="F399" s="1802"/>
      <c r="I399" s="490"/>
    </row>
    <row r="400" spans="1:9" ht="8.25" customHeight="1">
      <c r="A400" s="476"/>
      <c r="B400" s="476"/>
      <c r="C400" s="476"/>
      <c r="D400" s="1802"/>
      <c r="E400" s="1802"/>
      <c r="F400" s="1802"/>
      <c r="I400" s="490"/>
    </row>
    <row r="401" spans="1:9" ht="13.75" customHeight="1">
      <c r="A401" s="476"/>
      <c r="B401" s="476"/>
      <c r="C401" s="476"/>
      <c r="D401" s="1802" t="s">
        <v>1135</v>
      </c>
      <c r="E401" s="1802"/>
      <c r="F401" s="1802"/>
      <c r="I401" s="490"/>
    </row>
    <row r="402" spans="1:9">
      <c r="A402" s="476"/>
      <c r="B402" s="476"/>
      <c r="C402" s="476"/>
      <c r="D402" s="1802"/>
      <c r="E402" s="1802"/>
      <c r="F402" s="1802"/>
      <c r="I402" s="490"/>
    </row>
    <row r="403" spans="1:9">
      <c r="A403" s="476"/>
      <c r="B403" s="476"/>
      <c r="C403" s="476"/>
      <c r="D403" s="1802"/>
      <c r="E403" s="1802"/>
      <c r="F403" s="1802"/>
      <c r="I403" s="490"/>
    </row>
    <row r="404" spans="1:9">
      <c r="A404" s="476"/>
      <c r="B404" s="476"/>
      <c r="C404" s="476"/>
      <c r="D404" s="1802"/>
      <c r="E404" s="1802"/>
      <c r="F404" s="1802"/>
      <c r="I404" s="490"/>
    </row>
    <row r="405" spans="1:9">
      <c r="A405" s="476"/>
      <c r="B405" s="476"/>
      <c r="C405" s="476"/>
      <c r="D405" s="1802"/>
      <c r="E405" s="1802"/>
      <c r="F405" s="1802"/>
      <c r="I405" s="490"/>
    </row>
    <row r="406" spans="1:9">
      <c r="A406" s="476"/>
      <c r="B406" s="476"/>
      <c r="C406" s="476"/>
      <c r="D406" s="1802"/>
      <c r="E406" s="1802"/>
      <c r="F406" s="1802"/>
      <c r="I406" s="490"/>
    </row>
    <row r="407" spans="1:9">
      <c r="A407" s="476"/>
      <c r="B407" s="476"/>
      <c r="C407" s="476"/>
      <c r="D407" s="1802"/>
      <c r="E407" s="1802"/>
      <c r="F407" s="1802"/>
      <c r="I407" s="490"/>
    </row>
    <row r="408" spans="1:9">
      <c r="A408" s="476"/>
      <c r="B408" s="476"/>
      <c r="C408" s="476"/>
      <c r="D408" s="1802"/>
      <c r="E408" s="1802"/>
      <c r="F408" s="1802"/>
      <c r="I408" s="490"/>
    </row>
    <row r="409" spans="1:9">
      <c r="A409" s="476"/>
      <c r="B409" s="476"/>
      <c r="C409" s="476"/>
      <c r="D409" s="1802"/>
      <c r="E409" s="1802"/>
      <c r="F409" s="1802"/>
      <c r="I409" s="490"/>
    </row>
    <row r="410" spans="1:9">
      <c r="A410" s="476"/>
      <c r="B410" s="476"/>
      <c r="C410" s="476"/>
      <c r="D410" s="1802"/>
      <c r="E410" s="1802"/>
      <c r="F410" s="1802"/>
      <c r="I410" s="490"/>
    </row>
    <row r="411" spans="1:9">
      <c r="A411" s="476"/>
      <c r="B411" s="476"/>
      <c r="C411" s="476"/>
      <c r="D411" s="1802"/>
      <c r="E411" s="1802"/>
      <c r="F411" s="1802"/>
      <c r="I411" s="490"/>
    </row>
    <row r="412" spans="1:9">
      <c r="A412" s="476"/>
      <c r="B412" s="476"/>
      <c r="C412" s="476"/>
      <c r="D412" s="1802"/>
      <c r="E412" s="1802"/>
      <c r="F412" s="1802"/>
      <c r="I412" s="490"/>
    </row>
    <row r="413" spans="1:9">
      <c r="A413" s="476"/>
      <c r="B413" s="476"/>
      <c r="C413" s="496"/>
      <c r="D413" s="1802"/>
      <c r="E413" s="1802"/>
      <c r="F413" s="1802"/>
      <c r="I413" s="490"/>
    </row>
    <row r="414" spans="1:9">
      <c r="A414" s="476"/>
      <c r="B414" s="476"/>
      <c r="C414" s="496"/>
      <c r="D414" s="1802"/>
      <c r="E414" s="1802"/>
      <c r="F414" s="1802"/>
      <c r="I414" s="490"/>
    </row>
    <row r="415" spans="1:9">
      <c r="A415" s="476"/>
      <c r="B415" s="476"/>
      <c r="C415" s="476"/>
      <c r="D415" s="1802"/>
      <c r="E415" s="1802"/>
      <c r="F415" s="1802"/>
      <c r="I415" s="490"/>
    </row>
    <row r="416" spans="1:9">
      <c r="A416" s="476"/>
      <c r="B416" s="476"/>
      <c r="C416" s="496"/>
      <c r="D416" s="1802"/>
      <c r="E416" s="1802"/>
      <c r="F416" s="1802"/>
      <c r="I416" s="490"/>
    </row>
    <row r="417" spans="1:9">
      <c r="A417" s="476"/>
      <c r="B417" s="476"/>
      <c r="C417" s="496"/>
      <c r="D417" s="1802"/>
      <c r="E417" s="1802"/>
      <c r="F417" s="1802"/>
      <c r="I417" s="490"/>
    </row>
    <row r="418" spans="1:9">
      <c r="A418" s="476"/>
      <c r="B418" s="476"/>
      <c r="C418" s="496"/>
      <c r="D418" s="1802"/>
      <c r="E418" s="1802"/>
      <c r="F418" s="1802"/>
      <c r="I418" s="490"/>
    </row>
    <row r="419" spans="1:9">
      <c r="A419" s="476"/>
      <c r="B419" s="476"/>
      <c r="C419" s="476"/>
      <c r="D419" s="447"/>
      <c r="E419" s="447"/>
      <c r="F419" s="446"/>
      <c r="I419" s="490"/>
    </row>
    <row r="420" spans="1:9">
      <c r="A420" s="476"/>
      <c r="B420" s="485" t="s">
        <v>2814</v>
      </c>
      <c r="C420" s="476"/>
      <c r="D420" s="1802" t="s">
        <v>1136</v>
      </c>
      <c r="E420" s="1802"/>
      <c r="F420" s="1802"/>
      <c r="I420" s="490"/>
    </row>
    <row r="421" spans="1:9">
      <c r="A421" s="476"/>
      <c r="B421" s="476"/>
      <c r="C421" s="476"/>
      <c r="D421" s="1802"/>
      <c r="E421" s="1802"/>
      <c r="F421" s="1802"/>
      <c r="I421" s="490"/>
    </row>
    <row r="422" spans="1:9">
      <c r="A422" s="476"/>
      <c r="B422" s="476"/>
      <c r="C422" s="476"/>
      <c r="D422" s="451"/>
      <c r="E422" s="451"/>
      <c r="F422" s="451"/>
      <c r="I422" s="490"/>
    </row>
    <row r="423" spans="1:9" ht="14.5" customHeight="1">
      <c r="A423" s="484"/>
      <c r="B423" s="485" t="s">
        <v>2814</v>
      </c>
      <c r="D423" s="1802" t="s">
        <v>1856</v>
      </c>
      <c r="E423" s="1802"/>
      <c r="F423" s="1802"/>
      <c r="I423" s="490"/>
    </row>
    <row r="424" spans="1:9" ht="14.5" customHeight="1">
      <c r="A424" s="484"/>
      <c r="D424" s="1802"/>
      <c r="E424" s="1802"/>
      <c r="F424" s="1802"/>
      <c r="I424" s="490"/>
    </row>
    <row r="425" spans="1:9" ht="14.5" customHeight="1">
      <c r="A425" s="484"/>
      <c r="D425" s="1802"/>
      <c r="E425" s="1802"/>
      <c r="F425" s="1802"/>
      <c r="I425" s="490"/>
    </row>
    <row r="426" spans="1:9" ht="14.5" customHeight="1">
      <c r="A426" s="484"/>
      <c r="D426" s="1802"/>
      <c r="E426" s="1802"/>
      <c r="F426" s="1802"/>
      <c r="I426" s="490"/>
    </row>
    <row r="427" spans="1:9" ht="14.5" customHeight="1">
      <c r="A427" s="484"/>
      <c r="D427" s="1802"/>
      <c r="E427" s="1802"/>
      <c r="F427" s="1802"/>
      <c r="I427" s="490"/>
    </row>
    <row r="428" spans="1:9" ht="14.5" customHeight="1">
      <c r="A428" s="484"/>
      <c r="D428" s="385"/>
      <c r="E428" s="385"/>
      <c r="F428" s="385"/>
      <c r="I428" s="490"/>
    </row>
    <row r="429" spans="1:9" ht="13.75" customHeight="1">
      <c r="A429" s="484"/>
      <c r="B429" s="485" t="s">
        <v>2814</v>
      </c>
      <c r="C429" s="476"/>
      <c r="D429" s="1802" t="s">
        <v>1240</v>
      </c>
      <c r="E429" s="1802"/>
      <c r="F429" s="1802"/>
      <c r="I429" s="490"/>
    </row>
    <row r="430" spans="1:9">
      <c r="A430" s="497"/>
      <c r="B430" s="497"/>
      <c r="C430" s="476"/>
      <c r="D430" s="1802"/>
      <c r="E430" s="1802"/>
      <c r="F430" s="1802"/>
      <c r="I430" s="490"/>
    </row>
    <row r="431" spans="1:9">
      <c r="A431" s="497"/>
      <c r="B431" s="497"/>
      <c r="C431" s="476"/>
      <c r="D431" s="1802"/>
      <c r="E431" s="1802"/>
      <c r="F431" s="1802"/>
      <c r="I431" s="490"/>
    </row>
    <row r="432" spans="1:9">
      <c r="A432" s="497"/>
      <c r="B432" s="497"/>
      <c r="C432" s="476"/>
      <c r="D432" s="1802"/>
      <c r="E432" s="1802"/>
      <c r="F432" s="1802"/>
      <c r="I432" s="490"/>
    </row>
    <row r="433" spans="1:9" ht="15.75" customHeight="1">
      <c r="A433" s="497"/>
      <c r="B433" s="497"/>
      <c r="C433" s="476"/>
      <c r="D433" s="1827" t="s">
        <v>2608</v>
      </c>
      <c r="E433" s="1802"/>
      <c r="F433" s="1802"/>
      <c r="I433" s="490"/>
    </row>
    <row r="434" spans="1:9">
      <c r="D434" s="446"/>
      <c r="E434" s="446"/>
      <c r="F434" s="446"/>
      <c r="I434" s="490"/>
    </row>
    <row r="435" spans="1:9">
      <c r="A435" s="484"/>
      <c r="B435" s="485" t="s">
        <v>2814</v>
      </c>
      <c r="C435" s="487"/>
      <c r="D435" s="1821" t="s">
        <v>2018</v>
      </c>
      <c r="E435" s="1821"/>
      <c r="F435" s="1821"/>
      <c r="I435" s="490"/>
    </row>
    <row r="436" spans="1:9">
      <c r="A436" s="484"/>
      <c r="B436" s="484"/>
      <c r="D436" s="1821"/>
      <c r="E436" s="1821"/>
      <c r="F436" s="1821"/>
      <c r="I436" s="490"/>
    </row>
    <row r="437" spans="1:9">
      <c r="D437" s="1821"/>
      <c r="E437" s="1821"/>
      <c r="F437" s="1821"/>
      <c r="I437" s="490"/>
    </row>
    <row r="438" spans="1:9">
      <c r="D438" s="1821"/>
      <c r="E438" s="1821"/>
      <c r="F438" s="1821"/>
      <c r="I438" s="490"/>
    </row>
    <row r="439" spans="1:9">
      <c r="D439" s="1821"/>
      <c r="E439" s="1821"/>
      <c r="F439" s="1821"/>
      <c r="I439" s="490"/>
    </row>
    <row r="440" spans="1:9">
      <c r="D440" s="1821"/>
      <c r="E440" s="1821"/>
      <c r="F440" s="1821"/>
      <c r="I440" s="490"/>
    </row>
    <row r="441" spans="1:9">
      <c r="D441" s="1821"/>
      <c r="E441" s="1821"/>
      <c r="F441" s="1821"/>
      <c r="I441" s="490"/>
    </row>
    <row r="442" spans="1:9">
      <c r="D442" s="1821"/>
      <c r="E442" s="1821"/>
      <c r="F442" s="1821"/>
      <c r="I442" s="490"/>
    </row>
    <row r="443" spans="1:9">
      <c r="D443" s="1821"/>
      <c r="E443" s="1821"/>
      <c r="F443" s="1821"/>
      <c r="I443" s="490"/>
    </row>
    <row r="444" spans="1:9">
      <c r="D444" s="1821"/>
      <c r="E444" s="1821"/>
      <c r="F444" s="1821"/>
      <c r="I444" s="490"/>
    </row>
    <row r="445" spans="1:9">
      <c r="D445" s="1821"/>
      <c r="E445" s="1821"/>
      <c r="F445" s="1821"/>
      <c r="I445" s="490"/>
    </row>
    <row r="446" spans="1:9">
      <c r="D446" s="1821"/>
      <c r="E446" s="1821"/>
      <c r="F446" s="1821"/>
      <c r="I446" s="490"/>
    </row>
    <row r="447" spans="1:9">
      <c r="D447" s="1821"/>
      <c r="E447" s="1821"/>
      <c r="F447" s="1821"/>
      <c r="I447" s="490"/>
    </row>
    <row r="448" spans="1:9">
      <c r="A448" s="402"/>
      <c r="B448" s="402"/>
      <c r="C448" s="402"/>
      <c r="D448" s="1821"/>
      <c r="E448" s="1821"/>
      <c r="F448" s="1821"/>
      <c r="I448" s="490"/>
    </row>
    <row r="449" spans="1:9">
      <c r="A449" s="402"/>
      <c r="B449" s="402"/>
      <c r="C449" s="402"/>
      <c r="D449" s="1821"/>
      <c r="E449" s="1821"/>
      <c r="F449" s="1821"/>
      <c r="I449" s="490"/>
    </row>
    <row r="450" spans="1:9">
      <c r="A450" s="402"/>
      <c r="B450" s="402"/>
      <c r="C450" s="402"/>
      <c r="D450" s="1821"/>
      <c r="E450" s="1821"/>
      <c r="F450" s="1821"/>
      <c r="I450" s="490"/>
    </row>
    <row r="451" spans="1:9">
      <c r="A451" s="402"/>
      <c r="B451" s="402"/>
      <c r="C451" s="402"/>
      <c r="D451" s="1821"/>
      <c r="E451" s="1821"/>
      <c r="F451" s="1821"/>
      <c r="I451" s="490"/>
    </row>
    <row r="452" spans="1:9">
      <c r="A452" s="402"/>
      <c r="B452" s="402"/>
      <c r="C452" s="402"/>
      <c r="D452" s="1821"/>
      <c r="E452" s="1821"/>
      <c r="F452" s="1821"/>
      <c r="I452" s="490"/>
    </row>
    <row r="453" spans="1:9">
      <c r="A453" s="402"/>
      <c r="B453" s="402"/>
      <c r="C453" s="402"/>
      <c r="D453" s="1821"/>
      <c r="E453" s="1821"/>
      <c r="F453" s="1821"/>
      <c r="I453" s="490"/>
    </row>
    <row r="454" spans="1:9">
      <c r="A454" s="402"/>
      <c r="B454" s="402"/>
      <c r="C454" s="402"/>
      <c r="D454" s="1821"/>
      <c r="E454" s="1821"/>
      <c r="F454" s="1821"/>
      <c r="I454" s="490"/>
    </row>
    <row r="455" spans="1:9">
      <c r="A455" s="402"/>
      <c r="B455" s="402"/>
      <c r="C455" s="402"/>
      <c r="D455" s="1821"/>
      <c r="E455" s="1821"/>
      <c r="F455" s="1821"/>
      <c r="I455" s="490"/>
    </row>
    <row r="456" spans="1:9">
      <c r="A456" s="402"/>
      <c r="B456" s="402"/>
      <c r="C456" s="402"/>
      <c r="D456" s="1821"/>
      <c r="E456" s="1821"/>
      <c r="F456" s="1821"/>
      <c r="I456" s="490"/>
    </row>
    <row r="457" spans="1:9">
      <c r="A457" s="402"/>
      <c r="B457" s="402"/>
      <c r="C457" s="402"/>
      <c r="D457" s="1821"/>
      <c r="E457" s="1821"/>
      <c r="F457" s="1821"/>
      <c r="I457" s="490"/>
    </row>
    <row r="458" spans="1:9">
      <c r="A458" s="402"/>
      <c r="B458" s="402"/>
      <c r="C458" s="402"/>
      <c r="D458" s="1821"/>
      <c r="E458" s="1821"/>
      <c r="F458" s="1821"/>
      <c r="I458" s="490"/>
    </row>
    <row r="459" spans="1:9">
      <c r="A459" s="402"/>
      <c r="B459" s="402"/>
      <c r="C459" s="402"/>
      <c r="D459" s="1821"/>
      <c r="E459" s="1821"/>
      <c r="F459" s="1821"/>
      <c r="I459" s="490"/>
    </row>
    <row r="460" spans="1:9">
      <c r="A460" s="402"/>
      <c r="B460" s="402"/>
      <c r="C460" s="402"/>
      <c r="D460" s="1821"/>
      <c r="E460" s="1821"/>
      <c r="F460" s="1821"/>
      <c r="I460" s="490"/>
    </row>
    <row r="461" spans="1:9">
      <c r="A461" s="402"/>
      <c r="B461" s="402"/>
      <c r="C461" s="402"/>
      <c r="D461" s="1821"/>
      <c r="E461" s="1821"/>
      <c r="F461" s="1821"/>
      <c r="I461" s="490"/>
    </row>
    <row r="462" spans="1:9">
      <c r="A462" s="402"/>
      <c r="B462" s="402"/>
      <c r="C462" s="402"/>
      <c r="D462" s="1821"/>
      <c r="E462" s="1821"/>
      <c r="F462" s="1821"/>
      <c r="I462" s="490"/>
    </row>
    <row r="463" spans="1:9">
      <c r="A463" s="402"/>
      <c r="B463" s="402"/>
      <c r="C463" s="402"/>
      <c r="D463" s="1821"/>
      <c r="E463" s="1821"/>
      <c r="F463" s="1821"/>
      <c r="I463" s="490"/>
    </row>
    <row r="464" spans="1:9">
      <c r="D464" s="1821"/>
      <c r="E464" s="1821"/>
      <c r="F464" s="1821"/>
      <c r="I464" s="490"/>
    </row>
    <row r="465" spans="1:9" ht="40.75" customHeight="1">
      <c r="D465" s="1821"/>
      <c r="E465" s="1821"/>
      <c r="F465" s="1821"/>
      <c r="I465" s="490"/>
    </row>
    <row r="466" spans="1:9">
      <c r="D466" s="446"/>
      <c r="E466" s="446"/>
      <c r="F466" s="446"/>
      <c r="I466" s="490"/>
    </row>
    <row r="467" spans="1:9">
      <c r="A467" s="484"/>
      <c r="B467" s="485" t="s">
        <v>2814</v>
      </c>
      <c r="C467" s="487"/>
      <c r="D467" s="1821" t="s">
        <v>1137</v>
      </c>
      <c r="E467" s="1821"/>
      <c r="F467" s="1821"/>
      <c r="I467" s="490"/>
    </row>
    <row r="468" spans="1:9">
      <c r="D468" s="1821"/>
      <c r="E468" s="1821"/>
      <c r="F468" s="1821"/>
      <c r="I468" s="490"/>
    </row>
    <row r="469" spans="1:9">
      <c r="D469" s="1821"/>
      <c r="E469" s="1821"/>
      <c r="F469" s="1821"/>
      <c r="I469" s="490"/>
    </row>
    <row r="470" spans="1:9">
      <c r="D470" s="445"/>
      <c r="E470" s="445"/>
      <c r="F470" s="445"/>
      <c r="I470" s="490"/>
    </row>
    <row r="471" spans="1:9">
      <c r="B471" s="485" t="s">
        <v>2814</v>
      </c>
      <c r="C471" s="484"/>
      <c r="D471" s="1821" t="s">
        <v>1197</v>
      </c>
      <c r="E471" s="1821"/>
      <c r="F471" s="1821"/>
      <c r="I471" s="490"/>
    </row>
    <row r="472" spans="1:9">
      <c r="D472" s="1821"/>
      <c r="E472" s="1821"/>
      <c r="F472" s="1821"/>
      <c r="I472" s="490"/>
    </row>
    <row r="473" spans="1:9">
      <c r="D473" s="446"/>
      <c r="E473" s="446"/>
      <c r="F473" s="446"/>
      <c r="I473" s="490"/>
    </row>
    <row r="474" spans="1:9">
      <c r="B474" s="485" t="s">
        <v>2814</v>
      </c>
      <c r="C474" s="484"/>
      <c r="D474" s="1821" t="s">
        <v>1138</v>
      </c>
      <c r="E474" s="1821"/>
      <c r="F474" s="1821"/>
      <c r="I474" s="490"/>
    </row>
    <row r="475" spans="1:9">
      <c r="D475" s="1821"/>
      <c r="E475" s="1821"/>
      <c r="F475" s="1821"/>
      <c r="I475" s="490"/>
    </row>
    <row r="476" spans="1:9">
      <c r="D476" s="1821"/>
      <c r="E476" s="1821"/>
      <c r="F476" s="1821"/>
      <c r="I476" s="490"/>
    </row>
    <row r="477" spans="1:9">
      <c r="D477" s="1821"/>
      <c r="E477" s="1821"/>
      <c r="F477" s="1821"/>
      <c r="I477" s="490"/>
    </row>
    <row r="478" spans="1:9">
      <c r="B478" s="485" t="s">
        <v>2814</v>
      </c>
      <c r="D478" s="1821"/>
      <c r="E478" s="1821"/>
      <c r="F478" s="1821"/>
      <c r="I478" s="490"/>
    </row>
    <row r="479" spans="1:9">
      <c r="A479" s="402"/>
      <c r="B479" s="402"/>
      <c r="C479" s="402"/>
      <c r="D479" s="1821"/>
      <c r="E479" s="1821"/>
      <c r="F479" s="1821"/>
      <c r="I479" s="490"/>
    </row>
    <row r="480" spans="1:9">
      <c r="A480" s="402"/>
      <c r="C480" s="402"/>
      <c r="D480" s="1821"/>
      <c r="E480" s="1821"/>
      <c r="F480" s="1821"/>
      <c r="I480" s="490"/>
    </row>
    <row r="481" spans="1:9">
      <c r="A481" s="402"/>
      <c r="B481" s="485" t="s">
        <v>2814</v>
      </c>
      <c r="C481" s="402"/>
      <c r="D481" s="1821"/>
      <c r="E481" s="1821"/>
      <c r="F481" s="1821"/>
      <c r="I481" s="490"/>
    </row>
    <row r="482" spans="1:9">
      <c r="A482" s="402"/>
      <c r="B482" s="402"/>
      <c r="C482" s="402"/>
      <c r="D482" s="1821"/>
      <c r="E482" s="1821"/>
      <c r="F482" s="1821"/>
      <c r="I482" s="490"/>
    </row>
    <row r="483" spans="1:9">
      <c r="A483" s="402"/>
      <c r="C483" s="402"/>
      <c r="D483" s="1821"/>
      <c r="E483" s="1821"/>
      <c r="F483" s="1821"/>
      <c r="I483" s="490"/>
    </row>
    <row r="484" spans="1:9">
      <c r="A484" s="402"/>
      <c r="C484" s="402"/>
      <c r="D484" s="1821"/>
      <c r="E484" s="1821"/>
      <c r="F484" s="1821"/>
      <c r="I484" s="490"/>
    </row>
    <row r="485" spans="1:9">
      <c r="A485" s="402"/>
      <c r="C485" s="402"/>
      <c r="D485" s="1821"/>
      <c r="E485" s="1821"/>
      <c r="F485" s="1821"/>
      <c r="I485" s="490"/>
    </row>
    <row r="486" spans="1:9">
      <c r="A486" s="402"/>
      <c r="B486" s="485" t="s">
        <v>2814</v>
      </c>
      <c r="C486" s="402"/>
      <c r="D486" s="1821"/>
      <c r="E486" s="1821"/>
      <c r="F486" s="1821"/>
      <c r="I486" s="490"/>
    </row>
    <row r="487" spans="1:9">
      <c r="A487" s="402"/>
      <c r="C487" s="402"/>
      <c r="D487" s="1821"/>
      <c r="E487" s="1821"/>
      <c r="F487" s="1821"/>
      <c r="I487" s="490"/>
    </row>
    <row r="488" spans="1:9">
      <c r="A488" s="402"/>
      <c r="B488" s="485" t="s">
        <v>2814</v>
      </c>
      <c r="C488" s="402"/>
      <c r="D488" s="1821" t="s">
        <v>1139</v>
      </c>
      <c r="E488" s="1821"/>
      <c r="F488" s="1821"/>
      <c r="I488" s="490"/>
    </row>
    <row r="489" spans="1:9">
      <c r="A489" s="402"/>
      <c r="B489" s="402"/>
      <c r="C489" s="402"/>
      <c r="D489" s="1821"/>
      <c r="E489" s="1821"/>
      <c r="F489" s="1821"/>
      <c r="I489" s="490"/>
    </row>
    <row r="490" spans="1:9">
      <c r="A490" s="402"/>
      <c r="B490" s="402"/>
      <c r="C490" s="402"/>
      <c r="D490" s="1821"/>
      <c r="E490" s="1821"/>
      <c r="F490" s="1821"/>
      <c r="I490" s="490"/>
    </row>
    <row r="491" spans="1:9">
      <c r="A491" s="402"/>
      <c r="B491" s="402"/>
      <c r="C491" s="402"/>
      <c r="D491" s="1821"/>
      <c r="E491" s="1821"/>
      <c r="F491" s="1821"/>
      <c r="I491" s="490"/>
    </row>
    <row r="492" spans="1:9">
      <c r="D492" s="1821"/>
      <c r="E492" s="1821"/>
      <c r="F492" s="1821"/>
      <c r="I492" s="490"/>
    </row>
    <row r="493" spans="1:9">
      <c r="D493" s="446"/>
      <c r="E493" s="446"/>
      <c r="F493" s="446"/>
      <c r="I493" s="490"/>
    </row>
    <row r="494" spans="1:9">
      <c r="B494" s="485" t="s">
        <v>2814</v>
      </c>
      <c r="D494" s="1822" t="s">
        <v>1140</v>
      </c>
      <c r="E494" s="1822"/>
      <c r="F494" s="1822"/>
      <c r="I494" s="490"/>
    </row>
    <row r="495" spans="1:9">
      <c r="A495" s="446"/>
      <c r="B495" s="446"/>
      <c r="I495" s="490"/>
    </row>
    <row r="496" spans="1:9">
      <c r="A496" s="1824" t="s">
        <v>1050</v>
      </c>
      <c r="B496" s="1824"/>
      <c r="C496" s="1824"/>
      <c r="D496" s="1824"/>
      <c r="E496" s="1824"/>
      <c r="F496" s="1824"/>
      <c r="G496" s="1824"/>
      <c r="H496" s="1023"/>
      <c r="I496" s="1147"/>
    </row>
    <row r="497" spans="1:9">
      <c r="A497" s="446"/>
      <c r="B497" s="446"/>
      <c r="I497" s="490"/>
    </row>
    <row r="498" spans="1:9">
      <c r="D498" s="1834" t="s">
        <v>883</v>
      </c>
      <c r="E498" s="1834"/>
      <c r="F498" s="1834"/>
      <c r="I498" s="490"/>
    </row>
    <row r="499" spans="1:9">
      <c r="A499" s="484"/>
      <c r="B499" s="484"/>
      <c r="D499" s="1835" t="s">
        <v>1141</v>
      </c>
      <c r="E499" s="1835"/>
      <c r="F499" s="1835"/>
      <c r="I499" s="490"/>
    </row>
    <row r="500" spans="1:9">
      <c r="A500" s="484"/>
      <c r="B500" s="484"/>
      <c r="D500" s="447"/>
      <c r="I500" s="490"/>
    </row>
    <row r="501" spans="1:9">
      <c r="A501" s="484"/>
      <c r="B501" s="485" t="s">
        <v>2814</v>
      </c>
      <c r="D501" s="1802" t="s">
        <v>1142</v>
      </c>
      <c r="E501" s="1802"/>
      <c r="F501" s="1802"/>
      <c r="I501" s="490"/>
    </row>
    <row r="502" spans="1:9">
      <c r="A502" s="484"/>
      <c r="B502" s="484"/>
      <c r="D502" s="1802"/>
      <c r="E502" s="1802"/>
      <c r="F502" s="1802"/>
      <c r="I502" s="490"/>
    </row>
    <row r="503" spans="1:9">
      <c r="A503" s="484"/>
      <c r="B503" s="484"/>
      <c r="D503" s="446"/>
      <c r="I503" s="490"/>
    </row>
    <row r="504" spans="1:9" ht="12.75" customHeight="1">
      <c r="B504" s="485" t="s">
        <v>2814</v>
      </c>
      <c r="D504" s="1825" t="s">
        <v>1273</v>
      </c>
      <c r="E504" s="1825"/>
      <c r="F504" s="1825"/>
      <c r="I504" s="490"/>
    </row>
    <row r="505" spans="1:9">
      <c r="A505" s="484"/>
      <c r="D505" s="1825"/>
      <c r="E505" s="1825"/>
      <c r="F505" s="1825"/>
      <c r="I505" s="490"/>
    </row>
    <row r="506" spans="1:9">
      <c r="A506" s="484"/>
      <c r="B506" s="484"/>
      <c r="D506" s="1825"/>
      <c r="E506" s="1825"/>
      <c r="F506" s="1825"/>
      <c r="I506" s="490"/>
    </row>
    <row r="507" spans="1:9">
      <c r="A507" s="484"/>
      <c r="B507" s="484"/>
      <c r="D507" s="1825"/>
      <c r="E507" s="1825"/>
      <c r="F507" s="1825"/>
      <c r="I507" s="490"/>
    </row>
    <row r="508" spans="1:9">
      <c r="A508" s="484"/>
      <c r="D508" s="520"/>
      <c r="E508" s="520"/>
      <c r="F508" s="520"/>
      <c r="I508" s="490"/>
    </row>
    <row r="509" spans="1:9">
      <c r="A509" s="484"/>
      <c r="B509" s="485" t="s">
        <v>2814</v>
      </c>
      <c r="D509" s="1822" t="s">
        <v>1143</v>
      </c>
      <c r="E509" s="1822"/>
      <c r="F509" s="1822"/>
      <c r="I509" s="490"/>
    </row>
    <row r="510" spans="1:9">
      <c r="A510" s="484"/>
      <c r="B510" s="484"/>
      <c r="D510" s="446"/>
      <c r="I510" s="490"/>
    </row>
    <row r="511" spans="1:9">
      <c r="A511" s="484"/>
      <c r="B511" s="485" t="s">
        <v>2814</v>
      </c>
      <c r="D511" s="1821" t="s">
        <v>1144</v>
      </c>
      <c r="E511" s="1821"/>
      <c r="F511" s="1821"/>
      <c r="I511" s="490"/>
    </row>
    <row r="512" spans="1:9">
      <c r="A512" s="484"/>
      <c r="D512" s="1821"/>
      <c r="E512" s="1821"/>
      <c r="F512" s="1821"/>
      <c r="I512" s="490"/>
    </row>
    <row r="513" spans="1:9">
      <c r="A513" s="490"/>
      <c r="B513" s="490"/>
      <c r="D513" s="447"/>
      <c r="I513" s="490"/>
    </row>
    <row r="514" spans="1:9">
      <c r="A514" s="490"/>
      <c r="B514" s="485" t="s">
        <v>2814</v>
      </c>
      <c r="D514" s="1822" t="s">
        <v>1145</v>
      </c>
      <c r="E514" s="1822"/>
      <c r="F514" s="1822"/>
      <c r="I514" s="490"/>
    </row>
    <row r="515" spans="1:9">
      <c r="D515" s="446"/>
      <c r="E515" s="446"/>
      <c r="F515" s="446"/>
      <c r="I515" s="490"/>
    </row>
    <row r="516" spans="1:9">
      <c r="B516" s="485" t="s">
        <v>2814</v>
      </c>
      <c r="D516" s="1821" t="s">
        <v>2221</v>
      </c>
      <c r="E516" s="1821"/>
      <c r="F516" s="1821"/>
      <c r="I516" s="490"/>
    </row>
    <row r="517" spans="1:9">
      <c r="D517" s="1821"/>
      <c r="E517" s="1821"/>
      <c r="F517" s="1821"/>
      <c r="I517" s="490"/>
    </row>
    <row r="518" spans="1:9">
      <c r="D518" s="1821"/>
      <c r="E518" s="1821"/>
      <c r="F518" s="1821"/>
      <c r="I518" s="490"/>
    </row>
    <row r="519" spans="1:9">
      <c r="D519" s="446"/>
      <c r="E519" s="446"/>
      <c r="F519" s="446"/>
      <c r="I519" s="490"/>
    </row>
    <row r="520" spans="1:9">
      <c r="A520" s="484"/>
      <c r="B520" s="484"/>
      <c r="D520" s="446"/>
      <c r="I520" s="490"/>
    </row>
    <row r="521" spans="1:9">
      <c r="A521" s="1824" t="s">
        <v>1051</v>
      </c>
      <c r="B521" s="1824"/>
      <c r="C521" s="1824"/>
      <c r="D521" s="1824"/>
      <c r="E521" s="1824"/>
      <c r="F521" s="1824"/>
      <c r="G521" s="1824"/>
      <c r="H521" s="1023"/>
      <c r="I521" s="1147"/>
    </row>
    <row r="522" spans="1:9" ht="12" customHeight="1">
      <c r="A522" s="484"/>
      <c r="B522" s="484"/>
      <c r="D522" s="446"/>
      <c r="I522" s="490"/>
    </row>
    <row r="523" spans="1:9">
      <c r="C523" s="482"/>
      <c r="D523" s="1830" t="s">
        <v>793</v>
      </c>
      <c r="E523" s="1830"/>
      <c r="F523" s="183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2813</v>
      </c>
      <c r="C527" s="483"/>
      <c r="D527" s="1802" t="s">
        <v>2019</v>
      </c>
      <c r="E527" s="1802"/>
      <c r="F527" s="1802"/>
      <c r="I527" s="490"/>
    </row>
    <row r="528" spans="1:9">
      <c r="A528" s="483"/>
      <c r="B528" s="483"/>
      <c r="C528" s="483"/>
      <c r="D528" s="1802"/>
      <c r="E528" s="1802"/>
      <c r="F528" s="1802"/>
      <c r="I528" s="490"/>
    </row>
    <row r="529" spans="1:9">
      <c r="A529" s="483"/>
      <c r="B529" s="483"/>
      <c r="C529" s="483"/>
      <c r="D529" s="451"/>
      <c r="E529" s="451"/>
      <c r="F529" s="451"/>
      <c r="I529" s="480"/>
    </row>
    <row r="530" spans="1:9" ht="12.75" customHeight="1">
      <c r="A530" s="483"/>
      <c r="B530" s="485" t="s">
        <v>2813</v>
      </c>
      <c r="D530" s="386" t="s">
        <v>1877</v>
      </c>
      <c r="E530" s="385"/>
      <c r="F530" s="385"/>
      <c r="I530" s="490"/>
    </row>
    <row r="531" spans="1:9">
      <c r="A531" s="483"/>
      <c r="B531" s="483"/>
      <c r="C531" s="483"/>
      <c r="D531" s="385"/>
      <c r="E531" s="96" t="s">
        <v>1878</v>
      </c>
      <c r="I531" s="490"/>
    </row>
    <row r="532" spans="1:9">
      <c r="A532" s="483"/>
      <c r="B532" s="483"/>
      <c r="D532" s="1817" t="s">
        <v>2020</v>
      </c>
      <c r="E532" s="1817"/>
      <c r="F532" s="1817"/>
      <c r="I532" s="490"/>
    </row>
    <row r="533" spans="1:9">
      <c r="A533" s="483"/>
      <c r="B533" s="483"/>
      <c r="D533" s="1817"/>
      <c r="E533" s="1817"/>
      <c r="F533" s="1817"/>
      <c r="I533" s="490"/>
    </row>
    <row r="534" spans="1:9">
      <c r="A534" s="483"/>
      <c r="B534" s="483"/>
      <c r="C534" s="483"/>
      <c r="D534" s="1817"/>
      <c r="E534" s="1817"/>
      <c r="F534" s="1817"/>
      <c r="I534" s="490"/>
    </row>
    <row r="535" spans="1:9">
      <c r="A535" s="483"/>
      <c r="B535" s="483"/>
      <c r="C535" s="483"/>
      <c r="D535" s="498"/>
      <c r="F535" s="446"/>
      <c r="I535" s="490"/>
    </row>
    <row r="536" spans="1:9" ht="13.25" customHeight="1">
      <c r="A536" s="483"/>
      <c r="B536" s="485" t="s">
        <v>2814</v>
      </c>
      <c r="C536" s="483"/>
      <c r="D536" s="1821" t="s">
        <v>2632</v>
      </c>
      <c r="E536" s="1821"/>
      <c r="F536" s="1821"/>
      <c r="I536" s="490"/>
    </row>
    <row r="537" spans="1:9" ht="13.25" customHeight="1">
      <c r="A537" s="483"/>
      <c r="B537" s="483"/>
      <c r="C537" s="483"/>
      <c r="D537" s="1821"/>
      <c r="E537" s="1821"/>
      <c r="F537" s="1821"/>
      <c r="I537" s="490"/>
    </row>
    <row r="538" spans="1:9">
      <c r="A538" s="483"/>
      <c r="B538" s="483"/>
      <c r="C538" s="483"/>
      <c r="D538" s="1821"/>
      <c r="E538" s="1821"/>
      <c r="F538" s="1821"/>
      <c r="I538" s="490"/>
    </row>
    <row r="539" spans="1:9" ht="12" customHeight="1">
      <c r="A539" s="446"/>
      <c r="B539" s="446"/>
      <c r="C539" s="487"/>
      <c r="D539" s="446"/>
      <c r="F539" s="448"/>
      <c r="I539" s="490"/>
    </row>
    <row r="540" spans="1:9">
      <c r="A540" s="1824" t="s">
        <v>1052</v>
      </c>
      <c r="B540" s="1824"/>
      <c r="C540" s="1824"/>
      <c r="D540" s="1824"/>
      <c r="E540" s="1824"/>
      <c r="F540" s="1824"/>
      <c r="G540" s="1824"/>
      <c r="H540" s="1023"/>
      <c r="I540" s="1147"/>
    </row>
    <row r="541" spans="1:9">
      <c r="A541" s="446"/>
      <c r="B541" s="446"/>
      <c r="C541" s="487"/>
      <c r="F541" s="448"/>
      <c r="I541" s="490"/>
    </row>
    <row r="542" spans="1:9">
      <c r="B542" s="1828" t="s">
        <v>446</v>
      </c>
      <c r="C542" s="1828"/>
      <c r="D542" s="1828"/>
      <c r="E542" s="1828"/>
      <c r="F542" s="1828"/>
      <c r="I542" s="490"/>
    </row>
    <row r="543" spans="1:9">
      <c r="A543" s="446"/>
      <c r="B543" s="446"/>
      <c r="C543" s="487"/>
      <c r="D543" s="446"/>
      <c r="F543" s="446"/>
      <c r="I543" s="490"/>
    </row>
    <row r="544" spans="1:9">
      <c r="A544" s="1829" t="s">
        <v>1053</v>
      </c>
      <c r="B544" s="1829"/>
      <c r="C544" s="1829"/>
      <c r="D544" s="1829"/>
      <c r="E544" s="1829"/>
      <c r="F544" s="1829"/>
      <c r="G544" s="1829"/>
      <c r="H544" s="1023"/>
      <c r="I544" s="1147"/>
    </row>
    <row r="545" spans="1:9">
      <c r="A545" s="446"/>
      <c r="B545" s="446"/>
      <c r="C545" s="487"/>
      <c r="D545" s="446"/>
      <c r="F545" s="446"/>
      <c r="I545" s="490"/>
    </row>
    <row r="546" spans="1:9">
      <c r="C546" s="487"/>
      <c r="D546" s="1830" t="s">
        <v>683</v>
      </c>
      <c r="E546" s="1830"/>
      <c r="F546" s="1830"/>
      <c r="I546" s="490"/>
    </row>
    <row r="547" spans="1:9">
      <c r="C547" s="487"/>
      <c r="D547" s="1822" t="s">
        <v>1081</v>
      </c>
      <c r="E547" s="1822"/>
      <c r="F547" s="1822"/>
      <c r="I547" s="490"/>
    </row>
    <row r="548" spans="1:9">
      <c r="C548" s="487"/>
      <c r="D548" s="446"/>
      <c r="E548" s="446"/>
      <c r="F548" s="446"/>
      <c r="I548" s="490"/>
    </row>
    <row r="549" spans="1:9" ht="13.75" customHeight="1">
      <c r="A549" s="484"/>
      <c r="B549" s="485" t="s">
        <v>2813</v>
      </c>
      <c r="C549" s="487"/>
      <c r="D549" s="1822" t="s">
        <v>884</v>
      </c>
      <c r="E549" s="1822"/>
      <c r="F549" s="1822"/>
      <c r="I549" s="490"/>
    </row>
    <row r="550" spans="1:9" ht="13.75" customHeight="1">
      <c r="A550" s="487"/>
      <c r="B550" s="487"/>
      <c r="C550" s="487"/>
      <c r="D550" s="446"/>
      <c r="I550" s="490"/>
    </row>
    <row r="551" spans="1:9">
      <c r="A551" s="484"/>
      <c r="B551" s="485" t="s">
        <v>2813</v>
      </c>
      <c r="C551" s="487"/>
      <c r="D551" s="1821" t="s">
        <v>1082</v>
      </c>
      <c r="E551" s="1821"/>
      <c r="F551" s="1821"/>
      <c r="I551" s="490"/>
    </row>
    <row r="552" spans="1:9">
      <c r="A552" s="487"/>
      <c r="B552" s="487"/>
      <c r="C552" s="487"/>
      <c r="D552" s="1821"/>
      <c r="E552" s="1821"/>
      <c r="F552" s="1821"/>
      <c r="I552" s="490"/>
    </row>
    <row r="553" spans="1:9">
      <c r="A553" s="487"/>
      <c r="B553" s="487"/>
      <c r="C553" s="487"/>
      <c r="D553" s="446"/>
      <c r="E553" s="446"/>
      <c r="F553" s="446"/>
      <c r="I553" s="490"/>
    </row>
    <row r="554" spans="1:9">
      <c r="A554" s="484"/>
      <c r="B554" s="485" t="s">
        <v>2813</v>
      </c>
      <c r="C554" s="487"/>
      <c r="D554" s="1821" t="s">
        <v>1083</v>
      </c>
      <c r="E554" s="1821"/>
      <c r="F554" s="1821"/>
      <c r="I554" s="490"/>
    </row>
    <row r="555" spans="1:9">
      <c r="A555" s="487"/>
      <c r="B555" s="487"/>
      <c r="C555" s="487"/>
      <c r="D555" s="1821"/>
      <c r="E555" s="1821"/>
      <c r="F555" s="1821"/>
      <c r="I555" s="490"/>
    </row>
    <row r="556" spans="1:9">
      <c r="A556" s="487"/>
      <c r="B556" s="487"/>
      <c r="C556" s="487"/>
      <c r="D556" s="446"/>
      <c r="E556" s="446"/>
      <c r="F556" s="446"/>
      <c r="I556" s="490"/>
    </row>
    <row r="557" spans="1:9">
      <c r="A557" s="484"/>
      <c r="B557" s="485" t="s">
        <v>2813</v>
      </c>
      <c r="C557" s="487"/>
      <c r="D557" s="1821" t="s">
        <v>1084</v>
      </c>
      <c r="E557" s="1821"/>
      <c r="F557" s="1821"/>
      <c r="I557" s="490"/>
    </row>
    <row r="558" spans="1:9">
      <c r="A558" s="487"/>
      <c r="B558" s="487"/>
      <c r="C558" s="487"/>
      <c r="D558" s="1821"/>
      <c r="E558" s="1821"/>
      <c r="F558" s="1821"/>
      <c r="I558" s="490"/>
    </row>
    <row r="559" spans="1:9">
      <c r="A559" s="487"/>
      <c r="B559" s="487"/>
      <c r="C559" s="487"/>
      <c r="D559" s="446"/>
      <c r="E559" s="446"/>
      <c r="F559" s="446"/>
      <c r="I559" s="490"/>
    </row>
    <row r="560" spans="1:9">
      <c r="A560" s="484"/>
      <c r="B560" s="485" t="s">
        <v>2813</v>
      </c>
      <c r="C560" s="487"/>
      <c r="D560" s="1821" t="s">
        <v>1085</v>
      </c>
      <c r="E560" s="1821"/>
      <c r="F560" s="1821"/>
      <c r="I560" s="490"/>
    </row>
    <row r="561" spans="1:9">
      <c r="A561" s="487"/>
      <c r="B561" s="487"/>
      <c r="C561" s="487"/>
      <c r="D561" s="1821"/>
      <c r="E561" s="1821"/>
      <c r="F561" s="1821"/>
      <c r="I561" s="490"/>
    </row>
    <row r="562" spans="1:9">
      <c r="A562" s="487"/>
      <c r="B562" s="487"/>
      <c r="C562" s="487"/>
      <c r="D562" s="1821"/>
      <c r="E562" s="1821"/>
      <c r="F562" s="1821"/>
      <c r="I562" s="490"/>
    </row>
    <row r="563" spans="1:9">
      <c r="A563" s="487"/>
      <c r="B563" s="487"/>
      <c r="C563" s="487"/>
      <c r="D563" s="446"/>
      <c r="E563" s="446"/>
      <c r="F563" s="446"/>
      <c r="I563" s="490"/>
    </row>
    <row r="564" spans="1:9">
      <c r="A564" s="484"/>
      <c r="B564" s="485" t="s">
        <v>2814</v>
      </c>
      <c r="C564" s="487"/>
      <c r="D564" s="1821" t="s">
        <v>2200</v>
      </c>
      <c r="E564" s="1821"/>
      <c r="F564" s="1821"/>
      <c r="I564" s="490"/>
    </row>
    <row r="565" spans="1:9">
      <c r="A565" s="487"/>
      <c r="B565" s="487"/>
      <c r="C565" s="487"/>
      <c r="D565" s="1821"/>
      <c r="E565" s="1821"/>
      <c r="F565" s="1821"/>
      <c r="I565" s="490"/>
    </row>
    <row r="566" spans="1:9">
      <c r="A566" s="487"/>
      <c r="B566" s="487"/>
      <c r="C566" s="487"/>
      <c r="D566" s="446"/>
      <c r="E566" s="446"/>
      <c r="F566" s="446"/>
      <c r="I566" s="490"/>
    </row>
    <row r="567" spans="1:9">
      <c r="A567" s="484"/>
      <c r="B567" s="485" t="s">
        <v>2814</v>
      </c>
      <c r="C567" s="487"/>
      <c r="D567" s="1821" t="s">
        <v>1086</v>
      </c>
      <c r="E567" s="1821"/>
      <c r="F567" s="1821"/>
      <c r="I567" s="490"/>
    </row>
    <row r="568" spans="1:9">
      <c r="A568" s="487"/>
      <c r="B568" s="487"/>
      <c r="C568" s="487"/>
      <c r="D568" s="1821"/>
      <c r="E568" s="1821"/>
      <c r="F568" s="1821"/>
      <c r="I568" s="490"/>
    </row>
    <row r="569" spans="1:9">
      <c r="A569" s="487"/>
      <c r="B569" s="487"/>
      <c r="C569" s="487"/>
      <c r="D569" s="446"/>
      <c r="E569" s="446"/>
      <c r="F569" s="446"/>
      <c r="I569" s="490"/>
    </row>
    <row r="570" spans="1:9">
      <c r="A570" s="484"/>
      <c r="B570" s="485" t="s">
        <v>2813</v>
      </c>
      <c r="C570" s="487"/>
      <c r="D570" s="1822" t="s">
        <v>1087</v>
      </c>
      <c r="E570" s="1822"/>
      <c r="F570" s="1822"/>
      <c r="I570" s="490"/>
    </row>
    <row r="571" spans="1:9">
      <c r="A571" s="490"/>
      <c r="B571" s="490"/>
      <c r="C571" s="487"/>
      <c r="D571" s="1822" t="s">
        <v>1880</v>
      </c>
      <c r="E571" s="1822"/>
      <c r="F571" s="1822"/>
      <c r="I571" s="490"/>
    </row>
    <row r="572" spans="1:9">
      <c r="A572" s="490"/>
      <c r="B572" s="490"/>
      <c r="C572" s="487"/>
      <c r="E572" s="96" t="s">
        <v>1879</v>
      </c>
      <c r="F572" s="404"/>
      <c r="I572" s="490"/>
    </row>
    <row r="573" spans="1:9">
      <c r="A573" s="484"/>
      <c r="B573" s="484"/>
      <c r="C573" s="487"/>
      <c r="E573" s="446"/>
      <c r="F573" s="446"/>
      <c r="I573" s="490"/>
    </row>
    <row r="574" spans="1:9">
      <c r="A574" s="484"/>
      <c r="B574" s="485" t="s">
        <v>2813</v>
      </c>
      <c r="C574" s="487"/>
      <c r="D574" s="1822" t="s">
        <v>1088</v>
      </c>
      <c r="E574" s="1822"/>
      <c r="F574" s="1822"/>
      <c r="I574" s="490"/>
    </row>
    <row r="575" spans="1:9">
      <c r="C575" s="487"/>
      <c r="D575" s="1821" t="s">
        <v>1089</v>
      </c>
      <c r="E575" s="1821"/>
      <c r="F575" s="1821"/>
      <c r="I575" s="490"/>
    </row>
    <row r="576" spans="1:9">
      <c r="A576" s="487"/>
      <c r="B576" s="487"/>
      <c r="C576" s="487"/>
      <c r="D576" s="1821"/>
      <c r="E576" s="1821"/>
      <c r="F576" s="1821"/>
      <c r="I576" s="490"/>
    </row>
    <row r="577" spans="1:9">
      <c r="A577" s="487"/>
      <c r="B577" s="487"/>
      <c r="C577" s="487"/>
      <c r="D577" s="1821"/>
      <c r="E577" s="1821"/>
      <c r="F577" s="1821"/>
      <c r="I577" s="490"/>
    </row>
    <row r="578" spans="1:9">
      <c r="A578" s="487"/>
      <c r="B578" s="487"/>
      <c r="C578" s="487"/>
      <c r="D578" s="446"/>
      <c r="E578" s="446"/>
      <c r="F578" s="446"/>
      <c r="I578" s="490"/>
    </row>
    <row r="579" spans="1:9">
      <c r="A579" s="484"/>
      <c r="B579" s="485" t="s">
        <v>2813</v>
      </c>
      <c r="C579" s="487"/>
      <c r="D579" s="1821" t="s">
        <v>2021</v>
      </c>
      <c r="E579" s="1821"/>
      <c r="F579" s="1821"/>
      <c r="I579" s="490"/>
    </row>
    <row r="580" spans="1:9">
      <c r="A580" s="484"/>
      <c r="B580" s="484"/>
      <c r="C580" s="487"/>
      <c r="D580" s="1821"/>
      <c r="E580" s="1821"/>
      <c r="F580" s="1821"/>
      <c r="I580" s="490"/>
    </row>
    <row r="581" spans="1:9">
      <c r="A581" s="484"/>
      <c r="B581" s="484"/>
      <c r="C581" s="487"/>
      <c r="D581" s="1821"/>
      <c r="E581" s="1821"/>
      <c r="F581" s="1821"/>
      <c r="I581" s="490"/>
    </row>
    <row r="582" spans="1:9">
      <c r="A582" s="484"/>
      <c r="B582" s="484"/>
      <c r="C582" s="487"/>
      <c r="D582" s="1821"/>
      <c r="E582" s="1821"/>
      <c r="F582" s="1821"/>
      <c r="I582" s="490"/>
    </row>
    <row r="583" spans="1:9">
      <c r="A583" s="484"/>
      <c r="B583" s="484"/>
      <c r="C583" s="487"/>
      <c r="D583" s="446"/>
      <c r="E583" s="446"/>
      <c r="F583" s="446"/>
      <c r="I583" s="490"/>
    </row>
    <row r="584" spans="1:9">
      <c r="A584" s="1824" t="s">
        <v>1054</v>
      </c>
      <c r="B584" s="1824"/>
      <c r="C584" s="1824"/>
      <c r="D584" s="1824"/>
      <c r="E584" s="1824"/>
      <c r="F584" s="1824"/>
      <c r="G584" s="1824"/>
      <c r="H584" s="1023"/>
      <c r="I584" s="1147"/>
    </row>
    <row r="585" spans="1:9">
      <c r="A585" s="487"/>
      <c r="B585" s="487"/>
      <c r="C585" s="487"/>
      <c r="E585" s="446"/>
      <c r="F585" s="446"/>
      <c r="I585" s="490"/>
    </row>
    <row r="586" spans="1:9" ht="12.75" customHeight="1">
      <c r="C586" s="482"/>
      <c r="D586" s="1823" t="s">
        <v>210</v>
      </c>
      <c r="E586" s="1823"/>
      <c r="F586" s="1823"/>
      <c r="I586" s="490"/>
    </row>
    <row r="587" spans="1:9">
      <c r="A587" s="483"/>
      <c r="B587" s="483"/>
      <c r="C587" s="483"/>
      <c r="D587" s="1825" t="s">
        <v>1067</v>
      </c>
      <c r="E587" s="1825"/>
      <c r="F587" s="1825"/>
      <c r="I587" s="490"/>
    </row>
    <row r="588" spans="1:9">
      <c r="A588" s="402"/>
      <c r="B588" s="402"/>
      <c r="C588" s="483"/>
      <c r="D588" s="499"/>
      <c r="I588" s="490"/>
    </row>
    <row r="589" spans="1:9">
      <c r="A589" s="483"/>
      <c r="B589" s="485" t="s">
        <v>2813</v>
      </c>
      <c r="D589" s="1825" t="s">
        <v>888</v>
      </c>
      <c r="E589" s="1825"/>
      <c r="F589" s="1825"/>
      <c r="I589" s="490"/>
    </row>
    <row r="590" spans="1:9">
      <c r="A590" s="490"/>
      <c r="B590" s="490"/>
      <c r="D590" s="476"/>
      <c r="I590" s="490"/>
    </row>
    <row r="591" spans="1:9">
      <c r="A591" s="490"/>
      <c r="B591" s="485" t="s">
        <v>2813</v>
      </c>
      <c r="D591" s="1825" t="s">
        <v>2022</v>
      </c>
      <c r="E591" s="1825"/>
      <c r="F591" s="1825"/>
      <c r="I591" s="490"/>
    </row>
    <row r="592" spans="1:9">
      <c r="A592" s="490"/>
      <c r="B592" s="490"/>
      <c r="D592" s="1825"/>
      <c r="E592" s="1825"/>
      <c r="F592" s="1825"/>
      <c r="I592" s="490"/>
    </row>
    <row r="593" spans="1:9">
      <c r="A593" s="490"/>
      <c r="B593" s="490"/>
      <c r="D593" s="1825"/>
      <c r="E593" s="1825"/>
      <c r="F593" s="1825"/>
      <c r="I593" s="490"/>
    </row>
    <row r="594" spans="1:9">
      <c r="A594" s="490"/>
      <c r="B594" s="490"/>
      <c r="D594" s="1825"/>
      <c r="E594" s="1825"/>
      <c r="F594" s="1825"/>
      <c r="I594" s="490"/>
    </row>
    <row r="595" spans="1:9">
      <c r="A595" s="490"/>
      <c r="B595" s="485" t="s">
        <v>2814</v>
      </c>
      <c r="D595" s="1825" t="s">
        <v>1068</v>
      </c>
      <c r="E595" s="1825"/>
      <c r="F595" s="1825"/>
      <c r="I595" s="490"/>
    </row>
    <row r="596" spans="1:9">
      <c r="A596" s="490"/>
      <c r="B596" s="490"/>
      <c r="D596" s="1825"/>
      <c r="E596" s="1825"/>
      <c r="F596" s="1825"/>
      <c r="I596" s="490"/>
    </row>
    <row r="597" spans="1:9">
      <c r="A597" s="490"/>
      <c r="B597" s="490"/>
      <c r="D597" s="1825"/>
      <c r="E597" s="1825"/>
      <c r="F597" s="1825"/>
      <c r="I597" s="490"/>
    </row>
    <row r="598" spans="1:9">
      <c r="A598" s="490"/>
      <c r="B598" s="490"/>
      <c r="D598" s="1825"/>
      <c r="E598" s="1825"/>
      <c r="F598" s="1825"/>
      <c r="I598" s="490"/>
    </row>
    <row r="599" spans="1:9">
      <c r="A599" s="490"/>
      <c r="B599" s="490"/>
      <c r="D599" s="440"/>
      <c r="E599" s="440"/>
      <c r="F599" s="440"/>
      <c r="I599" s="490"/>
    </row>
    <row r="600" spans="1:9">
      <c r="A600" s="490"/>
      <c r="B600" s="485" t="s">
        <v>2813</v>
      </c>
      <c r="D600" s="1825" t="s">
        <v>2023</v>
      </c>
      <c r="E600" s="1825"/>
      <c r="F600" s="1825"/>
      <c r="I600" s="490"/>
    </row>
    <row r="601" spans="1:9">
      <c r="A601" s="490"/>
      <c r="B601" s="490"/>
      <c r="D601" s="1825"/>
      <c r="E601" s="1825"/>
      <c r="F601" s="1825"/>
      <c r="I601" s="490"/>
    </row>
    <row r="602" spans="1:9">
      <c r="A602" s="490"/>
      <c r="B602" s="490"/>
      <c r="D602" s="499"/>
      <c r="I602" s="490"/>
    </row>
    <row r="603" spans="1:9">
      <c r="A603" s="490"/>
      <c r="B603" s="485" t="s">
        <v>2814</v>
      </c>
      <c r="D603" s="1825" t="s">
        <v>1069</v>
      </c>
      <c r="E603" s="1825"/>
      <c r="F603" s="1825"/>
      <c r="I603" s="490"/>
    </row>
    <row r="604" spans="1:9">
      <c r="A604" s="490"/>
      <c r="B604" s="490"/>
      <c r="D604" s="1825"/>
      <c r="E604" s="1825"/>
      <c r="F604" s="1825"/>
      <c r="I604" s="490"/>
    </row>
    <row r="605" spans="1:9">
      <c r="A605" s="484"/>
      <c r="B605" s="484"/>
      <c r="D605" s="499"/>
      <c r="I605" s="490"/>
    </row>
    <row r="606" spans="1:9">
      <c r="A606" s="1824" t="s">
        <v>1055</v>
      </c>
      <c r="B606" s="1824"/>
      <c r="C606" s="1824"/>
      <c r="D606" s="1824"/>
      <c r="E606" s="1824"/>
      <c r="F606" s="1824"/>
      <c r="G606" s="1824"/>
      <c r="H606" s="1023"/>
      <c r="I606" s="1147"/>
    </row>
    <row r="607" spans="1:9">
      <c r="I607" s="490"/>
    </row>
    <row r="608" spans="1:9">
      <c r="D608" s="1830" t="s">
        <v>1107</v>
      </c>
      <c r="E608" s="1830"/>
      <c r="F608" s="1830"/>
      <c r="I608" s="490"/>
    </row>
    <row r="609" spans="1:9">
      <c r="D609" s="1831" t="s">
        <v>1108</v>
      </c>
      <c r="E609" s="1831"/>
      <c r="F609" s="1831"/>
      <c r="I609" s="490"/>
    </row>
    <row r="610" spans="1:9">
      <c r="D610" s="444"/>
      <c r="I610" s="490"/>
    </row>
    <row r="611" spans="1:9" ht="14.25" customHeight="1">
      <c r="A611" s="484"/>
      <c r="B611" s="485" t="s">
        <v>2813</v>
      </c>
      <c r="D611" s="1848" t="s">
        <v>1881</v>
      </c>
      <c r="E611" s="1848"/>
      <c r="F611" s="1848"/>
      <c r="I611" s="490"/>
    </row>
    <row r="612" spans="1:9">
      <c r="D612" s="1848"/>
      <c r="E612" s="1848"/>
      <c r="F612" s="1848"/>
      <c r="I612" s="490"/>
    </row>
    <row r="613" spans="1:9">
      <c r="D613" s="385"/>
      <c r="E613" s="1031" t="s">
        <v>1882</v>
      </c>
      <c r="F613" s="385"/>
      <c r="I613" s="490"/>
    </row>
    <row r="614" spans="1:9">
      <c r="I614" s="490"/>
    </row>
    <row r="615" spans="1:9">
      <c r="A615" s="1824" t="s">
        <v>1056</v>
      </c>
      <c r="B615" s="1824"/>
      <c r="C615" s="1824"/>
      <c r="D615" s="1824"/>
      <c r="E615" s="1824"/>
      <c r="F615" s="1824"/>
      <c r="G615" s="1824"/>
      <c r="H615" s="1023"/>
      <c r="I615" s="1147"/>
    </row>
    <row r="616" spans="1:9">
      <c r="A616" s="446"/>
      <c r="B616" s="446"/>
      <c r="I616" s="490"/>
    </row>
    <row r="617" spans="1:9">
      <c r="A617" s="482"/>
      <c r="B617" s="482"/>
      <c r="C617" s="482"/>
      <c r="D617" s="1855" t="s">
        <v>1109</v>
      </c>
      <c r="E617" s="1855"/>
      <c r="F617" s="1855"/>
      <c r="I617" s="490"/>
    </row>
    <row r="618" spans="1:9">
      <c r="A618" s="482"/>
      <c r="B618" s="482"/>
      <c r="C618" s="482"/>
      <c r="D618" s="1855"/>
      <c r="E618" s="1855"/>
      <c r="F618" s="1855"/>
      <c r="I618" s="490"/>
    </row>
    <row r="619" spans="1:9">
      <c r="C619" s="483"/>
      <c r="D619" s="1831" t="s">
        <v>1110</v>
      </c>
      <c r="E619" s="1831"/>
      <c r="F619" s="1831"/>
      <c r="I619" s="490"/>
    </row>
    <row r="620" spans="1:9">
      <c r="C620" s="483"/>
      <c r="D620" s="444"/>
      <c r="E620" s="444"/>
      <c r="F620" s="444"/>
      <c r="I620" s="490"/>
    </row>
    <row r="621" spans="1:9">
      <c r="B621" s="485" t="s">
        <v>2813</v>
      </c>
      <c r="C621" s="483"/>
      <c r="D621" s="1837" t="s">
        <v>2599</v>
      </c>
      <c r="E621" s="1837"/>
      <c r="F621" s="1837"/>
      <c r="I621" s="490"/>
    </row>
    <row r="622" spans="1:9">
      <c r="C622" s="483"/>
      <c r="D622" s="444"/>
      <c r="E622" s="444"/>
      <c r="F622" s="444"/>
      <c r="I622" s="490"/>
    </row>
    <row r="623" spans="1:9" ht="12.75" customHeight="1">
      <c r="A623" s="490"/>
      <c r="B623" s="485" t="s">
        <v>2813</v>
      </c>
      <c r="D623" s="1832" t="s">
        <v>1111</v>
      </c>
      <c r="E623" s="1832"/>
      <c r="F623" s="1832"/>
      <c r="I623" s="490"/>
    </row>
    <row r="624" spans="1:9">
      <c r="D624" s="1832"/>
      <c r="E624" s="1832"/>
      <c r="F624" s="1832"/>
      <c r="I624" s="490"/>
    </row>
    <row r="625" spans="1:9">
      <c r="I625" s="490"/>
    </row>
    <row r="626" spans="1:9">
      <c r="B626" s="485" t="s">
        <v>2813</v>
      </c>
      <c r="D626" s="1832" t="s">
        <v>1112</v>
      </c>
      <c r="E626" s="1832"/>
      <c r="F626" s="1832"/>
      <c r="I626" s="490"/>
    </row>
    <row r="627" spans="1:9">
      <c r="C627" s="500"/>
      <c r="D627" s="1832"/>
      <c r="E627" s="1832"/>
      <c r="F627" s="1832"/>
      <c r="I627" s="490"/>
    </row>
    <row r="628" spans="1:9">
      <c r="C628" s="500"/>
      <c r="I628" s="490"/>
    </row>
    <row r="629" spans="1:9">
      <c r="B629" s="485" t="s">
        <v>2814</v>
      </c>
      <c r="C629" s="500"/>
      <c r="D629" s="1832" t="s">
        <v>1113</v>
      </c>
      <c r="E629" s="1832"/>
      <c r="F629" s="1832"/>
      <c r="I629" s="490"/>
    </row>
    <row r="630" spans="1:9">
      <c r="C630" s="500"/>
      <c r="D630" s="1832"/>
      <c r="E630" s="1832"/>
      <c r="F630" s="1832"/>
      <c r="I630" s="500"/>
    </row>
    <row r="631" spans="1:9">
      <c r="C631" s="500"/>
      <c r="I631" s="490"/>
    </row>
    <row r="632" spans="1:9">
      <c r="B632" s="485" t="s">
        <v>2814</v>
      </c>
      <c r="C632" s="500"/>
      <c r="D632" s="1837" t="s">
        <v>2544</v>
      </c>
      <c r="E632" s="1837"/>
      <c r="F632" s="1837"/>
      <c r="I632" s="490"/>
    </row>
    <row r="633" spans="1:9">
      <c r="C633" s="500"/>
      <c r="I633" s="490"/>
    </row>
    <row r="634" spans="1:9">
      <c r="A634" s="1824" t="s">
        <v>1057</v>
      </c>
      <c r="B634" s="1824"/>
      <c r="C634" s="1824"/>
      <c r="D634" s="1824"/>
      <c r="E634" s="1824"/>
      <c r="F634" s="1824"/>
      <c r="G634" s="1824"/>
      <c r="H634" s="1023"/>
      <c r="I634" s="1147"/>
    </row>
    <row r="635" spans="1:9">
      <c r="A635" s="482"/>
      <c r="B635" s="482"/>
      <c r="C635" s="482"/>
      <c r="I635" s="490"/>
    </row>
    <row r="636" spans="1:9">
      <c r="C636" s="490"/>
      <c r="D636" s="1830" t="s">
        <v>1114</v>
      </c>
      <c r="E636" s="1830"/>
      <c r="F636" s="1830"/>
      <c r="I636" s="490"/>
    </row>
    <row r="637" spans="1:9">
      <c r="A637" s="490"/>
      <c r="B637" s="490"/>
      <c r="D637" s="404"/>
      <c r="I637" s="490"/>
    </row>
    <row r="638" spans="1:9" ht="14.25" customHeight="1">
      <c r="A638" s="484"/>
      <c r="B638" s="485" t="s">
        <v>2814</v>
      </c>
      <c r="D638" s="1848" t="s">
        <v>2024</v>
      </c>
      <c r="E638" s="1848"/>
      <c r="F638" s="1848"/>
      <c r="I638" s="490"/>
    </row>
    <row r="639" spans="1:9">
      <c r="D639" s="1848"/>
      <c r="E639" s="1848"/>
      <c r="F639" s="1848"/>
      <c r="I639" s="490"/>
    </row>
    <row r="640" spans="1:9">
      <c r="D640" s="385"/>
      <c r="E640" s="1031" t="s">
        <v>1884</v>
      </c>
      <c r="F640" s="385"/>
      <c r="I640" s="490"/>
    </row>
    <row r="641" spans="1:9">
      <c r="D641" s="1821" t="s">
        <v>1883</v>
      </c>
      <c r="E641" s="1821"/>
      <c r="F641" s="1821"/>
      <c r="I641" s="490"/>
    </row>
    <row r="642" spans="1:9">
      <c r="D642" s="1821"/>
      <c r="E642" s="1821"/>
      <c r="F642" s="1821"/>
      <c r="I642" s="490"/>
    </row>
    <row r="643" spans="1:9">
      <c r="D643" s="1821"/>
      <c r="E643" s="1821"/>
      <c r="F643" s="1821"/>
      <c r="I643" s="490"/>
    </row>
    <row r="644" spans="1:9">
      <c r="D644" s="445"/>
      <c r="E644" s="445"/>
      <c r="F644" s="445"/>
      <c r="I644" s="490"/>
    </row>
    <row r="645" spans="1:9">
      <c r="A645" s="484"/>
      <c r="B645" s="485" t="s">
        <v>2814</v>
      </c>
      <c r="D645" s="1821" t="s">
        <v>1115</v>
      </c>
      <c r="E645" s="1821"/>
      <c r="F645" s="1821"/>
      <c r="I645" s="490"/>
    </row>
    <row r="646" spans="1:9">
      <c r="A646" s="487"/>
      <c r="B646" s="487"/>
      <c r="C646" s="487"/>
      <c r="D646" s="1821"/>
      <c r="E646" s="1821"/>
      <c r="F646" s="1821"/>
      <c r="I646" s="490"/>
    </row>
    <row r="647" spans="1:9">
      <c r="A647" s="487"/>
      <c r="B647" s="487"/>
      <c r="C647" s="487"/>
      <c r="D647" s="446"/>
      <c r="E647" s="446"/>
      <c r="F647" s="446"/>
      <c r="I647" s="490"/>
    </row>
    <row r="648" spans="1:9">
      <c r="A648" s="484"/>
      <c r="B648" s="485" t="s">
        <v>2814</v>
      </c>
      <c r="C648" s="487"/>
      <c r="D648" s="1821" t="s">
        <v>1225</v>
      </c>
      <c r="E648" s="1821"/>
      <c r="F648" s="1821"/>
      <c r="I648" s="490"/>
    </row>
    <row r="649" spans="1:9">
      <c r="A649" s="484"/>
      <c r="B649" s="484"/>
      <c r="C649" s="487"/>
      <c r="D649" s="1821"/>
      <c r="E649" s="1821"/>
      <c r="F649" s="1821"/>
      <c r="I649" s="490"/>
    </row>
    <row r="650" spans="1:9">
      <c r="A650" s="484"/>
      <c r="B650" s="484"/>
      <c r="C650" s="487"/>
      <c r="D650" s="1821"/>
      <c r="E650" s="1821"/>
      <c r="F650" s="1821"/>
      <c r="I650" s="490"/>
    </row>
    <row r="651" spans="1:9">
      <c r="A651" s="487"/>
      <c r="B651" s="485" t="s">
        <v>2814</v>
      </c>
      <c r="C651" s="487"/>
      <c r="D651" s="1822" t="s">
        <v>1116</v>
      </c>
      <c r="E651" s="1822"/>
      <c r="F651" s="1822"/>
      <c r="I651" s="490"/>
    </row>
    <row r="652" spans="1:9">
      <c r="A652" s="487"/>
      <c r="B652" s="487"/>
      <c r="C652" s="487"/>
      <c r="D652" s="446"/>
      <c r="E652" s="446"/>
      <c r="F652" s="446"/>
      <c r="I652" s="490"/>
    </row>
    <row r="653" spans="1:9">
      <c r="A653" s="1824" t="s">
        <v>1058</v>
      </c>
      <c r="B653" s="1824"/>
      <c r="C653" s="1824"/>
      <c r="D653" s="1824"/>
      <c r="E653" s="1824"/>
      <c r="F653" s="1824"/>
      <c r="G653" s="1824"/>
      <c r="H653" s="1023"/>
      <c r="I653" s="1147"/>
    </row>
    <row r="654" spans="1:9">
      <c r="A654" s="446"/>
      <c r="B654" s="446"/>
      <c r="C654" s="487"/>
      <c r="D654" s="446"/>
      <c r="E654" s="446"/>
      <c r="F654" s="446"/>
      <c r="I654" s="490"/>
    </row>
    <row r="655" spans="1:9">
      <c r="C655" s="482"/>
      <c r="D655" s="1830" t="s">
        <v>1146</v>
      </c>
      <c r="E655" s="1830"/>
      <c r="F655" s="1830"/>
      <c r="I655" s="490"/>
    </row>
    <row r="656" spans="1:9">
      <c r="A656" s="483"/>
      <c r="B656" s="483"/>
      <c r="C656" s="483"/>
      <c r="D656" s="1822" t="s">
        <v>1147</v>
      </c>
      <c r="E656" s="1822"/>
      <c r="F656" s="1822"/>
      <c r="I656" s="490"/>
    </row>
    <row r="657" spans="1:9">
      <c r="A657" s="483"/>
      <c r="B657" s="483"/>
      <c r="C657" s="483"/>
      <c r="D657" s="446"/>
      <c r="E657" s="446"/>
      <c r="F657" s="446"/>
      <c r="I657" s="490"/>
    </row>
    <row r="658" spans="1:9" ht="12.75" customHeight="1">
      <c r="B658" s="485" t="s">
        <v>2813</v>
      </c>
      <c r="C658" s="487"/>
      <c r="D658" s="1821" t="s">
        <v>1281</v>
      </c>
      <c r="E658" s="1821"/>
      <c r="F658" s="1821"/>
      <c r="I658" s="490"/>
    </row>
    <row r="659" spans="1:9">
      <c r="D659" s="1821"/>
      <c r="E659" s="1821"/>
      <c r="F659" s="1821"/>
      <c r="I659" s="490"/>
    </row>
    <row r="660" spans="1:9">
      <c r="D660" s="1821"/>
      <c r="E660" s="1821"/>
      <c r="F660" s="1821"/>
      <c r="I660" s="490"/>
    </row>
    <row r="661" spans="1:9">
      <c r="D661" s="1821"/>
      <c r="E661" s="1821"/>
      <c r="F661" s="1821"/>
      <c r="I661" s="490"/>
    </row>
    <row r="662" spans="1:9" ht="14.5" customHeight="1">
      <c r="A662" s="484"/>
      <c r="B662" s="484"/>
      <c r="C662" s="487"/>
      <c r="D662" s="385"/>
      <c r="E662" s="385"/>
      <c r="F662" s="385"/>
      <c r="I662" s="490"/>
    </row>
    <row r="663" spans="1:9" ht="12.75" customHeight="1">
      <c r="A663" s="483"/>
      <c r="B663" s="485" t="s">
        <v>2813</v>
      </c>
      <c r="C663" s="487"/>
      <c r="D663" s="1821" t="s">
        <v>1283</v>
      </c>
      <c r="E663" s="1821"/>
      <c r="F663" s="1821"/>
      <c r="I663" s="490"/>
    </row>
    <row r="664" spans="1:9">
      <c r="A664" s="483"/>
      <c r="B664" s="484"/>
      <c r="C664" s="487"/>
      <c r="D664" s="1821"/>
      <c r="E664" s="1821"/>
      <c r="F664" s="1821"/>
      <c r="I664" s="490"/>
    </row>
    <row r="665" spans="1:9">
      <c r="A665" s="483"/>
      <c r="B665" s="484"/>
      <c r="C665" s="487"/>
      <c r="D665" s="1821"/>
      <c r="E665" s="1821"/>
      <c r="F665" s="1821"/>
      <c r="I665" s="490"/>
    </row>
    <row r="666" spans="1:9">
      <c r="A666" s="483"/>
      <c r="B666" s="484"/>
      <c r="C666" s="487"/>
      <c r="D666" s="1821"/>
      <c r="E666" s="1821"/>
      <c r="F666" s="1821"/>
      <c r="I666" s="490"/>
    </row>
    <row r="667" spans="1:9">
      <c r="A667" s="483"/>
      <c r="B667" s="484"/>
      <c r="C667" s="487"/>
      <c r="D667" s="1821"/>
      <c r="E667" s="1821"/>
      <c r="F667" s="1821"/>
      <c r="I667" s="490"/>
    </row>
    <row r="668" spans="1:9" ht="14.25" customHeight="1">
      <c r="A668" s="483"/>
      <c r="B668" s="484"/>
      <c r="C668" s="487"/>
      <c r="F668" s="386"/>
      <c r="I668" s="490"/>
    </row>
    <row r="669" spans="1:9" ht="12.75" customHeight="1">
      <c r="A669" s="483"/>
      <c r="B669" s="485" t="s">
        <v>2813</v>
      </c>
      <c r="C669" s="487"/>
      <c r="D669" s="1821" t="s">
        <v>1282</v>
      </c>
      <c r="E669" s="1821"/>
      <c r="F669" s="1821"/>
      <c r="I669" s="490"/>
    </row>
    <row r="670" spans="1:9">
      <c r="A670" s="483"/>
      <c r="B670" s="484"/>
      <c r="C670" s="487"/>
      <c r="D670" s="1821"/>
      <c r="E670" s="1821"/>
      <c r="F670" s="1821"/>
      <c r="I670" s="490"/>
    </row>
    <row r="671" spans="1:9">
      <c r="A671" s="484"/>
      <c r="B671" s="484"/>
      <c r="C671" s="487"/>
      <c r="D671" s="1821"/>
      <c r="E671" s="1821"/>
      <c r="F671" s="1821"/>
      <c r="I671" s="490"/>
    </row>
    <row r="672" spans="1:9">
      <c r="A672" s="484"/>
      <c r="B672" s="484"/>
      <c r="C672" s="487"/>
      <c r="D672" s="1821"/>
      <c r="E672" s="1821"/>
      <c r="F672" s="1821"/>
      <c r="I672" s="490"/>
    </row>
    <row r="673" spans="1:11">
      <c r="A673" s="484"/>
      <c r="B673" s="484"/>
      <c r="C673" s="487"/>
      <c r="D673" s="445"/>
      <c r="E673" s="445"/>
      <c r="F673" s="445"/>
      <c r="I673" s="490"/>
    </row>
    <row r="674" spans="1:11" ht="12.75" customHeight="1">
      <c r="A674" s="483"/>
      <c r="B674" s="485" t="s">
        <v>2814</v>
      </c>
      <c r="C674" s="487"/>
      <c r="D674" s="1821" t="s">
        <v>2025</v>
      </c>
      <c r="E674" s="1821"/>
      <c r="F674" s="1821"/>
      <c r="I674" s="490"/>
    </row>
    <row r="675" spans="1:11" ht="12.75" customHeight="1">
      <c r="A675" s="483"/>
      <c r="B675" s="484"/>
      <c r="C675" s="487"/>
      <c r="D675" s="1821"/>
      <c r="E675" s="1821"/>
      <c r="F675" s="1821"/>
      <c r="I675" s="490"/>
    </row>
    <row r="676" spans="1:11" ht="12.75" customHeight="1">
      <c r="A676" s="483"/>
      <c r="B676" s="484"/>
      <c r="C676" s="487"/>
      <c r="D676" s="1821"/>
      <c r="E676" s="1821"/>
      <c r="F676" s="1821"/>
      <c r="I676" s="490"/>
    </row>
    <row r="677" spans="1:11" ht="12.75" customHeight="1">
      <c r="A677" s="483"/>
      <c r="B677" s="484"/>
      <c r="C677" s="487"/>
      <c r="D677" s="1821"/>
      <c r="E677" s="1821"/>
      <c r="F677" s="1821"/>
      <c r="I677" s="490"/>
    </row>
    <row r="678" spans="1:11" ht="12.75" customHeight="1">
      <c r="A678" s="483"/>
      <c r="B678" s="484"/>
      <c r="C678" s="487"/>
      <c r="D678" s="1821"/>
      <c r="E678" s="1821"/>
      <c r="F678" s="1821"/>
      <c r="I678" s="490"/>
    </row>
    <row r="679" spans="1:11" ht="12.75" customHeight="1">
      <c r="A679" s="483"/>
      <c r="B679" s="484"/>
      <c r="C679" s="487"/>
      <c r="D679" s="1821"/>
      <c r="E679" s="1821"/>
      <c r="F679" s="1821"/>
      <c r="I679" s="490"/>
    </row>
    <row r="680" spans="1:11" ht="12.75" customHeight="1">
      <c r="A680" s="483"/>
      <c r="B680" s="484"/>
      <c r="C680" s="487"/>
      <c r="D680" s="1821"/>
      <c r="E680" s="1821"/>
      <c r="F680" s="1821"/>
      <c r="I680" s="490"/>
    </row>
    <row r="681" spans="1:11" ht="12.75" customHeight="1">
      <c r="A681" s="483"/>
      <c r="B681" s="484"/>
      <c r="C681" s="487"/>
      <c r="D681" s="1821"/>
      <c r="E681" s="1821"/>
      <c r="F681" s="1821"/>
      <c r="I681" s="490"/>
    </row>
    <row r="682" spans="1:11" ht="12.75" customHeight="1">
      <c r="A682" s="483"/>
      <c r="B682" s="484"/>
      <c r="C682" s="487"/>
      <c r="D682" s="1821"/>
      <c r="E682" s="1821"/>
      <c r="F682" s="1821"/>
      <c r="I682" s="490"/>
    </row>
    <row r="683" spans="1:11">
      <c r="A683" s="487"/>
      <c r="B683" s="487"/>
      <c r="C683" s="487"/>
      <c r="D683" s="446"/>
      <c r="E683" s="446"/>
      <c r="F683" s="446"/>
      <c r="I683" s="490"/>
    </row>
    <row r="684" spans="1:11">
      <c r="A684" s="1824" t="s">
        <v>1059</v>
      </c>
      <c r="B684" s="1824"/>
      <c r="C684" s="1824"/>
      <c r="D684" s="1824"/>
      <c r="E684" s="1824"/>
      <c r="F684" s="1824"/>
      <c r="G684" s="1824"/>
      <c r="H684" s="1025"/>
      <c r="I684" s="1151"/>
      <c r="J684" s="501"/>
      <c r="K684" s="501"/>
    </row>
    <row r="685" spans="1:11">
      <c r="A685" s="448"/>
      <c r="B685" s="448"/>
      <c r="C685" s="448"/>
      <c r="D685" s="448"/>
      <c r="E685" s="448"/>
      <c r="F685" s="448"/>
      <c r="G685" s="448"/>
      <c r="H685" s="501"/>
      <c r="I685" s="483"/>
      <c r="J685" s="501"/>
      <c r="K685" s="501"/>
    </row>
    <row r="686" spans="1:11">
      <c r="C686" s="482"/>
      <c r="D686" s="1830" t="s">
        <v>99</v>
      </c>
      <c r="E686" s="1830"/>
      <c r="F686" s="1830"/>
      <c r="H686" s="501"/>
      <c r="I686" s="483"/>
      <c r="J686" s="501"/>
      <c r="K686" s="501"/>
    </row>
    <row r="687" spans="1:11">
      <c r="A687" s="482"/>
      <c r="B687" s="482"/>
      <c r="C687" s="482"/>
      <c r="D687" s="1830" t="s">
        <v>123</v>
      </c>
      <c r="E687" s="1830"/>
      <c r="F687" s="1830"/>
      <c r="H687" s="501"/>
      <c r="I687" s="483"/>
      <c r="J687" s="501"/>
      <c r="K687" s="501"/>
    </row>
    <row r="688" spans="1:11">
      <c r="A688" s="483"/>
      <c r="B688" s="483"/>
      <c r="C688" s="483"/>
      <c r="D688" s="1822" t="s">
        <v>1076</v>
      </c>
      <c r="E688" s="1822"/>
      <c r="F688" s="1822"/>
      <c r="H688" s="501"/>
      <c r="I688" s="483"/>
      <c r="J688" s="501"/>
      <c r="K688" s="501"/>
    </row>
    <row r="689" spans="1:11">
      <c r="A689" s="483"/>
      <c r="B689" s="483"/>
      <c r="C689" s="483"/>
      <c r="H689" s="501"/>
      <c r="I689" s="483"/>
      <c r="J689" s="501"/>
      <c r="K689" s="501"/>
    </row>
    <row r="690" spans="1:11">
      <c r="A690" s="484"/>
      <c r="B690" s="485" t="s">
        <v>2813</v>
      </c>
      <c r="C690" s="483"/>
      <c r="D690" s="1822" t="s">
        <v>885</v>
      </c>
      <c r="E690" s="1822"/>
      <c r="F690" s="1822"/>
      <c r="H690" s="501"/>
      <c r="I690" s="483"/>
      <c r="J690" s="501"/>
      <c r="K690" s="501"/>
    </row>
    <row r="691" spans="1:11">
      <c r="A691" s="483"/>
      <c r="B691" s="483"/>
      <c r="C691" s="483"/>
      <c r="D691" s="1822" t="s">
        <v>894</v>
      </c>
      <c r="E691" s="1822"/>
      <c r="F691" s="1822"/>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2814</v>
      </c>
      <c r="C695" s="483"/>
      <c r="D695" s="1821" t="s">
        <v>2026</v>
      </c>
      <c r="E695" s="1821"/>
      <c r="F695" s="1821"/>
      <c r="H695" s="501"/>
      <c r="I695" s="483"/>
      <c r="J695" s="501"/>
      <c r="K695" s="501"/>
    </row>
    <row r="696" spans="1:11">
      <c r="A696" s="490"/>
      <c r="B696" s="490"/>
      <c r="C696" s="483"/>
      <c r="D696" s="1821"/>
      <c r="E696" s="1821"/>
      <c r="F696" s="1821"/>
      <c r="H696" s="501"/>
      <c r="I696" s="483"/>
      <c r="J696" s="501"/>
      <c r="K696" s="501"/>
    </row>
    <row r="697" spans="1:11">
      <c r="A697" s="483"/>
      <c r="B697" s="483"/>
      <c r="C697" s="483"/>
      <c r="D697" s="1821"/>
      <c r="E697" s="1821"/>
      <c r="F697" s="1821"/>
      <c r="H697" s="501"/>
      <c r="I697" s="483"/>
      <c r="J697" s="501"/>
      <c r="K697" s="501"/>
    </row>
    <row r="698" spans="1:11">
      <c r="A698" s="483"/>
      <c r="B698" s="483"/>
      <c r="C698" s="483"/>
      <c r="H698" s="501"/>
      <c r="J698" s="501"/>
      <c r="K698" s="501"/>
    </row>
    <row r="699" spans="1:11">
      <c r="A699" s="484"/>
      <c r="B699" s="485" t="s">
        <v>2813</v>
      </c>
      <c r="C699" s="483"/>
      <c r="D699" s="1822" t="s">
        <v>917</v>
      </c>
      <c r="E699" s="1822"/>
      <c r="F699" s="1822"/>
      <c r="H699" s="501"/>
      <c r="I699" s="483"/>
      <c r="J699" s="501"/>
      <c r="K699" s="501"/>
    </row>
    <row r="700" spans="1:11">
      <c r="A700" s="484"/>
      <c r="B700" s="484"/>
      <c r="C700" s="483"/>
      <c r="D700" s="1822" t="s">
        <v>894</v>
      </c>
      <c r="E700" s="1822"/>
      <c r="F700" s="1822"/>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2814</v>
      </c>
      <c r="C703" s="483"/>
      <c r="D703" s="1822" t="s">
        <v>2395</v>
      </c>
      <c r="E703" s="1822"/>
      <c r="F703" s="1822"/>
      <c r="H703" s="501"/>
      <c r="I703" s="483"/>
      <c r="J703" s="501"/>
      <c r="K703" s="501"/>
    </row>
    <row r="704" spans="1:11">
      <c r="A704" s="484"/>
      <c r="B704" s="484"/>
      <c r="C704" s="483"/>
      <c r="D704" s="1822" t="s">
        <v>894</v>
      </c>
      <c r="E704" s="1822"/>
      <c r="F704" s="1822"/>
      <c r="H704" s="501"/>
      <c r="I704" s="483"/>
      <c r="J704" s="501"/>
      <c r="K704" s="501"/>
    </row>
    <row r="705" spans="1:11">
      <c r="A705" s="483"/>
      <c r="B705" s="483"/>
      <c r="C705" s="483"/>
      <c r="E705" s="1031" t="s">
        <v>2396</v>
      </c>
      <c r="F705" s="404"/>
      <c r="H705" s="501"/>
      <c r="I705" s="483"/>
      <c r="J705" s="501"/>
      <c r="K705" s="501"/>
    </row>
    <row r="706" spans="1:11">
      <c r="A706" s="483"/>
      <c r="B706" s="483"/>
      <c r="C706" s="483"/>
      <c r="D706" s="404"/>
      <c r="H706" s="501"/>
      <c r="I706" s="483"/>
      <c r="J706" s="501"/>
      <c r="K706" s="501"/>
    </row>
    <row r="707" spans="1:11">
      <c r="A707" s="484"/>
      <c r="B707" s="485" t="s">
        <v>2813</v>
      </c>
      <c r="C707" s="483"/>
      <c r="D707" s="1821" t="s">
        <v>2197</v>
      </c>
      <c r="E707" s="1821"/>
      <c r="F707" s="1821"/>
      <c r="H707" s="501"/>
      <c r="I707" s="483"/>
      <c r="J707" s="501"/>
      <c r="K707" s="501"/>
    </row>
    <row r="708" spans="1:11">
      <c r="A708" s="483"/>
      <c r="B708" s="483"/>
      <c r="C708" s="483"/>
      <c r="D708" s="1821"/>
      <c r="E708" s="1821"/>
      <c r="F708" s="1821"/>
      <c r="H708" s="501"/>
      <c r="I708" s="483"/>
      <c r="J708" s="501"/>
      <c r="K708" s="501"/>
    </row>
    <row r="709" spans="1:11">
      <c r="A709" s="483"/>
      <c r="B709" s="483"/>
      <c r="C709" s="483"/>
      <c r="D709" s="1821"/>
      <c r="E709" s="1821"/>
      <c r="F709" s="1821"/>
      <c r="H709" s="501"/>
      <c r="I709" s="483"/>
      <c r="J709" s="501"/>
      <c r="K709" s="501"/>
    </row>
    <row r="710" spans="1:11">
      <c r="A710" s="483"/>
      <c r="B710" s="483"/>
      <c r="C710" s="483"/>
      <c r="D710" s="1821"/>
      <c r="E710" s="1821"/>
      <c r="F710" s="1821"/>
      <c r="H710" s="501"/>
      <c r="I710" s="483"/>
      <c r="J710" s="501"/>
      <c r="K710" s="501"/>
    </row>
    <row r="711" spans="1:11">
      <c r="A711" s="483"/>
      <c r="B711" s="483"/>
      <c r="C711" s="483"/>
      <c r="D711" s="1821"/>
      <c r="E711" s="1821"/>
      <c r="F711" s="1821"/>
      <c r="H711" s="501"/>
      <c r="I711" s="483"/>
      <c r="J711" s="501"/>
      <c r="K711" s="501"/>
    </row>
    <row r="712" spans="1:11">
      <c r="A712" s="483"/>
      <c r="B712" s="483"/>
      <c r="C712" s="483"/>
      <c r="D712" s="1821"/>
      <c r="E712" s="1821"/>
      <c r="F712" s="1821"/>
      <c r="H712" s="501"/>
      <c r="I712" s="483"/>
      <c r="J712" s="501"/>
      <c r="K712" s="501"/>
    </row>
    <row r="713" spans="1:11">
      <c r="A713" s="483"/>
      <c r="B713" s="483"/>
      <c r="C713" s="483"/>
      <c r="D713" s="445"/>
      <c r="E713" s="445"/>
      <c r="F713" s="445"/>
      <c r="H713" s="501"/>
      <c r="I713" s="483"/>
      <c r="J713" s="501"/>
      <c r="K713" s="501"/>
    </row>
    <row r="714" spans="1:11">
      <c r="A714" s="483"/>
      <c r="B714" s="485" t="s">
        <v>2814</v>
      </c>
      <c r="C714" s="483"/>
      <c r="D714" s="1821" t="s">
        <v>1201</v>
      </c>
      <c r="E714" s="1821"/>
      <c r="F714" s="1821"/>
      <c r="H714" s="501"/>
      <c r="I714" s="483"/>
      <c r="J714" s="501"/>
      <c r="K714" s="501"/>
    </row>
    <row r="715" spans="1:11">
      <c r="A715" s="483"/>
      <c r="B715" s="483"/>
      <c r="C715" s="483"/>
      <c r="D715" s="1821"/>
      <c r="E715" s="1821"/>
      <c r="F715" s="1821"/>
      <c r="H715" s="501"/>
      <c r="I715" s="483"/>
      <c r="J715" s="501"/>
      <c r="K715" s="501"/>
    </row>
    <row r="716" spans="1:11">
      <c r="A716" s="483"/>
      <c r="B716" s="483"/>
      <c r="C716" s="483"/>
      <c r="D716" s="445"/>
      <c r="E716" s="445"/>
      <c r="F716" s="445"/>
      <c r="H716" s="501"/>
      <c r="I716" s="483"/>
      <c r="J716" s="501"/>
      <c r="K716" s="501"/>
    </row>
    <row r="717" spans="1:11">
      <c r="A717" s="484"/>
      <c r="B717" s="485" t="s">
        <v>2814</v>
      </c>
      <c r="C717" s="483"/>
      <c r="D717" s="1821" t="s">
        <v>1077</v>
      </c>
      <c r="E717" s="1821"/>
      <c r="F717" s="1821"/>
      <c r="H717" s="501"/>
      <c r="I717" s="483"/>
      <c r="J717" s="501"/>
      <c r="K717" s="501"/>
    </row>
    <row r="718" spans="1:11">
      <c r="A718" s="483"/>
      <c r="B718" s="483"/>
      <c r="C718" s="483"/>
      <c r="D718" s="1821"/>
      <c r="E718" s="1821"/>
      <c r="F718" s="1821"/>
      <c r="H718" s="501"/>
      <c r="I718" s="483"/>
      <c r="J718" s="501"/>
      <c r="K718" s="501"/>
    </row>
    <row r="719" spans="1:11">
      <c r="A719" s="483"/>
      <c r="B719" s="483"/>
      <c r="C719" s="483"/>
      <c r="D719" s="1821"/>
      <c r="E719" s="1821"/>
      <c r="F719" s="1821"/>
      <c r="H719" s="501"/>
      <c r="I719" s="483"/>
      <c r="J719" s="501"/>
      <c r="K719" s="501"/>
    </row>
    <row r="720" spans="1:11" ht="15" customHeight="1">
      <c r="A720" s="483"/>
      <c r="B720" s="483"/>
      <c r="C720" s="483"/>
      <c r="D720" s="1821"/>
      <c r="E720" s="1821"/>
      <c r="F720" s="1821"/>
      <c r="H720" s="501"/>
      <c r="I720" s="483"/>
      <c r="J720" s="501"/>
      <c r="K720" s="501"/>
    </row>
    <row r="721" spans="1:11" ht="15" customHeight="1">
      <c r="A721" s="483"/>
      <c r="B721" s="483"/>
      <c r="C721" s="483"/>
      <c r="D721" s="1821"/>
      <c r="E721" s="1821"/>
      <c r="F721" s="1821"/>
      <c r="H721" s="501"/>
      <c r="I721" s="483"/>
      <c r="J721" s="501"/>
      <c r="K721" s="501"/>
    </row>
    <row r="722" spans="1:11">
      <c r="A722" s="483"/>
      <c r="B722" s="483"/>
      <c r="C722" s="483"/>
      <c r="D722" s="1821"/>
      <c r="E722" s="1821"/>
      <c r="F722" s="1821"/>
      <c r="H722" s="501"/>
      <c r="I722" s="483"/>
      <c r="J722" s="501"/>
      <c r="K722" s="501"/>
    </row>
    <row r="723" spans="1:11">
      <c r="A723" s="483"/>
      <c r="B723" s="483"/>
      <c r="C723" s="483"/>
      <c r="D723" s="1821"/>
      <c r="E723" s="1821"/>
      <c r="F723" s="1821"/>
      <c r="H723" s="501"/>
      <c r="I723" s="483"/>
      <c r="J723" s="501"/>
      <c r="K723" s="501"/>
    </row>
    <row r="724" spans="1:11">
      <c r="A724" s="483"/>
      <c r="B724" s="483"/>
      <c r="C724" s="483"/>
      <c r="D724" s="1821"/>
      <c r="E724" s="1821"/>
      <c r="F724" s="1821"/>
      <c r="H724" s="501"/>
      <c r="I724" s="483"/>
      <c r="J724" s="501"/>
      <c r="K724" s="501"/>
    </row>
    <row r="725" spans="1:11" ht="15" customHeight="1">
      <c r="A725" s="483"/>
      <c r="B725" s="483"/>
      <c r="C725" s="483"/>
      <c r="D725" s="1821"/>
      <c r="E725" s="1821"/>
      <c r="F725" s="1821"/>
      <c r="H725" s="501"/>
      <c r="I725" s="483"/>
      <c r="J725" s="501"/>
      <c r="K725" s="501"/>
    </row>
    <row r="726" spans="1:11">
      <c r="A726" s="483"/>
      <c r="B726" s="483"/>
      <c r="C726" s="483"/>
      <c r="D726" s="1821"/>
      <c r="E726" s="1821"/>
      <c r="F726" s="1821"/>
      <c r="H726" s="501"/>
      <c r="I726" s="483"/>
      <c r="J726" s="501"/>
      <c r="K726" s="501"/>
    </row>
    <row r="727" spans="1:11">
      <c r="A727" s="483"/>
      <c r="B727" s="483"/>
      <c r="C727" s="483"/>
      <c r="D727" s="1821"/>
      <c r="E727" s="1821"/>
      <c r="F727" s="1821"/>
      <c r="H727" s="501"/>
      <c r="I727" s="483"/>
      <c r="J727" s="501"/>
      <c r="K727" s="501"/>
    </row>
    <row r="728" spans="1:11">
      <c r="A728" s="483"/>
      <c r="B728" s="483"/>
      <c r="C728" s="483"/>
      <c r="D728" s="1821"/>
      <c r="E728" s="1821"/>
      <c r="F728" s="1821"/>
      <c r="H728" s="501"/>
      <c r="I728" s="483"/>
      <c r="J728" s="501"/>
      <c r="K728" s="501"/>
    </row>
    <row r="729" spans="1:11">
      <c r="A729" s="483"/>
      <c r="B729" s="483"/>
      <c r="C729" s="483"/>
      <c r="D729" s="1821"/>
      <c r="E729" s="1821"/>
      <c r="F729" s="1821"/>
      <c r="H729" s="501"/>
      <c r="I729" s="483"/>
      <c r="J729" s="501"/>
      <c r="K729" s="501"/>
    </row>
    <row r="730" spans="1:11">
      <c r="A730" s="483"/>
      <c r="B730" s="485" t="s">
        <v>2814</v>
      </c>
      <c r="C730" s="483"/>
      <c r="D730" s="1821" t="s">
        <v>2388</v>
      </c>
      <c r="E730" s="1821"/>
      <c r="F730" s="1821"/>
      <c r="H730" s="501"/>
      <c r="I730" s="483"/>
      <c r="J730" s="501"/>
      <c r="K730" s="501"/>
    </row>
    <row r="731" spans="1:11">
      <c r="A731" s="483"/>
      <c r="B731" s="483"/>
      <c r="C731" s="483"/>
      <c r="D731" s="1821"/>
      <c r="E731" s="1821"/>
      <c r="F731" s="1821"/>
      <c r="H731" s="501"/>
      <c r="I731" s="483"/>
      <c r="J731" s="501"/>
      <c r="K731" s="501"/>
    </row>
    <row r="732" spans="1:11">
      <c r="A732" s="483"/>
      <c r="B732" s="483"/>
      <c r="C732" s="483"/>
      <c r="D732" s="1821"/>
      <c r="E732" s="1821"/>
      <c r="F732" s="1821"/>
      <c r="H732" s="501"/>
      <c r="I732" s="483"/>
      <c r="J732" s="501"/>
      <c r="K732" s="501"/>
    </row>
    <row r="733" spans="1:11">
      <c r="A733" s="483"/>
      <c r="B733" s="483"/>
      <c r="C733" s="483"/>
      <c r="D733" s="445"/>
      <c r="E733" s="445"/>
      <c r="F733" s="445"/>
      <c r="H733" s="501"/>
      <c r="I733" s="483"/>
      <c r="J733" s="501"/>
      <c r="K733" s="501"/>
    </row>
    <row r="734" spans="1:11">
      <c r="A734" s="483"/>
      <c r="B734" s="485" t="s">
        <v>2814</v>
      </c>
      <c r="C734" s="483"/>
      <c r="D734" s="1821" t="s">
        <v>2387</v>
      </c>
      <c r="E734" s="1821"/>
      <c r="F734" s="1821"/>
      <c r="H734" s="501"/>
      <c r="I734" s="483"/>
      <c r="J734" s="501"/>
      <c r="K734" s="501"/>
    </row>
    <row r="735" spans="1:11">
      <c r="A735" s="483"/>
      <c r="B735" s="483"/>
      <c r="C735" s="483"/>
      <c r="D735" s="1821"/>
      <c r="E735" s="1821"/>
      <c r="F735" s="1821"/>
      <c r="H735" s="501"/>
      <c r="I735" s="483"/>
      <c r="J735" s="501"/>
      <c r="K735" s="501"/>
    </row>
    <row r="736" spans="1:11">
      <c r="A736" s="483"/>
      <c r="B736" s="483"/>
      <c r="C736" s="483"/>
      <c r="D736" s="1821"/>
      <c r="E736" s="1821"/>
      <c r="F736" s="1821"/>
      <c r="H736" s="501"/>
      <c r="I736" s="483"/>
      <c r="J736" s="501"/>
      <c r="K736" s="501"/>
    </row>
    <row r="737" spans="1:11">
      <c r="A737" s="483"/>
      <c r="B737" s="483"/>
      <c r="C737" s="483"/>
      <c r="H737" s="501"/>
      <c r="I737" s="483"/>
      <c r="J737" s="501"/>
      <c r="K737" s="501"/>
    </row>
    <row r="738" spans="1:11">
      <c r="A738" s="483"/>
      <c r="B738" s="485" t="s">
        <v>2814</v>
      </c>
      <c r="C738" s="483"/>
      <c r="D738" s="1821" t="s">
        <v>2386</v>
      </c>
      <c r="E738" s="1821"/>
      <c r="F738" s="1821"/>
      <c r="H738" s="501"/>
      <c r="I738" s="483"/>
      <c r="J738" s="501"/>
      <c r="K738" s="501"/>
    </row>
    <row r="739" spans="1:11">
      <c r="A739" s="483"/>
      <c r="B739" s="483"/>
      <c r="C739" s="483"/>
      <c r="D739" s="1821"/>
      <c r="E739" s="1821"/>
      <c r="F739" s="1821"/>
      <c r="H739" s="501"/>
      <c r="I739" s="483"/>
      <c r="J739" s="501"/>
      <c r="K739" s="501"/>
    </row>
    <row r="740" spans="1:11">
      <c r="A740" s="483"/>
      <c r="B740" s="483"/>
      <c r="C740" s="483"/>
      <c r="D740" s="1821"/>
      <c r="E740" s="1821"/>
      <c r="F740" s="1821"/>
      <c r="H740" s="501"/>
      <c r="I740" s="483"/>
      <c r="J740" s="501"/>
      <c r="K740" s="501"/>
    </row>
    <row r="741" spans="1:11">
      <c r="A741" s="483"/>
      <c r="B741" s="483"/>
      <c r="C741" s="483"/>
      <c r="D741" s="1821"/>
      <c r="E741" s="1821"/>
      <c r="F741" s="1821"/>
      <c r="H741" s="501"/>
      <c r="I741" s="483"/>
      <c r="J741" s="501"/>
      <c r="K741" s="501"/>
    </row>
    <row r="742" spans="1:11">
      <c r="A742" s="483"/>
      <c r="B742" s="483"/>
      <c r="C742" s="483"/>
      <c r="H742" s="501"/>
      <c r="I742" s="483"/>
      <c r="J742" s="501"/>
      <c r="K742" s="501"/>
    </row>
    <row r="743" spans="1:11">
      <c r="A743" s="484"/>
      <c r="B743" s="485" t="s">
        <v>2814</v>
      </c>
      <c r="C743" s="483"/>
      <c r="D743" s="1821" t="s">
        <v>1078</v>
      </c>
      <c r="E743" s="1821"/>
      <c r="F743" s="1821"/>
      <c r="H743" s="501"/>
      <c r="I743" s="483"/>
      <c r="J743" s="501"/>
      <c r="K743" s="501"/>
    </row>
    <row r="744" spans="1:11">
      <c r="A744" s="483"/>
      <c r="B744" s="483"/>
      <c r="C744" s="483"/>
      <c r="D744" s="1821"/>
      <c r="E744" s="1821"/>
      <c r="F744" s="1821"/>
      <c r="H744" s="501"/>
      <c r="I744" s="483"/>
      <c r="J744" s="501"/>
      <c r="K744" s="501"/>
    </row>
    <row r="745" spans="1:11">
      <c r="A745" s="483"/>
      <c r="B745" s="483"/>
      <c r="C745" s="483"/>
      <c r="D745" s="1821"/>
      <c r="E745" s="1821"/>
      <c r="F745" s="1821"/>
      <c r="H745" s="501"/>
      <c r="I745" s="483"/>
      <c r="J745" s="501"/>
      <c r="K745" s="501"/>
    </row>
    <row r="746" spans="1:11">
      <c r="A746" s="483"/>
      <c r="B746" s="483"/>
      <c r="C746" s="483"/>
      <c r="D746" s="1821"/>
      <c r="E746" s="1821"/>
      <c r="F746" s="1821"/>
      <c r="H746" s="501"/>
      <c r="I746" s="483"/>
      <c r="J746" s="501"/>
      <c r="K746" s="501"/>
    </row>
    <row r="747" spans="1:11">
      <c r="A747" s="483"/>
      <c r="B747" s="483"/>
      <c r="C747" s="483"/>
      <c r="D747" s="1821"/>
      <c r="E747" s="1821"/>
      <c r="F747" s="1821"/>
      <c r="H747" s="501"/>
      <c r="I747" s="483"/>
      <c r="J747" s="501"/>
      <c r="K747" s="501"/>
    </row>
    <row r="748" spans="1:11">
      <c r="A748" s="483"/>
      <c r="B748" s="483"/>
      <c r="C748" s="483"/>
      <c r="D748" s="492"/>
      <c r="H748" s="501"/>
      <c r="I748" s="483"/>
      <c r="J748" s="501"/>
      <c r="K748" s="501"/>
    </row>
    <row r="749" spans="1:11">
      <c r="A749" s="484"/>
      <c r="B749" s="485" t="s">
        <v>2814</v>
      </c>
      <c r="C749" s="483"/>
      <c r="D749" s="1821" t="s">
        <v>2100</v>
      </c>
      <c r="E749" s="1821"/>
      <c r="F749" s="1821"/>
      <c r="H749" s="501"/>
      <c r="I749" s="483"/>
      <c r="J749" s="501"/>
      <c r="K749" s="501"/>
    </row>
    <row r="750" spans="1:11">
      <c r="A750" s="483"/>
      <c r="B750" s="483"/>
      <c r="C750" s="483"/>
      <c r="D750" s="1821"/>
      <c r="E750" s="1821"/>
      <c r="F750" s="1821"/>
      <c r="H750" s="501"/>
      <c r="I750" s="483"/>
      <c r="J750" s="501"/>
      <c r="K750" s="501"/>
    </row>
    <row r="751" spans="1:11">
      <c r="A751" s="483"/>
      <c r="B751" s="483"/>
      <c r="C751" s="483"/>
      <c r="D751" s="1821"/>
      <c r="E751" s="1821"/>
      <c r="F751" s="1821"/>
      <c r="H751" s="501"/>
      <c r="I751" s="483"/>
      <c r="J751" s="501"/>
      <c r="K751" s="501"/>
    </row>
    <row r="752" spans="1:11">
      <c r="A752" s="483"/>
      <c r="B752" s="483"/>
      <c r="C752" s="483"/>
      <c r="D752" s="1821"/>
      <c r="E752" s="1821"/>
      <c r="F752" s="1821"/>
      <c r="H752" s="501"/>
      <c r="I752" s="483"/>
      <c r="J752" s="501"/>
      <c r="K752" s="501"/>
    </row>
    <row r="753" spans="1:11">
      <c r="A753" s="483"/>
      <c r="B753" s="483"/>
      <c r="C753" s="483"/>
      <c r="D753" s="1821"/>
      <c r="E753" s="1821"/>
      <c r="F753" s="1821"/>
      <c r="H753" s="501"/>
      <c r="I753" s="483"/>
      <c r="J753" s="501"/>
      <c r="K753" s="501"/>
    </row>
    <row r="754" spans="1:11">
      <c r="A754" s="483"/>
      <c r="B754" s="483"/>
      <c r="C754" s="483"/>
      <c r="D754" s="1821"/>
      <c r="E754" s="1821"/>
      <c r="F754" s="1821"/>
      <c r="H754" s="501"/>
      <c r="I754" s="483"/>
      <c r="J754" s="501"/>
      <c r="K754" s="501"/>
    </row>
    <row r="755" spans="1:11">
      <c r="A755" s="483"/>
      <c r="B755" s="483"/>
      <c r="C755" s="483"/>
      <c r="D755" s="1821"/>
      <c r="E755" s="1821"/>
      <c r="F755" s="1821"/>
      <c r="H755" s="501"/>
      <c r="I755" s="483"/>
      <c r="J755" s="501"/>
      <c r="K755" s="501"/>
    </row>
    <row r="756" spans="1:11">
      <c r="A756" s="483"/>
      <c r="B756" s="483"/>
      <c r="C756" s="483"/>
      <c r="D756" s="1859" t="s">
        <v>2609</v>
      </c>
      <c r="E756" s="1859"/>
      <c r="F756" s="1859"/>
      <c r="H756" s="501"/>
      <c r="I756" s="483"/>
      <c r="J756" s="501"/>
      <c r="K756" s="501"/>
    </row>
    <row r="757" spans="1:11">
      <c r="A757" s="483"/>
      <c r="B757" s="483"/>
      <c r="C757" s="483"/>
      <c r="D757" s="341"/>
      <c r="H757" s="501"/>
      <c r="I757" s="483"/>
      <c r="J757" s="501"/>
      <c r="K757" s="501"/>
    </row>
    <row r="758" spans="1:11">
      <c r="A758" s="1829" t="s">
        <v>1060</v>
      </c>
      <c r="B758" s="1829"/>
      <c r="C758" s="1829"/>
      <c r="D758" s="1829"/>
      <c r="E758" s="1829"/>
      <c r="F758" s="1829"/>
      <c r="G758" s="1829"/>
      <c r="H758" s="1025"/>
      <c r="I758" s="1151"/>
      <c r="J758" s="501"/>
      <c r="K758" s="501"/>
    </row>
    <row r="759" spans="1:11">
      <c r="A759" s="483"/>
      <c r="B759" s="483"/>
      <c r="C759" s="483"/>
      <c r="D759" s="492"/>
      <c r="G759" s="501"/>
      <c r="H759" s="501"/>
      <c r="I759" s="483"/>
      <c r="J759" s="501"/>
      <c r="K759" s="501"/>
    </row>
    <row r="760" spans="1:11" ht="13.75" customHeight="1">
      <c r="C760" s="483"/>
      <c r="D760" s="1823" t="s">
        <v>1070</v>
      </c>
      <c r="E760" s="1823"/>
      <c r="F760" s="1823"/>
      <c r="G760" s="501"/>
      <c r="H760" s="501"/>
      <c r="I760" s="483"/>
      <c r="J760" s="501"/>
      <c r="K760" s="501"/>
    </row>
    <row r="761" spans="1:11">
      <c r="A761" s="483"/>
      <c r="B761" s="483"/>
      <c r="C761" s="483"/>
      <c r="D761" s="1828" t="s">
        <v>1071</v>
      </c>
      <c r="E761" s="1828"/>
      <c r="F761" s="1828"/>
      <c r="G761" s="501"/>
      <c r="H761" s="501"/>
      <c r="I761" s="483"/>
      <c r="J761" s="501"/>
      <c r="K761" s="501"/>
    </row>
    <row r="762" spans="1:11">
      <c r="A762" s="483"/>
      <c r="B762" s="483"/>
      <c r="C762" s="483"/>
      <c r="G762" s="501"/>
      <c r="H762" s="501"/>
      <c r="I762" s="483"/>
      <c r="J762" s="501"/>
      <c r="K762" s="501"/>
    </row>
    <row r="763" spans="1:11">
      <c r="A763" s="484"/>
      <c r="B763" s="485" t="s">
        <v>2813</v>
      </c>
      <c r="D763" s="1821" t="s">
        <v>1072</v>
      </c>
      <c r="E763" s="1821"/>
      <c r="F763" s="1821"/>
      <c r="G763" s="501"/>
      <c r="H763" s="501"/>
      <c r="I763" s="483"/>
      <c r="J763" s="501"/>
      <c r="K763" s="501"/>
    </row>
    <row r="764" spans="1:11" ht="10.5" customHeight="1">
      <c r="D764" s="1821"/>
      <c r="E764" s="1821"/>
      <c r="F764" s="1821"/>
      <c r="G764" s="501"/>
      <c r="H764" s="501"/>
      <c r="I764" s="483"/>
      <c r="J764" s="501"/>
      <c r="K764" s="501"/>
    </row>
    <row r="765" spans="1:11">
      <c r="D765" s="1821"/>
      <c r="E765" s="1821"/>
      <c r="F765" s="1821"/>
      <c r="G765" s="501"/>
      <c r="H765" s="501"/>
      <c r="I765" s="483"/>
      <c r="J765" s="501"/>
      <c r="K765" s="501"/>
    </row>
    <row r="766" spans="1:11">
      <c r="D766" s="1821"/>
      <c r="E766" s="1821"/>
      <c r="F766" s="1821"/>
      <c r="G766" s="501"/>
      <c r="H766" s="501"/>
      <c r="I766" s="483"/>
      <c r="J766" s="501"/>
      <c r="K766" s="501"/>
    </row>
    <row r="767" spans="1:11">
      <c r="D767" s="1821"/>
      <c r="E767" s="1821"/>
      <c r="F767" s="1821"/>
      <c r="G767" s="501"/>
      <c r="H767" s="501"/>
      <c r="I767" s="483"/>
      <c r="J767" s="501"/>
      <c r="K767" s="501"/>
    </row>
    <row r="768" spans="1:11" ht="15.75" customHeight="1">
      <c r="D768" s="1821"/>
      <c r="E768" s="1821"/>
      <c r="F768" s="1821"/>
      <c r="G768" s="501"/>
      <c r="H768" s="501"/>
      <c r="I768" s="483"/>
      <c r="J768" s="501"/>
      <c r="K768" s="501"/>
    </row>
    <row r="769" spans="1:11">
      <c r="D769" s="499"/>
      <c r="E769" s="446"/>
      <c r="F769" s="446"/>
      <c r="G769" s="501"/>
      <c r="H769" s="501"/>
      <c r="I769" s="483"/>
      <c r="J769" s="501"/>
      <c r="K769" s="501"/>
    </row>
    <row r="770" spans="1:11" s="505" customFormat="1">
      <c r="A770" s="503"/>
      <c r="B770" s="485" t="s">
        <v>2813</v>
      </c>
      <c r="C770" s="504"/>
      <c r="D770" s="1821" t="s">
        <v>1241</v>
      </c>
      <c r="E770" s="1821"/>
      <c r="F770" s="1821"/>
      <c r="I770" s="1152"/>
    </row>
    <row r="771" spans="1:11" s="505" customFormat="1">
      <c r="A771" s="504"/>
      <c r="B771" s="504"/>
      <c r="C771" s="504"/>
      <c r="D771" s="1821"/>
      <c r="E771" s="1821"/>
      <c r="F771" s="1821"/>
      <c r="I771" s="1152"/>
    </row>
    <row r="772" spans="1:11" s="505" customFormat="1">
      <c r="A772" s="504"/>
      <c r="B772" s="504"/>
      <c r="C772" s="504"/>
      <c r="D772" s="1821"/>
      <c r="E772" s="1821"/>
      <c r="F772" s="1821"/>
      <c r="I772" s="1152"/>
    </row>
    <row r="773" spans="1:11" s="505" customFormat="1">
      <c r="A773" s="504"/>
      <c r="B773" s="504"/>
      <c r="C773" s="504"/>
      <c r="D773" s="1821"/>
      <c r="E773" s="1821"/>
      <c r="F773" s="1821"/>
      <c r="I773" s="1152"/>
    </row>
    <row r="774" spans="1:11" s="505" customFormat="1">
      <c r="A774" s="504"/>
      <c r="B774" s="504"/>
      <c r="C774" s="504"/>
      <c r="D774" s="499"/>
      <c r="I774" s="1152"/>
    </row>
    <row r="775" spans="1:11" s="505" customFormat="1">
      <c r="A775" s="484"/>
      <c r="B775" s="485" t="s">
        <v>2814</v>
      </c>
      <c r="C775" s="504"/>
      <c r="D775" s="1832" t="s">
        <v>1242</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c r="A779" s="484"/>
      <c r="B779" s="485" t="s">
        <v>2814</v>
      </c>
      <c r="D779" s="1821" t="s">
        <v>1198</v>
      </c>
      <c r="E779" s="1821"/>
      <c r="F779" s="1821"/>
      <c r="G779" s="501"/>
      <c r="H779" s="501"/>
      <c r="I779" s="483"/>
      <c r="J779" s="501"/>
      <c r="K779" s="501"/>
    </row>
    <row r="780" spans="1:11">
      <c r="D780" s="1821"/>
      <c r="E780" s="1821"/>
      <c r="F780" s="1821"/>
      <c r="G780" s="501"/>
      <c r="H780" s="501"/>
      <c r="I780" s="483"/>
      <c r="J780" s="501"/>
      <c r="K780" s="501"/>
    </row>
    <row r="781" spans="1:11">
      <c r="D781" s="445"/>
      <c r="E781" s="445"/>
      <c r="F781" s="445"/>
      <c r="G781" s="501"/>
      <c r="H781" s="501"/>
      <c r="I781" s="483"/>
      <c r="J781" s="501"/>
      <c r="K781" s="501"/>
    </row>
    <row r="782" spans="1:11">
      <c r="B782" s="485" t="s">
        <v>2814</v>
      </c>
      <c r="D782" s="1821" t="s">
        <v>1215</v>
      </c>
      <c r="E782" s="1821"/>
      <c r="F782" s="1821"/>
      <c r="G782" s="501"/>
      <c r="H782" s="501"/>
      <c r="I782" s="483"/>
      <c r="J782" s="501"/>
      <c r="K782" s="501"/>
    </row>
    <row r="783" spans="1:11">
      <c r="D783" s="1821"/>
      <c r="E783" s="1821"/>
      <c r="F783" s="1821"/>
      <c r="G783" s="501"/>
      <c r="H783" s="501"/>
      <c r="I783" s="483"/>
      <c r="J783" s="501"/>
      <c r="K783" s="501"/>
    </row>
    <row r="784" spans="1:11">
      <c r="D784" s="1821"/>
      <c r="E784" s="1821"/>
      <c r="F784" s="1821"/>
      <c r="G784" s="501"/>
      <c r="H784" s="501"/>
      <c r="I784" s="483"/>
      <c r="J784" s="501"/>
      <c r="K784" s="501"/>
    </row>
    <row r="785" spans="1:11">
      <c r="D785" s="445"/>
      <c r="E785" s="445"/>
      <c r="F785" s="445"/>
      <c r="G785" s="501"/>
      <c r="H785" s="501"/>
      <c r="I785" s="483"/>
      <c r="J785" s="501"/>
      <c r="K785" s="501"/>
    </row>
    <row r="786" spans="1:11" hidden="1">
      <c r="A786" s="1851" t="s">
        <v>1790</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1830</v>
      </c>
      <c r="E788" s="1850"/>
      <c r="F788" s="1850"/>
      <c r="G788" s="3"/>
      <c r="I788" s="490"/>
    </row>
    <row r="789" spans="1:11" hidden="1">
      <c r="A789" s="57"/>
      <c r="B789" s="57"/>
      <c r="C789" s="354"/>
      <c r="D789" s="1835" t="s">
        <v>1744</v>
      </c>
      <c r="E789" s="1835"/>
      <c r="F789" s="1835"/>
      <c r="G789" s="3"/>
      <c r="I789" s="490"/>
    </row>
    <row r="790" spans="1:11" hidden="1">
      <c r="A790" s="57"/>
      <c r="B790" s="57"/>
      <c r="C790" s="354"/>
      <c r="D790" s="447"/>
      <c r="E790" s="447"/>
      <c r="F790" s="447"/>
      <c r="G790" s="3"/>
      <c r="I790" s="490"/>
    </row>
    <row r="791" spans="1:11" hidden="1">
      <c r="A791" s="57"/>
      <c r="B791" s="485" t="s">
        <v>307</v>
      </c>
      <c r="C791" s="354"/>
      <c r="D791" s="1852" t="s">
        <v>1745</v>
      </c>
      <c r="E791" s="1852"/>
      <c r="F791" s="1852"/>
      <c r="G791" s="3"/>
      <c r="I791" s="483"/>
    </row>
    <row r="792" spans="1:11" hidden="1">
      <c r="A792" s="57"/>
      <c r="B792" s="57"/>
      <c r="C792" s="354"/>
      <c r="D792" s="1852"/>
      <c r="E792" s="1852"/>
      <c r="F792" s="1852"/>
      <c r="G792" s="3"/>
      <c r="I792" s="490"/>
    </row>
    <row r="793" spans="1:11" hidden="1">
      <c r="A793" s="174"/>
      <c r="B793" s="174"/>
      <c r="C793" s="174"/>
      <c r="D793" s="1852"/>
      <c r="E793" s="1852"/>
      <c r="F793" s="1852"/>
      <c r="G793" s="118"/>
      <c r="I793" s="490"/>
    </row>
    <row r="794" spans="1:11" hidden="1">
      <c r="A794" s="354"/>
      <c r="B794" s="354"/>
      <c r="C794" s="354"/>
      <c r="D794" s="173"/>
      <c r="E794" s="3"/>
      <c r="F794" s="3"/>
      <c r="G794" s="3"/>
      <c r="I794" s="490"/>
    </row>
    <row r="795" spans="1:11" hidden="1">
      <c r="A795" s="172"/>
      <c r="B795" s="485" t="s">
        <v>307</v>
      </c>
      <c r="C795" s="172"/>
      <c r="D795" s="1852" t="s">
        <v>1746</v>
      </c>
      <c r="E795" s="1852"/>
      <c r="F795" s="1852"/>
      <c r="G795" s="3"/>
      <c r="I795" s="483"/>
    </row>
    <row r="796" spans="1:11" hidden="1">
      <c r="A796" s="172"/>
      <c r="B796" s="172"/>
      <c r="C796" s="172"/>
      <c r="D796" s="1852"/>
      <c r="E796" s="1852"/>
      <c r="F796" s="1852"/>
      <c r="G796" s="3"/>
      <c r="I796" s="490"/>
    </row>
    <row r="797" spans="1:11" hidden="1">
      <c r="A797" s="172"/>
      <c r="B797" s="172"/>
      <c r="C797" s="172"/>
      <c r="D797" s="1852"/>
      <c r="E797" s="1852"/>
      <c r="F797" s="1852"/>
      <c r="G797" s="3"/>
      <c r="I797" s="490"/>
    </row>
    <row r="798" spans="1:11" hidden="1">
      <c r="A798" s="174"/>
      <c r="B798" s="174"/>
      <c r="C798" s="174"/>
      <c r="D798" s="3"/>
      <c r="E798" s="983"/>
      <c r="F798" s="983"/>
      <c r="G798" s="983"/>
      <c r="I798" s="490"/>
    </row>
    <row r="799" spans="1:11" hidden="1">
      <c r="A799" s="175"/>
      <c r="B799" s="485" t="s">
        <v>307</v>
      </c>
      <c r="C799" s="984"/>
      <c r="D799" s="1852" t="s">
        <v>1747</v>
      </c>
      <c r="E799" s="1852"/>
      <c r="F799" s="1852"/>
      <c r="G799" s="983"/>
      <c r="I799" s="483"/>
    </row>
    <row r="800" spans="1:11" hidden="1">
      <c r="A800" s="175"/>
      <c r="B800" s="175"/>
      <c r="C800" s="984"/>
      <c r="D800" s="1852"/>
      <c r="E800" s="1852"/>
      <c r="F800" s="1852"/>
      <c r="G800" s="983"/>
      <c r="I800" s="490"/>
    </row>
    <row r="801" spans="1:9" hidden="1">
      <c r="A801" s="175"/>
      <c r="B801" s="175"/>
      <c r="C801" s="984"/>
      <c r="D801" s="1852"/>
      <c r="E801" s="1852"/>
      <c r="F801" s="1852"/>
      <c r="G801" s="983"/>
      <c r="I801" s="490"/>
    </row>
    <row r="802" spans="1:9" hidden="1">
      <c r="A802" s="175"/>
      <c r="B802" s="175"/>
      <c r="C802" s="984"/>
      <c r="D802" s="118"/>
      <c r="E802" s="3"/>
      <c r="F802" s="3"/>
      <c r="G802" s="983"/>
      <c r="I802" s="490"/>
    </row>
    <row r="803" spans="1:9" hidden="1">
      <c r="A803" s="175"/>
      <c r="B803" s="485" t="s">
        <v>307</v>
      </c>
      <c r="C803" s="984"/>
      <c r="D803" s="1852" t="s">
        <v>1748</v>
      </c>
      <c r="E803" s="1852"/>
      <c r="F803" s="1852"/>
      <c r="G803" s="983"/>
      <c r="I803" s="483"/>
    </row>
    <row r="804" spans="1:9" hidden="1">
      <c r="A804" s="175"/>
      <c r="B804" s="175"/>
      <c r="C804" s="984"/>
      <c r="D804" s="1852"/>
      <c r="E804" s="1852"/>
      <c r="F804" s="1852"/>
      <c r="G804" s="983"/>
      <c r="I804" s="490"/>
    </row>
    <row r="805" spans="1:9" hidden="1">
      <c r="A805" s="175"/>
      <c r="B805" s="175"/>
      <c r="C805" s="984"/>
      <c r="D805" s="1852"/>
      <c r="E805" s="1852"/>
      <c r="F805" s="1852"/>
      <c r="G805" s="983"/>
      <c r="I805" s="490"/>
    </row>
    <row r="806" spans="1:9" hidden="1">
      <c r="A806" s="175"/>
      <c r="B806" s="175"/>
      <c r="C806" s="984"/>
      <c r="D806" s="1852"/>
      <c r="E806" s="1852"/>
      <c r="F806" s="1852"/>
      <c r="G806" s="983"/>
      <c r="I806" s="490"/>
    </row>
    <row r="807" spans="1:9" hidden="1">
      <c r="A807" s="175"/>
      <c r="B807" s="175"/>
      <c r="C807" s="984"/>
      <c r="D807" s="1852"/>
      <c r="E807" s="1852"/>
      <c r="F807" s="1852"/>
      <c r="G807" s="983"/>
      <c r="I807" s="490"/>
    </row>
    <row r="808" spans="1:9" hidden="1">
      <c r="A808" s="175"/>
      <c r="B808" s="175"/>
      <c r="C808" s="984"/>
      <c r="D808" s="1852"/>
      <c r="E808" s="1852"/>
      <c r="F808" s="1852"/>
      <c r="G808" s="983"/>
      <c r="I808" s="490"/>
    </row>
    <row r="809" spans="1:9" hidden="1">
      <c r="A809" s="175"/>
      <c r="B809" s="175"/>
      <c r="C809" s="984"/>
      <c r="D809" s="1852" t="s">
        <v>1791</v>
      </c>
      <c r="E809" s="1852"/>
      <c r="F809" s="1852"/>
      <c r="G809" s="983"/>
      <c r="I809" s="490"/>
    </row>
    <row r="810" spans="1:9" hidden="1">
      <c r="A810" s="175"/>
      <c r="B810" s="175"/>
      <c r="C810" s="984"/>
      <c r="D810" s="1852"/>
      <c r="E810" s="1852"/>
      <c r="F810" s="1852"/>
      <c r="G810" s="983"/>
      <c r="I810" s="490"/>
    </row>
    <row r="811" spans="1:9" hidden="1">
      <c r="A811" s="175"/>
      <c r="B811" s="175"/>
      <c r="C811" s="984"/>
      <c r="D811" s="1852"/>
      <c r="E811" s="1852"/>
      <c r="F811" s="1852"/>
      <c r="G811" s="983"/>
      <c r="I811" s="490"/>
    </row>
    <row r="812" spans="1:9" hidden="1">
      <c r="A812" s="175"/>
      <c r="B812" s="354"/>
      <c r="C812" s="984"/>
      <c r="D812" s="985"/>
      <c r="E812" s="985"/>
      <c r="F812" s="985"/>
      <c r="G812" s="983"/>
      <c r="I812" s="490"/>
    </row>
    <row r="813" spans="1:9" hidden="1">
      <c r="A813" s="175"/>
      <c r="B813" s="485" t="s">
        <v>307</v>
      </c>
      <c r="C813" s="984"/>
      <c r="D813" s="1852" t="s">
        <v>1749</v>
      </c>
      <c r="E813" s="1852"/>
      <c r="F813" s="1852"/>
      <c r="G813" s="983"/>
      <c r="I813" s="483"/>
    </row>
    <row r="814" spans="1:9" hidden="1">
      <c r="A814" s="175"/>
      <c r="B814" s="175"/>
      <c r="C814" s="984"/>
      <c r="D814" s="1852"/>
      <c r="E814" s="1852"/>
      <c r="F814" s="1852"/>
      <c r="G814" s="983"/>
      <c r="I814" s="490"/>
    </row>
    <row r="815" spans="1:9" hidden="1">
      <c r="A815" s="175"/>
      <c r="B815" s="175"/>
      <c r="C815" s="984"/>
      <c r="D815" s="1852"/>
      <c r="E815" s="1852"/>
      <c r="F815" s="1852"/>
      <c r="G815" s="983"/>
      <c r="I815" s="490"/>
    </row>
    <row r="816" spans="1:9" hidden="1">
      <c r="A816" s="175"/>
      <c r="B816" s="175"/>
      <c r="C816" s="984"/>
      <c r="D816" s="1852"/>
      <c r="E816" s="1852"/>
      <c r="F816" s="1852"/>
      <c r="G816" s="983"/>
      <c r="I816" s="490"/>
    </row>
    <row r="817" spans="1:9" hidden="1">
      <c r="A817" s="175"/>
      <c r="B817" s="175"/>
      <c r="C817" s="984"/>
      <c r="D817" s="1852"/>
      <c r="E817" s="1852"/>
      <c r="F817" s="1852"/>
      <c r="G817" s="983"/>
      <c r="I817" s="490"/>
    </row>
    <row r="818" spans="1:9" hidden="1">
      <c r="A818" s="175"/>
      <c r="B818" s="175"/>
      <c r="C818" s="984"/>
      <c r="D818" s="1852"/>
      <c r="E818" s="1852"/>
      <c r="F818" s="1852"/>
      <c r="G818" s="983"/>
      <c r="I818" s="490"/>
    </row>
    <row r="819" spans="1:9" hidden="1">
      <c r="A819" s="175"/>
      <c r="B819" s="175"/>
      <c r="C819" s="984"/>
      <c r="D819" s="977"/>
      <c r="E819" s="977"/>
      <c r="F819" s="977"/>
      <c r="G819" s="983"/>
      <c r="I819" s="490"/>
    </row>
    <row r="820" spans="1:9" hidden="1">
      <c r="A820" s="175"/>
      <c r="B820" s="485" t="s">
        <v>307</v>
      </c>
      <c r="C820" s="984"/>
      <c r="D820" s="1852" t="s">
        <v>1750</v>
      </c>
      <c r="E820" s="1852"/>
      <c r="F820" s="1852"/>
      <c r="G820" s="983"/>
      <c r="I820" s="483"/>
    </row>
    <row r="821" spans="1:9" hidden="1">
      <c r="A821" s="175"/>
      <c r="B821" s="175"/>
      <c r="C821" s="984"/>
      <c r="D821" s="1852"/>
      <c r="E821" s="1852"/>
      <c r="F821" s="1852"/>
      <c r="G821" s="983"/>
      <c r="I821" s="490"/>
    </row>
    <row r="822" spans="1:9" hidden="1">
      <c r="A822" s="175"/>
      <c r="B822" s="175"/>
      <c r="C822" s="984"/>
      <c r="D822" s="1852"/>
      <c r="E822" s="1852"/>
      <c r="F822" s="1852"/>
      <c r="G822" s="983"/>
      <c r="I822" s="490"/>
    </row>
    <row r="823" spans="1:9" hidden="1">
      <c r="A823" s="175"/>
      <c r="B823" s="175"/>
      <c r="C823" s="984"/>
      <c r="D823" s="1852"/>
      <c r="E823" s="1852"/>
      <c r="F823" s="1852"/>
      <c r="G823" s="983"/>
      <c r="I823" s="490"/>
    </row>
    <row r="824" spans="1:9" hidden="1">
      <c r="A824" s="175"/>
      <c r="B824" s="175"/>
      <c r="C824" s="984"/>
      <c r="D824" s="1852"/>
      <c r="E824" s="1852"/>
      <c r="F824" s="1852"/>
      <c r="G824" s="983"/>
      <c r="I824" s="490"/>
    </row>
    <row r="825" spans="1:9" hidden="1">
      <c r="A825" s="175"/>
      <c r="B825" s="175"/>
      <c r="C825" s="984"/>
      <c r="D825" s="1852"/>
      <c r="E825" s="1852"/>
      <c r="F825" s="1852"/>
      <c r="G825" s="983"/>
      <c r="I825" s="490"/>
    </row>
    <row r="826" spans="1:9" hidden="1">
      <c r="A826" s="175"/>
      <c r="B826" s="175"/>
      <c r="C826" s="984"/>
      <c r="D826" s="977"/>
      <c r="E826" s="977"/>
      <c r="F826" s="977"/>
      <c r="G826" s="983"/>
      <c r="I826" s="490"/>
    </row>
    <row r="827" spans="1:9" hidden="1">
      <c r="A827" s="175"/>
      <c r="B827" s="485" t="s">
        <v>307</v>
      </c>
      <c r="C827" s="984"/>
      <c r="D827" s="1826" t="s">
        <v>1751</v>
      </c>
      <c r="E827" s="1826"/>
      <c r="F827" s="1826"/>
      <c r="G827" s="983"/>
      <c r="I827" s="483"/>
    </row>
    <row r="828" spans="1:9" hidden="1">
      <c r="A828" s="175"/>
      <c r="B828" s="175"/>
      <c r="C828" s="984"/>
      <c r="D828" s="1826"/>
      <c r="E828" s="1826"/>
      <c r="F828" s="1826"/>
      <c r="G828" s="983"/>
      <c r="I828" s="490"/>
    </row>
    <row r="829" spans="1:9" hidden="1">
      <c r="A829" s="13"/>
      <c r="B829" s="13"/>
      <c r="C829" s="984"/>
      <c r="D829" s="1826"/>
      <c r="E829" s="1826"/>
      <c r="F829" s="1826"/>
      <c r="G829" s="983"/>
      <c r="I829" s="490"/>
    </row>
    <row r="830" spans="1:9"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44" t="s">
        <v>1752</v>
      </c>
      <c r="B834" s="1844"/>
      <c r="C834" s="1844"/>
      <c r="D834" s="1844"/>
      <c r="E834" s="1844"/>
      <c r="F834" s="1844"/>
      <c r="G834" s="1844"/>
      <c r="H834" s="1023"/>
      <c r="I834" s="1147"/>
    </row>
    <row r="835" spans="1:9" ht="12.75" customHeight="1">
      <c r="A835" s="172"/>
      <c r="B835" s="172"/>
      <c r="C835" s="984"/>
      <c r="D835" s="983"/>
      <c r="E835" s="983"/>
      <c r="F835" s="983"/>
      <c r="G835" s="983"/>
      <c r="I835" s="490"/>
    </row>
    <row r="836" spans="1:9" ht="12.75" customHeight="1">
      <c r="A836" s="175"/>
      <c r="B836" s="175"/>
      <c r="C836" s="354"/>
      <c r="D836" s="1849" t="s">
        <v>1792</v>
      </c>
      <c r="E836" s="1849"/>
      <c r="F836" s="1849"/>
      <c r="G836" s="3"/>
      <c r="I836" s="490"/>
    </row>
    <row r="837" spans="1:9" ht="14.25" customHeight="1">
      <c r="A837" s="175"/>
      <c r="B837" s="175"/>
      <c r="C837" s="354"/>
      <c r="D837" s="1478" t="s">
        <v>1753</v>
      </c>
      <c r="E837" s="1478"/>
      <c r="F837" s="1478"/>
      <c r="G837" s="3"/>
      <c r="I837" s="490"/>
    </row>
    <row r="838" spans="1:9" ht="12.75" customHeight="1">
      <c r="A838" s="175"/>
      <c r="B838" s="175"/>
      <c r="C838" s="354"/>
      <c r="D838" s="441"/>
      <c r="E838" s="441"/>
      <c r="F838" s="441"/>
      <c r="G838" s="3"/>
      <c r="I838" s="490"/>
    </row>
    <row r="839" spans="1:9" ht="12.75" customHeight="1">
      <c r="A839" s="354"/>
      <c r="B839" s="485" t="s">
        <v>2813</v>
      </c>
      <c r="C839" s="984"/>
      <c r="D839" s="1478" t="s">
        <v>1754</v>
      </c>
      <c r="E839" s="1478"/>
      <c r="F839" s="147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8" t="s">
        <v>2032</v>
      </c>
      <c r="E842" s="1858"/>
      <c r="F842" s="1858"/>
      <c r="G842" s="3"/>
      <c r="I842" s="490"/>
    </row>
    <row r="843" spans="1:9" ht="12.75" hidden="1" customHeight="1">
      <c r="A843" s="13"/>
      <c r="B843" s="13"/>
      <c r="C843" s="984"/>
      <c r="D843" s="1858"/>
      <c r="E843" s="1858"/>
      <c r="F843" s="1858"/>
      <c r="G843" s="3"/>
      <c r="I843" s="490"/>
    </row>
    <row r="844" spans="1:9" ht="12.75" hidden="1" customHeight="1">
      <c r="A844" s="13"/>
      <c r="B844" s="13"/>
      <c r="C844" s="984"/>
      <c r="D844" s="1858"/>
      <c r="E844" s="1858"/>
      <c r="F844" s="1858"/>
      <c r="G844" s="3"/>
      <c r="I844" s="490"/>
    </row>
    <row r="845" spans="1:9" ht="12.75" hidden="1" customHeight="1">
      <c r="A845" s="13"/>
      <c r="B845" s="13"/>
      <c r="C845" s="984"/>
      <c r="D845" s="1858"/>
      <c r="E845" s="1858"/>
      <c r="F845" s="1858"/>
      <c r="G845" s="3"/>
      <c r="I845" s="490"/>
    </row>
    <row r="846" spans="1:9" ht="12.75" hidden="1" customHeight="1">
      <c r="A846" s="13"/>
      <c r="B846" s="13"/>
      <c r="C846" s="984"/>
      <c r="D846" s="1858"/>
      <c r="E846" s="1858"/>
      <c r="F846" s="1858"/>
      <c r="G846" s="3"/>
      <c r="I846" s="490"/>
    </row>
    <row r="847" spans="1:9" ht="12.75" hidden="1" customHeight="1">
      <c r="A847" s="13"/>
      <c r="B847" s="13"/>
      <c r="C847" s="984"/>
      <c r="D847" s="1858"/>
      <c r="E847" s="1858"/>
      <c r="F847" s="1858"/>
      <c r="G847" s="3"/>
      <c r="I847" s="490"/>
    </row>
    <row r="848" spans="1:9" ht="12.75" hidden="1" customHeight="1">
      <c r="A848" s="13"/>
      <c r="B848" s="13"/>
      <c r="C848" s="984"/>
      <c r="D848" s="1858"/>
      <c r="E848" s="1858"/>
      <c r="F848" s="1858"/>
      <c r="G848" s="3"/>
      <c r="I848" s="490"/>
    </row>
    <row r="849" spans="1:9" ht="12.75" hidden="1" customHeight="1">
      <c r="A849" s="13"/>
      <c r="B849" s="13"/>
      <c r="C849" s="984"/>
      <c r="D849" s="1858"/>
      <c r="E849" s="1858"/>
      <c r="F849" s="1858"/>
      <c r="G849" s="3"/>
      <c r="I849" s="490"/>
    </row>
    <row r="850" spans="1:9" ht="12.75" hidden="1" customHeight="1">
      <c r="A850" s="13"/>
      <c r="B850" s="13"/>
      <c r="C850" s="984"/>
      <c r="D850" s="1858"/>
      <c r="E850" s="1858"/>
      <c r="F850" s="1858"/>
      <c r="G850" s="3"/>
      <c r="I850" s="490"/>
    </row>
    <row r="851" spans="1:9" ht="12.75" hidden="1" customHeight="1">
      <c r="A851" s="13"/>
      <c r="B851" s="13"/>
      <c r="C851" s="984"/>
      <c r="D851" s="1858"/>
      <c r="E851" s="1858"/>
      <c r="F851" s="1858"/>
      <c r="G851" s="3"/>
      <c r="I851" s="490"/>
    </row>
    <row r="852" spans="1:9" ht="12.75" hidden="1" customHeight="1">
      <c r="A852" s="13"/>
      <c r="B852" s="13"/>
      <c r="C852" s="984"/>
      <c r="D852" s="986"/>
      <c r="E852" s="3"/>
      <c r="F852" s="3"/>
      <c r="G852" s="3"/>
      <c r="I852" s="490"/>
    </row>
    <row r="853" spans="1:9" ht="12.75" customHeight="1">
      <c r="A853" s="175"/>
      <c r="B853" s="485" t="s">
        <v>2813</v>
      </c>
      <c r="C853" s="984"/>
      <c r="D853" s="1478" t="s">
        <v>1755</v>
      </c>
      <c r="E853" s="1478"/>
      <c r="F853" s="1478"/>
      <c r="G853" s="3"/>
      <c r="I853" s="490" t="s">
        <v>1857</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2814</v>
      </c>
      <c r="C857" s="984"/>
      <c r="D857" s="1849" t="s">
        <v>1756</v>
      </c>
      <c r="E857" s="1849"/>
      <c r="F857" s="1849"/>
      <c r="G857" s="3"/>
      <c r="I857" s="490"/>
    </row>
    <row r="858" spans="1:9" ht="12.75" customHeight="1">
      <c r="A858" s="354"/>
      <c r="B858" s="987"/>
      <c r="C858" s="984"/>
      <c r="D858" s="1849"/>
      <c r="E858" s="1849"/>
      <c r="F858" s="1849"/>
      <c r="G858" s="3"/>
      <c r="I858" s="490"/>
    </row>
    <row r="859" spans="1:9" ht="12.75" customHeight="1">
      <c r="A859" s="175"/>
      <c r="B859" s="354"/>
      <c r="C859" s="984"/>
      <c r="D859" s="1478" t="s">
        <v>2027</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2814</v>
      </c>
      <c r="C866" s="984"/>
      <c r="D866" s="1478" t="s">
        <v>1757</v>
      </c>
      <c r="E866" s="1478"/>
      <c r="F866" s="1478"/>
      <c r="G866" s="3"/>
      <c r="I866" s="490" t="s">
        <v>1855</v>
      </c>
    </row>
    <row r="867" spans="1:9" ht="12.75" customHeight="1">
      <c r="A867" s="175"/>
      <c r="B867" s="175"/>
      <c r="C867" s="984"/>
      <c r="D867" s="1478" t="s">
        <v>1758</v>
      </c>
      <c r="E867" s="1478"/>
      <c r="F867" s="147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2814</v>
      </c>
      <c r="C870" s="984"/>
      <c r="D870" s="1478" t="s">
        <v>1759</v>
      </c>
      <c r="E870" s="1478"/>
      <c r="F870" s="1478"/>
      <c r="G870" s="3"/>
      <c r="I870" s="490" t="s">
        <v>1858</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6" t="s">
        <v>1793</v>
      </c>
      <c r="E877" s="1856"/>
      <c r="F877" s="1856"/>
      <c r="G877" s="983"/>
      <c r="I877" s="490"/>
    </row>
    <row r="878" spans="1:9" ht="12.75" customHeight="1">
      <c r="A878" s="354"/>
      <c r="B878" s="354"/>
      <c r="C878" s="174"/>
      <c r="D878" s="1857" t="s">
        <v>1761</v>
      </c>
      <c r="E878" s="1857"/>
      <c r="F878" s="1857"/>
      <c r="G878" s="983"/>
      <c r="I878" s="490"/>
    </row>
    <row r="879" spans="1:9" ht="12.75" customHeight="1">
      <c r="A879" s="354"/>
      <c r="B879" s="354"/>
      <c r="C879" s="174"/>
      <c r="D879" s="990"/>
      <c r="E879" s="990"/>
      <c r="F879" s="990"/>
      <c r="G879" s="983"/>
      <c r="I879" s="490"/>
    </row>
    <row r="880" spans="1:9" ht="12.75" customHeight="1">
      <c r="A880" s="175"/>
      <c r="B880" s="485" t="s">
        <v>2813</v>
      </c>
      <c r="C880" s="354"/>
      <c r="D880" s="1836" t="s">
        <v>1762</v>
      </c>
      <c r="E880" s="1836"/>
      <c r="F880" s="183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2813</v>
      </c>
      <c r="C883" s="354"/>
      <c r="D883" s="1478" t="s">
        <v>1763</v>
      </c>
      <c r="E883" s="1846"/>
      <c r="F883" s="1846"/>
      <c r="G883" s="3"/>
      <c r="I883" s="490" t="s">
        <v>1858</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2814</v>
      </c>
      <c r="C886" s="354"/>
      <c r="D886" s="1847" t="s">
        <v>1764</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78" t="s">
        <v>2027</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2814</v>
      </c>
      <c r="C895" s="354"/>
      <c r="D895" s="1837" t="s">
        <v>1757</v>
      </c>
      <c r="E895" s="1837"/>
      <c r="F895" s="1837"/>
      <c r="G895" s="983"/>
      <c r="I895" s="490"/>
    </row>
    <row r="896" spans="1:9" ht="12.75" customHeight="1">
      <c r="A896" s="175"/>
      <c r="B896" s="175"/>
      <c r="C896" s="354"/>
      <c r="D896" s="1837" t="s">
        <v>1758</v>
      </c>
      <c r="E896" s="1837"/>
      <c r="F896" s="183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2814</v>
      </c>
      <c r="C899" s="354"/>
      <c r="D899" s="1478" t="s">
        <v>1759</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4" t="s">
        <v>1794</v>
      </c>
      <c r="B904" s="1844"/>
      <c r="C904" s="1844"/>
      <c r="D904" s="1844"/>
      <c r="E904" s="1844"/>
      <c r="F904" s="1844"/>
      <c r="G904" s="1844"/>
      <c r="H904" s="1023"/>
      <c r="I904" s="1147"/>
    </row>
    <row r="905" spans="1:9" ht="12.75" customHeight="1">
      <c r="A905" s="57"/>
      <c r="B905" s="57"/>
      <c r="C905" s="57"/>
      <c r="D905" s="57"/>
      <c r="E905" s="57"/>
      <c r="F905" s="57"/>
      <c r="G905" s="57"/>
      <c r="I905" s="490"/>
    </row>
    <row r="906" spans="1:9" ht="12.75" customHeight="1">
      <c r="A906" s="57"/>
      <c r="B906" s="57"/>
      <c r="C906" s="57"/>
      <c r="D906" s="1860" t="s">
        <v>1800</v>
      </c>
      <c r="E906" s="1860"/>
      <c r="F906" s="1860"/>
      <c r="G906" s="57"/>
      <c r="I906" s="490"/>
    </row>
    <row r="907" spans="1:9" ht="12.75" customHeight="1">
      <c r="A907" s="57"/>
      <c r="B907" s="57"/>
      <c r="C907" s="57"/>
      <c r="D907" s="976"/>
      <c r="E907" s="976"/>
      <c r="F907" s="976"/>
      <c r="G907" s="57"/>
      <c r="I907" s="490"/>
    </row>
    <row r="908" spans="1:9" ht="12.75" customHeight="1">
      <c r="A908" s="57"/>
      <c r="B908" s="485" t="s">
        <v>2813</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0" t="s">
        <v>1795</v>
      </c>
      <c r="E910" s="1860"/>
      <c r="F910" s="1860"/>
      <c r="G910" s="983"/>
      <c r="I910" s="490"/>
    </row>
    <row r="911" spans="1:9" ht="12.75" customHeight="1">
      <c r="A911" s="172"/>
      <c r="B911" s="172"/>
      <c r="C911" s="172"/>
      <c r="D911" s="1836" t="s">
        <v>1765</v>
      </c>
      <c r="E911" s="1836"/>
      <c r="F911" s="1836"/>
      <c r="G911" s="983"/>
      <c r="I911" s="490"/>
    </row>
    <row r="912" spans="1:9" ht="12.75" customHeight="1">
      <c r="A912" s="984"/>
      <c r="B912" s="984"/>
      <c r="C912" s="984"/>
      <c r="D912" s="2"/>
      <c r="E912" s="983"/>
      <c r="F912" s="983"/>
      <c r="G912" s="983"/>
      <c r="I912" s="490"/>
    </row>
    <row r="913" spans="1:9" ht="12.75" customHeight="1">
      <c r="A913" s="175"/>
      <c r="B913" s="485" t="s">
        <v>2813</v>
      </c>
      <c r="C913" s="354"/>
      <c r="D913" s="1478" t="s">
        <v>1769</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1768</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2813</v>
      </c>
      <c r="C918" s="174"/>
      <c r="D918" s="1803" t="s">
        <v>1766</v>
      </c>
      <c r="E918" s="1803"/>
      <c r="F918" s="1803"/>
      <c r="G918" s="983"/>
      <c r="I918" s="490"/>
    </row>
    <row r="919" spans="1:9" ht="12.75" customHeight="1">
      <c r="A919" s="175"/>
      <c r="B919" s="175"/>
      <c r="C919" s="174"/>
      <c r="D919" s="1803"/>
      <c r="E919" s="1803"/>
      <c r="F919" s="1803"/>
      <c r="G919" s="983"/>
      <c r="I919" s="490"/>
    </row>
    <row r="920" spans="1:9" ht="12.75" customHeight="1">
      <c r="A920" s="175"/>
      <c r="B920" s="175"/>
      <c r="C920" s="174"/>
      <c r="D920" s="1803"/>
      <c r="E920" s="1803"/>
      <c r="F920" s="1803"/>
      <c r="G920" s="983"/>
      <c r="I920" s="490"/>
    </row>
    <row r="921" spans="1:9" ht="12.75" customHeight="1">
      <c r="A921" s="175"/>
      <c r="B921" s="175"/>
      <c r="C921" s="174"/>
      <c r="D921" s="1803"/>
      <c r="E921" s="1803"/>
      <c r="F921" s="1803"/>
      <c r="G921" s="983"/>
      <c r="I921" s="490"/>
    </row>
    <row r="922" spans="1:9" ht="12.75" customHeight="1">
      <c r="A922" s="175"/>
      <c r="B922" s="175"/>
      <c r="C922" s="174"/>
      <c r="D922" s="1803"/>
      <c r="E922" s="1803"/>
      <c r="F922" s="1803"/>
      <c r="G922" s="983"/>
      <c r="I922" s="490"/>
    </row>
    <row r="923" spans="1:9" ht="12.75" customHeight="1">
      <c r="A923" s="174"/>
      <c r="B923" s="174"/>
      <c r="C923" s="174"/>
      <c r="D923" s="1803"/>
      <c r="E923" s="1803"/>
      <c r="F923" s="1803"/>
      <c r="G923" s="983"/>
      <c r="I923" s="490"/>
    </row>
    <row r="924" spans="1:9" ht="12.75" customHeight="1">
      <c r="A924" s="174"/>
      <c r="B924" s="174"/>
      <c r="C924" s="174"/>
      <c r="D924" s="1803"/>
      <c r="E924" s="1803"/>
      <c r="F924" s="1803"/>
      <c r="G924" s="983"/>
      <c r="I924" s="490"/>
    </row>
    <row r="925" spans="1:9" ht="12.75" customHeight="1">
      <c r="A925" s="174"/>
      <c r="B925" s="174"/>
      <c r="C925" s="174"/>
      <c r="D925" s="1803"/>
      <c r="E925" s="1803"/>
      <c r="F925" s="1803"/>
      <c r="G925" s="983"/>
      <c r="I925" s="490"/>
    </row>
    <row r="926" spans="1:9" ht="12.75" customHeight="1">
      <c r="A926" s="174"/>
      <c r="B926" s="174"/>
      <c r="C926" s="174"/>
      <c r="D926" s="335"/>
      <c r="E926" s="335"/>
      <c r="F926" s="335"/>
      <c r="G926" s="983"/>
      <c r="I926" s="490"/>
    </row>
    <row r="927" spans="1:9" ht="12.75" customHeight="1">
      <c r="A927" s="984"/>
      <c r="B927" s="485" t="s">
        <v>2814</v>
      </c>
      <c r="C927" s="984"/>
      <c r="D927" s="1478" t="s">
        <v>1770</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2814</v>
      </c>
      <c r="C930" s="984"/>
      <c r="D930" s="1826" t="s">
        <v>1771</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2814</v>
      </c>
      <c r="C935" s="984"/>
      <c r="D935" s="1836" t="s">
        <v>2028</v>
      </c>
      <c r="E935" s="1836"/>
      <c r="F935" s="1836"/>
      <c r="G935" s="983"/>
      <c r="I935" s="490"/>
    </row>
    <row r="936" spans="1:9" ht="12.75" customHeight="1">
      <c r="A936" s="984"/>
      <c r="B936" s="984"/>
      <c r="C936" s="984"/>
      <c r="D936" s="118"/>
      <c r="E936" s="983"/>
      <c r="F936" s="983"/>
      <c r="G936" s="983"/>
      <c r="I936" s="490"/>
    </row>
    <row r="937" spans="1:9" ht="12.75" customHeight="1">
      <c r="A937" s="984"/>
      <c r="B937" s="485" t="s">
        <v>2814</v>
      </c>
      <c r="C937" s="984"/>
      <c r="D937" s="1836" t="s">
        <v>2029</v>
      </c>
      <c r="E937" s="1836"/>
      <c r="F937" s="1836"/>
      <c r="G937" s="983"/>
      <c r="I937" s="490"/>
    </row>
    <row r="938" spans="1:9" ht="12.75" customHeight="1">
      <c r="A938" s="174"/>
      <c r="B938" s="174"/>
      <c r="C938" s="174"/>
      <c r="D938" s="2"/>
      <c r="E938" s="3"/>
      <c r="F938" s="983"/>
      <c r="G938" s="983"/>
      <c r="I938" s="490"/>
    </row>
    <row r="939" spans="1:9" ht="12.75" customHeight="1">
      <c r="A939" s="992"/>
      <c r="B939" s="485" t="s">
        <v>2813</v>
      </c>
      <c r="C939" s="993"/>
      <c r="D939" s="1803" t="s">
        <v>1767</v>
      </c>
      <c r="E939" s="1803"/>
      <c r="F939" s="1803"/>
      <c r="G939" s="994"/>
      <c r="I939" s="490"/>
    </row>
    <row r="940" spans="1:9" ht="12.75" customHeight="1">
      <c r="A940" s="992"/>
      <c r="B940" s="992"/>
      <c r="C940" s="993"/>
      <c r="D940" s="1803"/>
      <c r="E940" s="1803"/>
      <c r="F940" s="1803"/>
      <c r="G940" s="994"/>
      <c r="I940" s="490"/>
    </row>
    <row r="941" spans="1:9" ht="12.75" customHeight="1">
      <c r="A941" s="992"/>
      <c r="B941" s="992"/>
      <c r="C941" s="993"/>
      <c r="D941" s="1803"/>
      <c r="E941" s="1803"/>
      <c r="F941" s="1803"/>
      <c r="G941" s="994"/>
      <c r="I941" s="490"/>
    </row>
    <row r="942" spans="1:9" ht="12.75" customHeight="1">
      <c r="A942" s="992"/>
      <c r="B942" s="992"/>
      <c r="C942" s="993"/>
      <c r="D942" s="1803"/>
      <c r="E942" s="1803"/>
      <c r="F942" s="1803"/>
      <c r="G942" s="994"/>
      <c r="I942" s="490"/>
    </row>
    <row r="943" spans="1:9" ht="12.75" customHeight="1">
      <c r="A943" s="992"/>
      <c r="B943" s="992"/>
      <c r="C943" s="993"/>
      <c r="D943" s="1803"/>
      <c r="E943" s="1803"/>
      <c r="F943" s="1803"/>
      <c r="G943" s="994"/>
      <c r="I943" s="490"/>
    </row>
    <row r="944" spans="1:9" ht="12.75" customHeight="1">
      <c r="A944" s="992"/>
      <c r="B944" s="992"/>
      <c r="C944" s="993"/>
      <c r="D944" s="1803"/>
      <c r="E944" s="1803"/>
      <c r="F944" s="1803"/>
      <c r="G944" s="994"/>
      <c r="I944" s="490"/>
    </row>
    <row r="945" spans="1:9" ht="12.75" customHeight="1">
      <c r="A945" s="992"/>
      <c r="B945" s="992"/>
      <c r="C945" s="993"/>
      <c r="D945" s="1803"/>
      <c r="E945" s="1803"/>
      <c r="F945" s="1803"/>
      <c r="G945" s="994"/>
      <c r="I945" s="490"/>
    </row>
    <row r="946" spans="1:9" ht="12.75" customHeight="1">
      <c r="A946" s="992"/>
      <c r="B946" s="992"/>
      <c r="C946" s="993"/>
      <c r="D946" s="1803"/>
      <c r="E946" s="1803"/>
      <c r="F946" s="1803"/>
      <c r="G946" s="994"/>
      <c r="I946" s="490"/>
    </row>
    <row r="947" spans="1:9" ht="12.75" customHeight="1">
      <c r="A947" s="992"/>
      <c r="B947" s="992"/>
      <c r="C947" s="993"/>
      <c r="D947" s="1803"/>
      <c r="E947" s="1803"/>
      <c r="F947" s="1803"/>
      <c r="G947" s="994"/>
      <c r="I947" s="490"/>
    </row>
    <row r="948" spans="1:9" ht="12.75" customHeight="1">
      <c r="A948" s="174"/>
      <c r="B948" s="174"/>
      <c r="C948" s="174"/>
      <c r="D948" s="2"/>
      <c r="E948" s="3"/>
      <c r="F948" s="983"/>
      <c r="G948" s="983"/>
      <c r="I948" s="490"/>
    </row>
    <row r="949" spans="1:9" ht="12.75" customHeight="1">
      <c r="A949" s="175"/>
      <c r="B949" s="485" t="s">
        <v>2813</v>
      </c>
      <c r="C949" s="174"/>
      <c r="D949" s="1861" t="s">
        <v>1861</v>
      </c>
      <c r="E949" s="1861"/>
      <c r="F949" s="1861"/>
      <c r="G949" s="983"/>
      <c r="I949" s="490"/>
    </row>
    <row r="950" spans="1:9" ht="12.75" customHeight="1">
      <c r="A950" s="175"/>
      <c r="B950" s="175"/>
      <c r="C950" s="174"/>
      <c r="D950" s="1861"/>
      <c r="E950" s="1861"/>
      <c r="F950" s="1861"/>
      <c r="G950" s="983"/>
      <c r="I950" s="490"/>
    </row>
    <row r="951" spans="1:9" ht="12.75" customHeight="1">
      <c r="A951" s="175"/>
      <c r="B951" s="175"/>
      <c r="C951" s="174"/>
      <c r="D951" s="1861"/>
      <c r="E951" s="1861"/>
      <c r="F951" s="1861"/>
      <c r="G951" s="983"/>
      <c r="I951" s="490"/>
    </row>
    <row r="952" spans="1:9" ht="12.75" customHeight="1">
      <c r="A952" s="175"/>
      <c r="B952" s="175"/>
      <c r="C952" s="174"/>
      <c r="D952" s="1861"/>
      <c r="E952" s="1861"/>
      <c r="F952" s="1861"/>
      <c r="G952" s="983"/>
      <c r="I952" s="490"/>
    </row>
    <row r="953" spans="1:9" ht="12.75" customHeight="1">
      <c r="A953" s="175"/>
      <c r="B953" s="175"/>
      <c r="C953" s="174"/>
      <c r="D953" s="1861"/>
      <c r="E953" s="1861"/>
      <c r="F953" s="1861"/>
      <c r="G953" s="983"/>
      <c r="I953" s="490"/>
    </row>
    <row r="954" spans="1:9" ht="12.75" customHeight="1">
      <c r="A954" s="175"/>
      <c r="B954" s="175"/>
      <c r="C954" s="174"/>
      <c r="D954" s="1861"/>
      <c r="E954" s="1861"/>
      <c r="F954" s="1861"/>
      <c r="G954" s="983"/>
      <c r="I954" s="490"/>
    </row>
    <row r="955" spans="1:9" ht="12.75" customHeight="1">
      <c r="A955" s="175"/>
      <c r="B955" s="175"/>
      <c r="C955" s="174"/>
      <c r="D955" s="1861"/>
      <c r="E955" s="1861"/>
      <c r="F955" s="1861"/>
      <c r="G955" s="983"/>
      <c r="I955" s="490"/>
    </row>
    <row r="956" spans="1:9" ht="12.75" customHeight="1">
      <c r="A956" s="175"/>
      <c r="B956" s="175"/>
      <c r="C956" s="174"/>
      <c r="D956" s="1021"/>
      <c r="E956" s="1021"/>
      <c r="F956" s="1021"/>
      <c r="G956" s="983"/>
      <c r="I956" s="490"/>
    </row>
    <row r="957" spans="1:9" ht="12.75" customHeight="1">
      <c r="A957" s="175"/>
      <c r="B957" s="485" t="s">
        <v>2813</v>
      </c>
      <c r="C957" s="174"/>
      <c r="D957" s="1802" t="s">
        <v>2093</v>
      </c>
      <c r="E957" s="1802"/>
      <c r="F957" s="1802"/>
      <c r="G957" s="983"/>
      <c r="I957" s="490"/>
    </row>
    <row r="958" spans="1:9" ht="12.75" customHeight="1">
      <c r="A958" s="175"/>
      <c r="B958" s="175"/>
      <c r="C958" s="174"/>
      <c r="D958" s="1802"/>
      <c r="E958" s="1802"/>
      <c r="F958" s="1802"/>
      <c r="G958" s="983"/>
      <c r="I958" s="490"/>
    </row>
    <row r="959" spans="1:9" ht="12.75" customHeight="1">
      <c r="A959" s="175"/>
      <c r="B959" s="175"/>
      <c r="C959" s="174"/>
      <c r="D959" s="1802"/>
      <c r="E959" s="1802"/>
      <c r="F959" s="1802"/>
      <c r="G959" s="983"/>
      <c r="I959" s="490"/>
    </row>
    <row r="960" spans="1:9" ht="12.75" customHeight="1">
      <c r="A960" s="175"/>
      <c r="B960" s="175"/>
      <c r="C960" s="174"/>
      <c r="D960" s="1802"/>
      <c r="E960" s="1802"/>
      <c r="F960" s="1802"/>
      <c r="G960" s="983"/>
      <c r="I960" s="490"/>
    </row>
    <row r="961" spans="1:9" ht="12.75" customHeight="1">
      <c r="A961" s="175"/>
      <c r="B961" s="175"/>
      <c r="C961" s="174"/>
      <c r="D961" s="1802"/>
      <c r="E961" s="1802"/>
      <c r="F961" s="1802"/>
      <c r="G961" s="983"/>
      <c r="I961" s="490"/>
    </row>
    <row r="962" spans="1:9" ht="12.75" customHeight="1">
      <c r="A962" s="175"/>
      <c r="B962" s="175"/>
      <c r="C962" s="174"/>
      <c r="D962" s="1802"/>
      <c r="E962" s="1802"/>
      <c r="F962" s="1802"/>
      <c r="G962" s="983"/>
      <c r="I962" s="490"/>
    </row>
    <row r="963" spans="1:9" ht="12.75" customHeight="1">
      <c r="A963" s="175"/>
      <c r="B963" s="175"/>
      <c r="C963" s="174"/>
      <c r="D963" s="1021"/>
      <c r="E963" s="1021"/>
      <c r="F963" s="1021"/>
      <c r="G963" s="983"/>
      <c r="I963" s="490"/>
    </row>
    <row r="964" spans="1:9" ht="12.75" customHeight="1">
      <c r="A964" s="984"/>
      <c r="B964" s="485" t="s">
        <v>2813</v>
      </c>
      <c r="C964" s="984"/>
      <c r="D964" s="1826" t="s">
        <v>1772</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2814</v>
      </c>
      <c r="C969" s="174"/>
      <c r="D969" s="1803" t="s">
        <v>1860</v>
      </c>
      <c r="E969" s="1803"/>
      <c r="F969" s="1803"/>
      <c r="G969" s="983"/>
      <c r="I969" s="490"/>
    </row>
    <row r="970" spans="1:9" ht="12.75" customHeight="1">
      <c r="A970" s="175"/>
      <c r="B970" s="175"/>
      <c r="C970" s="174"/>
      <c r="D970" s="1803"/>
      <c r="E970" s="1803"/>
      <c r="F970" s="1803"/>
      <c r="G970" s="983"/>
      <c r="I970" s="490"/>
    </row>
    <row r="971" spans="1:9" ht="12.75" customHeight="1">
      <c r="A971" s="175"/>
      <c r="B971" s="175"/>
      <c r="C971" s="174"/>
      <c r="D971" s="1803"/>
      <c r="E971" s="1803"/>
      <c r="F971" s="1803"/>
      <c r="G971" s="983"/>
      <c r="I971" s="490"/>
    </row>
    <row r="972" spans="1:9" ht="12.75" customHeight="1">
      <c r="A972" s="175"/>
      <c r="B972" s="175"/>
      <c r="C972" s="174"/>
      <c r="D972" s="1803"/>
      <c r="E972" s="1803"/>
      <c r="F972" s="1803"/>
      <c r="G972" s="983"/>
      <c r="I972" s="490"/>
    </row>
    <row r="973" spans="1:9" ht="12.75" customHeight="1">
      <c r="A973" s="984"/>
      <c r="B973" s="984"/>
      <c r="C973" s="984"/>
      <c r="D973" s="975"/>
      <c r="E973" s="975"/>
      <c r="F973" s="975"/>
      <c r="G973" s="975"/>
      <c r="I973" s="490"/>
    </row>
    <row r="974" spans="1:9" ht="12.75" customHeight="1">
      <c r="A974" s="354"/>
      <c r="B974" s="354"/>
      <c r="C974" s="354"/>
      <c r="D974" s="1856" t="s">
        <v>1773</v>
      </c>
      <c r="E974" s="1856"/>
      <c r="F974" s="1856"/>
      <c r="G974" s="3"/>
      <c r="I974" s="490"/>
    </row>
    <row r="975" spans="1:9" ht="12.75" customHeight="1">
      <c r="A975" s="175"/>
      <c r="B975" s="485" t="s">
        <v>2814</v>
      </c>
      <c r="C975" s="354"/>
      <c r="D975" s="1836" t="s">
        <v>1796</v>
      </c>
      <c r="E975" s="1836"/>
      <c r="F975" s="1836"/>
      <c r="G975" s="3"/>
      <c r="I975" s="490"/>
    </row>
    <row r="976" spans="1:9" ht="12.75" customHeight="1">
      <c r="A976" s="354"/>
      <c r="B976" s="354"/>
      <c r="C976" s="354"/>
      <c r="D976" s="3"/>
      <c r="E976" s="3"/>
      <c r="F976" s="3"/>
      <c r="G976" s="3"/>
      <c r="I976" s="490"/>
    </row>
    <row r="977" spans="1:9" ht="12.75" customHeight="1">
      <c r="A977" s="354"/>
      <c r="B977" s="354"/>
      <c r="C977" s="354"/>
      <c r="D977" s="1856" t="s">
        <v>1774</v>
      </c>
      <c r="E977" s="1856"/>
      <c r="F977" s="1856"/>
      <c r="G977"/>
      <c r="I977" s="490"/>
    </row>
    <row r="978" spans="1:9" ht="12.75" customHeight="1">
      <c r="A978" s="175"/>
      <c r="B978" s="485" t="s">
        <v>2814</v>
      </c>
      <c r="C978" s="354"/>
      <c r="D978" s="1478" t="s">
        <v>2030</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4" t="s">
        <v>1775</v>
      </c>
      <c r="B994" s="1844"/>
      <c r="C994" s="1844"/>
      <c r="D994" s="1844"/>
      <c r="E994" s="1844"/>
      <c r="F994" s="1844"/>
      <c r="G994" s="1844"/>
      <c r="H994" s="1023"/>
      <c r="I994" s="1147"/>
    </row>
    <row r="995" spans="1:9" ht="12.75" customHeight="1">
      <c r="A995" s="118"/>
      <c r="B995" s="118"/>
      <c r="C995" s="354"/>
      <c r="D995" s="3"/>
      <c r="E995" s="3"/>
      <c r="F995" s="3"/>
      <c r="G995" s="3"/>
      <c r="I995" s="490"/>
    </row>
    <row r="996" spans="1:9" ht="12.75" customHeight="1">
      <c r="A996" s="354"/>
      <c r="B996" s="354"/>
      <c r="C996" s="984"/>
      <c r="D996" s="1856" t="s">
        <v>1797</v>
      </c>
      <c r="E996" s="1856"/>
      <c r="F996" s="1856"/>
      <c r="G996" s="3"/>
      <c r="I996" s="490"/>
    </row>
    <row r="997" spans="1:9" ht="12.75" customHeight="1">
      <c r="A997" s="172"/>
      <c r="B997" s="172"/>
      <c r="C997" s="172"/>
      <c r="D997" s="1836" t="s">
        <v>1776</v>
      </c>
      <c r="E997" s="1836"/>
      <c r="F997" s="1836"/>
      <c r="G997" s="3"/>
      <c r="I997" s="490"/>
    </row>
    <row r="998" spans="1:9" ht="12.75" customHeight="1">
      <c r="A998" s="172"/>
      <c r="B998" s="172"/>
      <c r="C998" s="172"/>
      <c r="D998" s="3"/>
      <c r="E998" s="3"/>
      <c r="F998" s="983"/>
      <c r="G998"/>
      <c r="I998" s="490"/>
    </row>
    <row r="999" spans="1:9" ht="12.75" customHeight="1">
      <c r="A999" s="354"/>
      <c r="B999" s="485" t="s">
        <v>2813</v>
      </c>
      <c r="C999" s="354"/>
      <c r="D999" s="1864" t="s">
        <v>1889</v>
      </c>
      <c r="E999" s="1864"/>
      <c r="F999" s="1864"/>
      <c r="G999"/>
      <c r="I999" s="490"/>
    </row>
    <row r="1000" spans="1:9" ht="12.75" customHeight="1">
      <c r="A1000" s="354"/>
      <c r="B1000" s="354"/>
      <c r="C1000" s="354"/>
      <c r="D1000" s="1864"/>
      <c r="E1000" s="1864"/>
      <c r="F1000" s="1864"/>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502" t="s">
        <v>1888</v>
      </c>
      <c r="E1002" s="1502"/>
      <c r="F1002" s="1502"/>
      <c r="G1002"/>
      <c r="I1002" s="490"/>
    </row>
    <row r="1003" spans="1:9" ht="12.75" customHeight="1">
      <c r="A1003" s="354"/>
      <c r="B1003" s="354"/>
      <c r="C1003" s="354"/>
      <c r="D1003" s="1502"/>
      <c r="E1003" s="1502"/>
      <c r="F1003" s="1502"/>
      <c r="G1003"/>
      <c r="I1003" s="490"/>
    </row>
    <row r="1004" spans="1:9" ht="12.75" customHeight="1">
      <c r="A1004" s="174"/>
      <c r="B1004" s="174"/>
      <c r="C1004" s="174"/>
      <c r="D1004" s="1502"/>
      <c r="E1004" s="1502"/>
      <c r="F1004" s="1502"/>
      <c r="G1004"/>
      <c r="I1004" s="490"/>
    </row>
    <row r="1005" spans="1:9" ht="12.75" customHeight="1">
      <c r="A1005" s="174"/>
      <c r="B1005" s="174"/>
      <c r="C1005" s="174"/>
      <c r="D1005" s="1502"/>
      <c r="E1005" s="1502"/>
      <c r="F1005" s="1502"/>
      <c r="G1005"/>
      <c r="I1005" s="490"/>
    </row>
    <row r="1006" spans="1:9" ht="12.75" customHeight="1">
      <c r="A1006" s="174"/>
      <c r="B1006" s="174"/>
      <c r="C1006" s="174"/>
      <c r="D1006" s="335"/>
      <c r="E1006" s="335"/>
      <c r="F1006" s="335"/>
      <c r="G1006"/>
      <c r="I1006" s="490"/>
    </row>
    <row r="1007" spans="1:9" ht="12.75" customHeight="1">
      <c r="A1007" s="174"/>
      <c r="B1007" s="485" t="s">
        <v>2814</v>
      </c>
      <c r="C1007" s="174"/>
      <c r="D1007" s="1478" t="s">
        <v>1777</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2814</v>
      </c>
      <c r="C1012" s="174"/>
      <c r="D1012" s="1478" t="s">
        <v>2184</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2814</v>
      </c>
      <c r="C1015" s="354"/>
      <c r="D1015" s="1836" t="s">
        <v>1778</v>
      </c>
      <c r="E1015" s="1836"/>
      <c r="F1015" s="1836"/>
      <c r="G1015"/>
      <c r="I1015" s="490"/>
    </row>
    <row r="1016" spans="1:9" ht="12.75" customHeight="1">
      <c r="A1016" s="354"/>
      <c r="B1016" s="354"/>
      <c r="C1016" s="354"/>
      <c r="D1016" s="3"/>
      <c r="E1016" s="3"/>
      <c r="F1016" s="3"/>
      <c r="G1016"/>
      <c r="I1016" s="490"/>
    </row>
    <row r="1017" spans="1:9" ht="12.75" customHeight="1">
      <c r="A1017" s="175"/>
      <c r="B1017" s="485" t="s">
        <v>2814</v>
      </c>
      <c r="C1017" s="354"/>
      <c r="D1017" s="1836" t="s">
        <v>1779</v>
      </c>
      <c r="E1017" s="1836"/>
      <c r="F1017" s="1836"/>
      <c r="G1017"/>
      <c r="I1017" s="490"/>
    </row>
    <row r="1018" spans="1:9" ht="12.75" customHeight="1">
      <c r="A1018" s="354"/>
      <c r="B1018" s="354"/>
      <c r="C1018" s="354"/>
      <c r="D1018" s="118"/>
      <c r="E1018" s="3"/>
      <c r="F1018" s="3"/>
      <c r="G1018"/>
      <c r="I1018" s="490"/>
    </row>
    <row r="1019" spans="1:9" ht="12.75" customHeight="1">
      <c r="A1019" s="175"/>
      <c r="B1019" s="485" t="s">
        <v>2813</v>
      </c>
      <c r="C1019" s="354"/>
      <c r="D1019" s="1836" t="s">
        <v>1780</v>
      </c>
      <c r="E1019" s="1836"/>
      <c r="F1019" s="1836"/>
      <c r="G1019"/>
      <c r="I1019" s="490"/>
    </row>
    <row r="1020" spans="1:9" ht="12.75" customHeight="1">
      <c r="A1020" s="354"/>
      <c r="B1020" s="354"/>
      <c r="C1020" s="354"/>
      <c r="D1020" s="118"/>
      <c r="E1020" s="3"/>
      <c r="F1020" s="3"/>
      <c r="G1020"/>
      <c r="I1020" s="490"/>
    </row>
    <row r="1021" spans="1:9" ht="12.75" customHeight="1">
      <c r="A1021" s="175"/>
      <c r="B1021" s="485" t="s">
        <v>2813</v>
      </c>
      <c r="C1021" s="354"/>
      <c r="D1021" s="1478" t="s">
        <v>1781</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2814</v>
      </c>
      <c r="C1024" s="995"/>
      <c r="D1024" s="1852" t="s">
        <v>1782</v>
      </c>
      <c r="E1024" s="1852"/>
      <c r="F1024" s="1852"/>
      <c r="G1024" s="996"/>
      <c r="I1024" s="490"/>
    </row>
    <row r="1025" spans="1:9" ht="12.75" customHeight="1">
      <c r="A1025" s="995"/>
      <c r="B1025" s="995"/>
      <c r="C1025" s="995"/>
      <c r="D1025" s="1852"/>
      <c r="E1025" s="1852"/>
      <c r="F1025" s="1852"/>
      <c r="G1025" s="996"/>
      <c r="I1025" s="490"/>
    </row>
    <row r="1026" spans="1:9" ht="12.75" customHeight="1">
      <c r="A1026" s="995"/>
      <c r="B1026" s="995"/>
      <c r="C1026" s="995"/>
      <c r="D1026" s="979"/>
      <c r="E1026" s="996"/>
      <c r="F1026" s="996"/>
      <c r="G1026" s="996"/>
      <c r="I1026" s="490"/>
    </row>
    <row r="1027" spans="1:9" ht="12.75" customHeight="1">
      <c r="A1027" s="254"/>
      <c r="B1027" s="485" t="s">
        <v>2814</v>
      </c>
      <c r="C1027" s="995"/>
      <c r="D1027" s="1865" t="s">
        <v>1783</v>
      </c>
      <c r="E1027" s="1865"/>
      <c r="F1027" s="1865"/>
      <c r="G1027" s="996"/>
      <c r="I1027" s="490"/>
    </row>
    <row r="1028" spans="1:9" ht="12.75" customHeight="1">
      <c r="A1028" s="995"/>
      <c r="B1028" s="995"/>
      <c r="C1028" s="995"/>
      <c r="D1028" s="979"/>
      <c r="E1028" s="996"/>
      <c r="F1028" s="996"/>
      <c r="G1028" s="996"/>
      <c r="I1028" s="490"/>
    </row>
    <row r="1029" spans="1:9" ht="12.75" customHeight="1">
      <c r="A1029" s="175"/>
      <c r="B1029" s="485" t="s">
        <v>2814</v>
      </c>
      <c r="C1029" s="354"/>
      <c r="D1029" s="1836" t="s">
        <v>1784</v>
      </c>
      <c r="E1029" s="1836"/>
      <c r="F1029" s="1836"/>
      <c r="G1029" s="3"/>
      <c r="I1029" s="490"/>
    </row>
    <row r="1030" spans="1:9" ht="12.75" customHeight="1">
      <c r="A1030" s="175"/>
      <c r="B1030" s="175"/>
      <c r="C1030" s="354"/>
      <c r="D1030" s="118"/>
      <c r="E1030" s="3"/>
      <c r="F1030" s="3"/>
      <c r="G1030" s="3"/>
      <c r="I1030" s="490"/>
    </row>
    <row r="1031" spans="1:9" ht="12.75" customHeight="1">
      <c r="A1031" s="175"/>
      <c r="B1031" s="485" t="s">
        <v>2814</v>
      </c>
      <c r="C1031" s="354"/>
      <c r="D1031" s="1478" t="s">
        <v>1785</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4" t="s">
        <v>1786</v>
      </c>
      <c r="B1034" s="1844"/>
      <c r="C1034" s="1844"/>
      <c r="D1034" s="1844"/>
      <c r="E1034" s="1844"/>
      <c r="F1034" s="1844"/>
      <c r="G1034" s="1844"/>
      <c r="H1034" s="1023"/>
      <c r="I1034" s="1147"/>
    </row>
    <row r="1035" spans="1:9" ht="12.75" customHeight="1">
      <c r="A1035" s="354"/>
      <c r="B1035" s="354"/>
      <c r="C1035" s="354"/>
      <c r="D1035" s="3"/>
      <c r="E1035" s="3"/>
      <c r="F1035" s="3"/>
      <c r="G1035" s="3"/>
      <c r="I1035" s="490"/>
    </row>
    <row r="1036" spans="1:9" ht="12.75" customHeight="1">
      <c r="A1036" s="354"/>
      <c r="B1036" s="354"/>
      <c r="C1036" s="354"/>
      <c r="D1036" s="1860" t="s">
        <v>1787</v>
      </c>
      <c r="E1036" s="1860"/>
      <c r="F1036" s="1860"/>
      <c r="G1036" s="3"/>
      <c r="I1036" s="490"/>
    </row>
    <row r="1037" spans="1:9" ht="12.75" customHeight="1">
      <c r="A1037" s="354"/>
      <c r="B1037" s="354"/>
      <c r="C1037" s="354"/>
      <c r="D1037" s="1865" t="s">
        <v>1788</v>
      </c>
      <c r="E1037" s="1865"/>
      <c r="F1037" s="1865"/>
      <c r="G1037" s="3"/>
      <c r="I1037" s="490"/>
    </row>
    <row r="1038" spans="1:9" ht="12.75" customHeight="1">
      <c r="A1038" s="172"/>
      <c r="B1038" s="172"/>
      <c r="C1038" s="172"/>
      <c r="D1038" s="3"/>
      <c r="E1038" s="3"/>
      <c r="F1038" s="3"/>
      <c r="G1038" s="3"/>
      <c r="I1038" s="490"/>
    </row>
    <row r="1039" spans="1:9" ht="12.75" customHeight="1">
      <c r="A1039" s="175"/>
      <c r="B1039" s="175"/>
      <c r="C1039" s="174"/>
      <c r="D1039" s="1860" t="s">
        <v>1802</v>
      </c>
      <c r="E1039" s="1860"/>
      <c r="F1039" s="1860"/>
      <c r="G1039" s="3"/>
      <c r="I1039" s="490"/>
    </row>
    <row r="1040" spans="1:9" ht="12.75" customHeight="1">
      <c r="A1040" s="354"/>
      <c r="B1040" s="485" t="s">
        <v>2813</v>
      </c>
      <c r="C1040" s="354"/>
      <c r="D1040" s="1865" t="s">
        <v>1271</v>
      </c>
      <c r="E1040" s="1865"/>
      <c r="F1040" s="1865"/>
      <c r="G1040" s="3"/>
      <c r="I1040" s="490"/>
    </row>
    <row r="1041" spans="1:9" ht="12.75" customHeight="1">
      <c r="A1041" s="354"/>
      <c r="B1041" s="175"/>
      <c r="C1041" s="354"/>
      <c r="D1041" s="1865" t="s">
        <v>1789</v>
      </c>
      <c r="E1041" s="1865"/>
      <c r="F1041" s="1865"/>
      <c r="G1041" s="3"/>
      <c r="I1041" s="490"/>
    </row>
    <row r="1042" spans="1:9" ht="12.75" customHeight="1">
      <c r="A1042" s="354"/>
      <c r="B1042" s="354"/>
      <c r="C1042" s="354"/>
      <c r="D1042" s="1865"/>
      <c r="E1042" s="1865"/>
      <c r="F1042" s="1865"/>
      <c r="G1042" s="3"/>
      <c r="I1042" s="490"/>
    </row>
    <row r="1043" spans="1:9" ht="12.75" customHeight="1">
      <c r="A1043" s="1844" t="s">
        <v>1798</v>
      </c>
      <c r="B1043" s="1844"/>
      <c r="C1043" s="1844"/>
      <c r="D1043" s="1844"/>
      <c r="E1043" s="1844"/>
      <c r="F1043" s="1844"/>
      <c r="G1043" s="1844"/>
      <c r="H1043" s="1023"/>
      <c r="I1043" s="1147"/>
    </row>
    <row r="1044" spans="1:9" ht="12.75" customHeight="1">
      <c r="A1044" s="118"/>
      <c r="B1044" s="118"/>
      <c r="C1044" s="354"/>
      <c r="D1044" s="3"/>
      <c r="E1044" s="3"/>
      <c r="F1044" s="3"/>
      <c r="G1044" s="3"/>
      <c r="I1044" s="490"/>
    </row>
    <row r="1045" spans="1:9" ht="12.75" hidden="1" customHeight="1">
      <c r="A1045" s="118"/>
      <c r="B1045" s="402"/>
      <c r="D1045" s="1866" t="s">
        <v>1272</v>
      </c>
      <c r="E1045" s="1866"/>
      <c r="F1045" s="1866"/>
      <c r="G1045" s="3"/>
      <c r="I1045" s="490"/>
    </row>
    <row r="1046" spans="1:9" ht="12.75" hidden="1" customHeight="1">
      <c r="A1046" s="118"/>
      <c r="B1046" s="485" t="s">
        <v>307</v>
      </c>
      <c r="D1046" s="1831" t="s">
        <v>1271</v>
      </c>
      <c r="E1046" s="1831"/>
      <c r="F1046" s="1831"/>
      <c r="G1046" s="3"/>
      <c r="I1046" s="490"/>
    </row>
    <row r="1047" spans="1:9" ht="12.75" hidden="1" customHeight="1">
      <c r="A1047" s="118"/>
      <c r="B1047" s="402"/>
      <c r="D1047" s="1831" t="s">
        <v>1799</v>
      </c>
      <c r="E1047" s="1831"/>
      <c r="F1047" s="1831"/>
      <c r="G1047" s="3"/>
      <c r="I1047" s="490"/>
    </row>
    <row r="1048" spans="1:9" ht="12.75" hidden="1" customHeight="1">
      <c r="A1048" s="118"/>
      <c r="B1048" s="402"/>
      <c r="D1048" s="444"/>
      <c r="E1048" s="444"/>
      <c r="F1048" s="444"/>
      <c r="G1048" s="3"/>
      <c r="I1048" s="490"/>
    </row>
    <row r="1049" spans="1:9" ht="12.75" customHeight="1">
      <c r="A1049" s="118"/>
      <c r="B1049" s="118"/>
      <c r="C1049" s="354"/>
      <c r="D1049" s="1867" t="s">
        <v>1066</v>
      </c>
      <c r="E1049" s="1867"/>
      <c r="F1049" s="1867"/>
      <c r="G1049" s="3"/>
      <c r="I1049" s="490"/>
    </row>
    <row r="1050" spans="1:9" ht="12.75" customHeight="1">
      <c r="A1050" s="319"/>
      <c r="B1050" s="319"/>
      <c r="C1050" s="319"/>
      <c r="D1050" s="1837" t="s">
        <v>2201</v>
      </c>
      <c r="E1050" s="1837"/>
      <c r="F1050" s="1837"/>
      <c r="G1050" s="98"/>
      <c r="I1050" s="490"/>
    </row>
    <row r="1051" spans="1:9" ht="12.75" customHeight="1">
      <c r="A1051" s="175"/>
      <c r="B1051" s="485" t="s">
        <v>2814</v>
      </c>
      <c r="C1051" s="354"/>
      <c r="D1051" s="1837" t="s">
        <v>985</v>
      </c>
      <c r="E1051" s="1837"/>
      <c r="F1051" s="183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844" t="s">
        <v>2612</v>
      </c>
      <c r="B1054" s="1844"/>
      <c r="C1054" s="1844"/>
      <c r="D1054" s="1844"/>
      <c r="E1054" s="1844"/>
      <c r="F1054" s="1844"/>
      <c r="G1054" s="1844"/>
      <c r="H1054" s="1023"/>
      <c r="I1054" s="1147"/>
    </row>
    <row r="1055" spans="1:9">
      <c r="A1055" s="402"/>
      <c r="B1055" s="402"/>
      <c r="C1055" s="402"/>
      <c r="I1055" s="490"/>
    </row>
    <row r="1056" spans="1:9">
      <c r="A1056" s="402"/>
      <c r="B1056" s="402"/>
      <c r="C1056" s="402"/>
      <c r="D1056" s="404" t="s">
        <v>2611</v>
      </c>
      <c r="I1056" s="490"/>
    </row>
    <row r="1057" spans="1:9">
      <c r="A1057" s="402"/>
      <c r="B1057" s="402"/>
      <c r="C1057" s="402"/>
      <c r="D1057" s="402" t="s">
        <v>2615</v>
      </c>
      <c r="I1057" s="490"/>
    </row>
    <row r="1058" spans="1:9">
      <c r="A1058" s="402"/>
      <c r="B1058" s="402"/>
      <c r="C1058" s="402"/>
      <c r="D1058" s="404"/>
      <c r="I1058" s="490"/>
    </row>
    <row r="1059" spans="1:9">
      <c r="A1059" s="402"/>
      <c r="B1059" s="485" t="s">
        <v>2814</v>
      </c>
      <c r="C1059" s="402"/>
      <c r="D1059" s="1818" t="s">
        <v>1803</v>
      </c>
      <c r="E1059" s="1818"/>
      <c r="F1059" s="1818"/>
      <c r="I1059" s="490"/>
    </row>
    <row r="1060" spans="1:9">
      <c r="A1060" s="402"/>
      <c r="B1060" s="402"/>
      <c r="C1060" s="402"/>
      <c r="D1060" s="1818"/>
      <c r="E1060" s="1818"/>
      <c r="F1060" s="1818"/>
      <c r="I1060" s="490"/>
    </row>
    <row r="1061" spans="1:9">
      <c r="A1061" s="402"/>
      <c r="B1061" s="402"/>
      <c r="C1061" s="402"/>
      <c r="D1061" s="1818"/>
      <c r="E1061" s="1818"/>
      <c r="F1061" s="1818"/>
      <c r="I1061" s="490"/>
    </row>
    <row r="1062" spans="1:9">
      <c r="A1062" s="402"/>
      <c r="B1062" s="402"/>
      <c r="C1062" s="402"/>
      <c r="D1062" s="1818"/>
      <c r="E1062" s="1818"/>
      <c r="F1062" s="181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2616</v>
      </c>
      <c r="I1065" s="490"/>
    </row>
    <row r="1066" spans="1:9">
      <c r="A1066" s="402"/>
      <c r="B1066" s="402"/>
      <c r="C1066" s="402"/>
      <c r="I1066" s="490"/>
    </row>
    <row r="1067" spans="1:9">
      <c r="A1067" s="402"/>
      <c r="B1067" s="485" t="s">
        <v>2814</v>
      </c>
      <c r="C1067" s="402"/>
      <c r="D1067" s="402" t="s">
        <v>1801</v>
      </c>
      <c r="I1067" s="490"/>
    </row>
    <row r="1068" spans="1:9">
      <c r="A1068" s="402"/>
      <c r="B1068" s="402"/>
      <c r="C1068" s="402"/>
      <c r="I1068" s="490"/>
    </row>
    <row r="1069" spans="1:9">
      <c r="A1069" s="402"/>
      <c r="B1069" s="485" t="s">
        <v>2814</v>
      </c>
      <c r="C1069" s="402"/>
      <c r="D1069" s="1818" t="s">
        <v>1804</v>
      </c>
      <c r="E1069" s="1818"/>
      <c r="F1069" s="1818"/>
      <c r="I1069" s="490"/>
    </row>
    <row r="1070" spans="1:9">
      <c r="A1070" s="402"/>
      <c r="B1070" s="402"/>
      <c r="C1070" s="402"/>
      <c r="D1070" s="1818"/>
      <c r="E1070" s="1818"/>
      <c r="F1070" s="1818"/>
      <c r="I1070" s="490"/>
    </row>
    <row r="1071" spans="1:9">
      <c r="A1071" s="402"/>
      <c r="B1071" s="402"/>
      <c r="C1071" s="402"/>
      <c r="D1071" s="1818"/>
      <c r="E1071" s="1818"/>
      <c r="F1071" s="1818"/>
      <c r="I1071" s="490"/>
    </row>
    <row r="1072" spans="1:9">
      <c r="A1072" s="402"/>
      <c r="B1072" s="402"/>
      <c r="C1072" s="402"/>
      <c r="D1072" s="1818"/>
      <c r="E1072" s="1818"/>
      <c r="F1072" s="1818"/>
      <c r="I1072" s="490"/>
    </row>
    <row r="1073" spans="1:9">
      <c r="A1073" s="402"/>
      <c r="B1073" s="402"/>
      <c r="C1073" s="402"/>
      <c r="D1073" s="1818"/>
      <c r="E1073" s="1818"/>
      <c r="F1073" s="1818"/>
      <c r="I1073" s="490"/>
    </row>
    <row r="1074" spans="1:9">
      <c r="A1074" s="402"/>
      <c r="B1074" s="402"/>
      <c r="C1074" s="402"/>
      <c r="I1074" s="490"/>
    </row>
    <row r="1075" spans="1:9">
      <c r="A1075" s="1844" t="s">
        <v>1805</v>
      </c>
      <c r="B1075" s="1844"/>
      <c r="C1075" s="1844"/>
      <c r="D1075" s="1844"/>
      <c r="E1075" s="1844"/>
      <c r="F1075" s="1844"/>
      <c r="G1075" s="1844"/>
      <c r="H1075" s="1023"/>
      <c r="I1075" s="1147"/>
    </row>
    <row r="1076" spans="1:9">
      <c r="A1076" s="402"/>
      <c r="B1076" s="402"/>
      <c r="C1076" s="402"/>
      <c r="I1076" s="490"/>
    </row>
    <row r="1077" spans="1:9">
      <c r="A1077" s="402"/>
      <c r="B1077" s="402"/>
      <c r="C1077" s="402"/>
      <c r="I1077" s="490"/>
    </row>
    <row r="1078" spans="1:9">
      <c r="A1078" s="402"/>
      <c r="B1078" s="485" t="s">
        <v>2813</v>
      </c>
      <c r="C1078" s="402"/>
      <c r="D1078" s="527" t="s">
        <v>1808</v>
      </c>
      <c r="I1078" s="490"/>
    </row>
    <row r="1079" spans="1:9">
      <c r="A1079" s="402"/>
      <c r="B1079" s="402"/>
      <c r="C1079" s="402"/>
      <c r="D1079" s="527" t="s">
        <v>2625</v>
      </c>
      <c r="I1079" s="490"/>
    </row>
    <row r="1080" spans="1:9">
      <c r="A1080" s="402"/>
      <c r="B1080" s="402"/>
      <c r="C1080" s="402"/>
      <c r="D1080" s="527"/>
      <c r="I1080" s="490"/>
    </row>
    <row r="1081" spans="1:9">
      <c r="A1081" s="402"/>
      <c r="B1081" s="485" t="s">
        <v>2813</v>
      </c>
      <c r="C1081" s="402"/>
      <c r="D1081" s="1798" t="s">
        <v>2618</v>
      </c>
      <c r="E1081" s="1798"/>
      <c r="F1081" s="1798"/>
      <c r="I1081" s="490"/>
    </row>
    <row r="1082" spans="1:9">
      <c r="A1082" s="402"/>
      <c r="B1082" s="402"/>
      <c r="C1082" s="402"/>
      <c r="D1082" s="1798"/>
      <c r="E1082" s="1798"/>
      <c r="F1082" s="1798"/>
      <c r="I1082" s="490"/>
    </row>
    <row r="1083" spans="1:9">
      <c r="A1083" s="402"/>
      <c r="B1083" s="402"/>
      <c r="C1083" s="402"/>
      <c r="D1083" s="527" t="s">
        <v>2617</v>
      </c>
      <c r="I1083" s="490"/>
    </row>
    <row r="1084" spans="1:9">
      <c r="A1084" s="402"/>
      <c r="B1084" s="402"/>
      <c r="C1084" s="402"/>
      <c r="D1084" s="527"/>
      <c r="I1084" s="490"/>
    </row>
    <row r="1085" spans="1:9">
      <c r="A1085" s="402"/>
      <c r="B1085" s="485" t="s">
        <v>2814</v>
      </c>
      <c r="C1085" s="402"/>
      <c r="D1085" s="119" t="s">
        <v>2626</v>
      </c>
      <c r="I1085" s="490"/>
    </row>
    <row r="1086" spans="1:9">
      <c r="A1086" s="402"/>
      <c r="B1086" s="402"/>
      <c r="C1086" s="402"/>
      <c r="D1086" s="1478" t="s">
        <v>2628</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2627</v>
      </c>
      <c r="I1090" s="490"/>
    </row>
    <row r="1091" spans="1:9">
      <c r="A1091" s="402"/>
      <c r="B1091" s="402"/>
      <c r="C1091" s="402"/>
      <c r="D1091" s="119"/>
      <c r="I1091" s="490"/>
    </row>
    <row r="1092" spans="1:9">
      <c r="A1092" s="402"/>
      <c r="B1092" s="402"/>
      <c r="C1092" s="402"/>
      <c r="D1092" s="527" t="s">
        <v>1806</v>
      </c>
      <c r="I1092" s="490"/>
    </row>
    <row r="1093" spans="1:9">
      <c r="A1093" s="402"/>
      <c r="B1093" s="485" t="s">
        <v>2814</v>
      </c>
      <c r="C1093" s="402"/>
      <c r="D1093" s="1862" t="s">
        <v>1807</v>
      </c>
      <c r="E1093" s="1862"/>
      <c r="F1093" s="1862"/>
      <c r="I1093" s="490"/>
    </row>
    <row r="1094" spans="1:9">
      <c r="A1094" s="402"/>
      <c r="B1094" s="402"/>
      <c r="C1094" s="402"/>
      <c r="D1094" s="1862"/>
      <c r="E1094" s="1862"/>
      <c r="F1094" s="1862"/>
      <c r="I1094" s="490"/>
    </row>
    <row r="1095" spans="1:9">
      <c r="A1095" s="402"/>
      <c r="B1095" s="402"/>
      <c r="C1095" s="402"/>
      <c r="D1095" s="1862"/>
      <c r="E1095" s="1862"/>
      <c r="F1095" s="1862"/>
      <c r="I1095" s="490"/>
    </row>
    <row r="1096" spans="1:9">
      <c r="A1096" s="402"/>
      <c r="B1096" s="402"/>
      <c r="C1096" s="402"/>
      <c r="D1096" s="1862"/>
      <c r="E1096" s="1862"/>
      <c r="F1096" s="1862"/>
      <c r="I1096" s="490"/>
    </row>
    <row r="1097" spans="1:9">
      <c r="A1097" s="402"/>
      <c r="B1097" s="402"/>
      <c r="C1097" s="402"/>
      <c r="D1097" s="1862"/>
      <c r="E1097" s="1862"/>
      <c r="F1097" s="1862"/>
      <c r="I1097" s="490"/>
    </row>
    <row r="1098" spans="1:9">
      <c r="A1098" s="402"/>
      <c r="B1098" s="402"/>
      <c r="C1098" s="402"/>
      <c r="D1098" s="527" t="s">
        <v>2629</v>
      </c>
      <c r="I1098" s="490"/>
    </row>
    <row r="1099" spans="1:9">
      <c r="A1099" s="402"/>
      <c r="B1099" s="402"/>
      <c r="C1099" s="402"/>
      <c r="I1099" s="490"/>
    </row>
    <row r="1100" spans="1:9">
      <c r="A1100" s="402"/>
      <c r="B1100" s="485" t="s">
        <v>2814</v>
      </c>
      <c r="C1100" s="402"/>
      <c r="D1100" s="1813" t="s">
        <v>2222</v>
      </c>
      <c r="E1100" s="1813"/>
      <c r="F1100" s="1813"/>
      <c r="I1100" s="490"/>
    </row>
    <row r="1101" spans="1:9">
      <c r="A1101" s="402"/>
      <c r="B1101" s="402"/>
      <c r="C1101" s="402"/>
      <c r="D1101" s="1813"/>
      <c r="E1101" s="1813"/>
      <c r="F1101" s="1813"/>
      <c r="I1101" s="490"/>
    </row>
    <row r="1102" spans="1:9">
      <c r="A1102" s="402"/>
      <c r="B1102" s="402"/>
      <c r="C1102" s="402"/>
      <c r="D1102" s="1813"/>
      <c r="E1102" s="1813"/>
      <c r="F1102" s="1813"/>
      <c r="I1102" s="490"/>
    </row>
    <row r="1103" spans="1:9">
      <c r="A1103" s="402"/>
      <c r="B1103" s="402"/>
      <c r="C1103" s="402"/>
      <c r="I1103" s="490"/>
    </row>
    <row r="1104" spans="1:9">
      <c r="A1104" s="1844" t="s">
        <v>1809</v>
      </c>
      <c r="B1104" s="1844"/>
      <c r="C1104" s="1844"/>
      <c r="D1104" s="1844"/>
      <c r="E1104" s="1844"/>
      <c r="F1104" s="1844"/>
      <c r="G1104" s="1844"/>
      <c r="H1104" s="1023"/>
      <c r="I1104" s="1147"/>
    </row>
    <row r="1105" spans="1:9">
      <c r="A1105" s="402"/>
      <c r="B1105" s="402"/>
      <c r="C1105" s="402"/>
      <c r="I1105" s="490"/>
    </row>
    <row r="1106" spans="1:9">
      <c r="A1106" s="402"/>
      <c r="B1106" s="402"/>
      <c r="C1106" s="402"/>
      <c r="I1106" s="490"/>
    </row>
    <row r="1107" spans="1:9" ht="12.75" customHeight="1">
      <c r="A1107" s="402"/>
      <c r="B1107" s="485" t="s">
        <v>2814</v>
      </c>
      <c r="C1107" s="402"/>
      <c r="D1107" s="1762" t="s">
        <v>1903</v>
      </c>
      <c r="E1107" s="1762"/>
      <c r="F1107" s="1762"/>
      <c r="I1107" s="490"/>
    </row>
    <row r="1108" spans="1:9">
      <c r="A1108" s="402"/>
      <c r="B1108" s="402"/>
      <c r="C1108" s="402"/>
      <c r="D1108" s="1762"/>
      <c r="E1108" s="1762"/>
      <c r="F1108" s="1762"/>
      <c r="I1108" s="490"/>
    </row>
    <row r="1109" spans="1:9">
      <c r="A1109" s="402"/>
      <c r="B1109" s="402"/>
      <c r="C1109" s="402"/>
      <c r="D1109" s="1863" t="s">
        <v>2633</v>
      </c>
      <c r="E1109" s="1478"/>
      <c r="F1109" s="1478"/>
      <c r="I1109" s="490"/>
    </row>
    <row r="1110" spans="1:9">
      <c r="A1110" s="402"/>
      <c r="B1110" s="402"/>
      <c r="C1110" s="402"/>
      <c r="D1110" s="527"/>
      <c r="I1110" s="490"/>
    </row>
    <row r="1111" spans="1:9">
      <c r="A1111" s="402"/>
      <c r="B1111" s="485" t="s">
        <v>2814</v>
      </c>
      <c r="C1111" s="402"/>
      <c r="D1111" s="1862" t="s">
        <v>2581</v>
      </c>
      <c r="E1111" s="1862"/>
      <c r="F1111" s="1862"/>
      <c r="I1111" s="490"/>
    </row>
    <row r="1112" spans="1:9">
      <c r="A1112" s="402"/>
      <c r="B1112" s="402"/>
      <c r="C1112" s="402"/>
      <c r="D1112" s="1862"/>
      <c r="E1112" s="1862"/>
      <c r="F1112" s="1862"/>
      <c r="I1112" s="490"/>
    </row>
    <row r="1113" spans="1:9">
      <c r="A1113" s="402"/>
      <c r="B1113" s="402"/>
      <c r="C1113" s="402"/>
      <c r="D1113" s="1862"/>
      <c r="E1113" s="1862"/>
      <c r="F1113" s="1862"/>
      <c r="I1113" s="490"/>
    </row>
    <row r="1114" spans="1:9">
      <c r="A1114" s="402"/>
      <c r="B1114" s="402"/>
      <c r="C1114" s="402"/>
      <c r="D1114" s="527"/>
      <c r="I1114" s="490"/>
    </row>
    <row r="1115" spans="1:9">
      <c r="A1115" s="402"/>
      <c r="B1115" s="485" t="s">
        <v>2814</v>
      </c>
      <c r="C1115" s="402"/>
      <c r="D1115" s="1862" t="s">
        <v>2600</v>
      </c>
      <c r="E1115" s="1862"/>
      <c r="F1115" s="1862"/>
      <c r="I1115" s="490"/>
    </row>
    <row r="1116" spans="1:9">
      <c r="A1116" s="402"/>
      <c r="B1116" s="402"/>
      <c r="C1116" s="402"/>
      <c r="D1116" s="1862"/>
      <c r="E1116" s="1862"/>
      <c r="F1116" s="1862"/>
      <c r="I1116" s="490"/>
    </row>
    <row r="1117" spans="1:9">
      <c r="A1117" s="402"/>
      <c r="B1117" s="402"/>
      <c r="C1117" s="402"/>
      <c r="D1117" s="1862"/>
      <c r="E1117" s="1862"/>
      <c r="F1117" s="1862"/>
      <c r="I1117" s="490"/>
    </row>
    <row r="1118" spans="1:9">
      <c r="A1118" s="402"/>
      <c r="B1118" s="402"/>
      <c r="C1118" s="402"/>
      <c r="D1118" s="1862"/>
      <c r="E1118" s="1862"/>
      <c r="F1118" s="1862"/>
      <c r="I1118" s="490"/>
    </row>
    <row r="1119" spans="1:9">
      <c r="A1119" s="402"/>
      <c r="B1119" s="402"/>
      <c r="C1119" s="402"/>
      <c r="D1119" s="1862"/>
      <c r="E1119" s="1862"/>
      <c r="F1119" s="1862"/>
      <c r="I1119" s="490"/>
    </row>
    <row r="1120" spans="1:9" ht="12.5">
      <c r="A1120" s="402"/>
      <c r="B1120" s="402"/>
      <c r="C1120" s="402"/>
      <c r="D1120" s="527"/>
      <c r="I1120" s="480"/>
    </row>
    <row r="1121" spans="1:9">
      <c r="A1121" s="402"/>
      <c r="B1121" s="485" t="s">
        <v>2814</v>
      </c>
      <c r="C1121" s="402"/>
      <c r="D1121" s="1862" t="s">
        <v>1810</v>
      </c>
      <c r="E1121" s="1862"/>
      <c r="F1121" s="1862"/>
      <c r="I1121" s="490"/>
    </row>
    <row r="1122" spans="1:9">
      <c r="A1122" s="402"/>
      <c r="B1122" s="402"/>
      <c r="C1122" s="402"/>
      <c r="D1122" s="1862"/>
      <c r="E1122" s="1862"/>
      <c r="F1122" s="1862"/>
      <c r="I1122" s="490"/>
    </row>
    <row r="1123" spans="1:9">
      <c r="A1123" s="402"/>
      <c r="B1123" s="402"/>
      <c r="C1123" s="402"/>
      <c r="D1123" s="1862"/>
      <c r="E1123" s="1862"/>
      <c r="F1123" s="1862"/>
      <c r="I1123" s="490"/>
    </row>
    <row r="1124" spans="1:9">
      <c r="A1124" s="402"/>
      <c r="B1124" s="402"/>
      <c r="C1124" s="402"/>
      <c r="D1124" s="527"/>
      <c r="I1124" s="490"/>
    </row>
    <row r="1125" spans="1:9">
      <c r="A1125" s="402"/>
      <c r="B1125" s="485" t="s">
        <v>2814</v>
      </c>
      <c r="C1125" s="402"/>
      <c r="D1125" s="1502" t="s">
        <v>1862</v>
      </c>
      <c r="E1125" s="1502"/>
      <c r="F1125" s="1502"/>
      <c r="I1125" s="490"/>
    </row>
    <row r="1126" spans="1:9">
      <c r="A1126" s="402"/>
      <c r="B1126" s="402"/>
      <c r="C1126" s="402"/>
      <c r="D1126" s="1502"/>
      <c r="E1126" s="1502"/>
      <c r="F1126" s="1502"/>
      <c r="I1126" s="490"/>
    </row>
    <row r="1127" spans="1:9">
      <c r="A1127" s="402"/>
      <c r="B1127" s="402"/>
      <c r="C1127" s="402"/>
      <c r="D1127" s="1502"/>
      <c r="E1127" s="1502"/>
      <c r="F1127" s="1502"/>
      <c r="I1127" s="490"/>
    </row>
    <row r="1128" spans="1:9">
      <c r="A1128" s="402"/>
      <c r="B1128" s="402"/>
      <c r="C1128" s="402"/>
      <c r="D1128" s="975"/>
      <c r="E1128" s="975"/>
      <c r="F1128" s="975"/>
      <c r="I1128" s="490"/>
    </row>
    <row r="1129" spans="1:9" ht="15.75" customHeight="1">
      <c r="A1129" s="402"/>
      <c r="B1129" s="485" t="s">
        <v>2814</v>
      </c>
      <c r="C1129" s="402"/>
      <c r="D1129" s="1478" t="s">
        <v>1863</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2813</v>
      </c>
      <c r="C1134" s="402"/>
      <c r="D1134" s="1502" t="s">
        <v>2610</v>
      </c>
      <c r="E1134" s="1502"/>
      <c r="F1134" s="1502"/>
      <c r="I1134" s="490"/>
    </row>
    <row r="1135" spans="1:9">
      <c r="A1135" s="402"/>
      <c r="B1135" s="402"/>
      <c r="C1135" s="402"/>
      <c r="D1135" s="1502"/>
      <c r="E1135" s="1502"/>
      <c r="F1135" s="1502"/>
      <c r="I1135" s="490"/>
    </row>
    <row r="1136" spans="1:9">
      <c r="A1136" s="402"/>
      <c r="B1136" s="402"/>
      <c r="C1136" s="402"/>
      <c r="D1136" s="1502"/>
      <c r="E1136" s="1502"/>
      <c r="F1136" s="1502"/>
      <c r="I1136" s="490"/>
    </row>
    <row r="1137" spans="1:9">
      <c r="A1137" s="402"/>
      <c r="B1137" s="402"/>
      <c r="C1137" s="402"/>
      <c r="D1137" s="1502"/>
      <c r="E1137" s="1502"/>
      <c r="F1137" s="1502"/>
      <c r="I1137" s="490"/>
    </row>
    <row r="1138" spans="1:9">
      <c r="A1138" s="402"/>
      <c r="B1138" s="402"/>
      <c r="C1138" s="402"/>
      <c r="D1138" s="1502"/>
      <c r="E1138" s="1502"/>
      <c r="F1138" s="1502"/>
      <c r="I1138" s="490"/>
    </row>
    <row r="1139" spans="1:9">
      <c r="A1139" s="402"/>
      <c r="B1139" s="402"/>
      <c r="C1139" s="402"/>
      <c r="D1139" s="1502"/>
      <c r="E1139" s="1502"/>
      <c r="F1139" s="1502"/>
      <c r="I1139" s="490"/>
    </row>
    <row r="1140" spans="1:9">
      <c r="A1140" s="402"/>
      <c r="B1140" s="402"/>
      <c r="C1140" s="402"/>
      <c r="D1140" s="975"/>
      <c r="E1140" s="975"/>
      <c r="F1140" s="975"/>
      <c r="I1140" s="490"/>
    </row>
    <row r="1141" spans="1:9" ht="12.5">
      <c r="A1141" s="402"/>
      <c r="B1141" s="485" t="s">
        <v>2814</v>
      </c>
      <c r="C1141" s="402"/>
      <c r="D1141" s="1818" t="s">
        <v>2582</v>
      </c>
      <c r="E1141" s="1818"/>
      <c r="F1141" s="1818"/>
      <c r="I1141" s="1153"/>
    </row>
    <row r="1142" spans="1:9">
      <c r="A1142" s="402"/>
      <c r="B1142" s="402"/>
      <c r="C1142" s="402"/>
      <c r="D1142" s="1818"/>
      <c r="E1142" s="1818"/>
      <c r="F1142" s="1818"/>
      <c r="I1142" s="490"/>
    </row>
    <row r="1143" spans="1:9">
      <c r="A1143" s="402"/>
      <c r="B1143" s="402"/>
      <c r="C1143" s="402"/>
      <c r="D1143" s="1818"/>
      <c r="E1143" s="1818"/>
      <c r="F1143" s="1818"/>
    </row>
    <row r="1144" spans="1:9">
      <c r="A1144" s="402"/>
      <c r="B1144" s="402"/>
      <c r="C1144" s="402"/>
      <c r="D1144" s="1818"/>
      <c r="E1144" s="1818"/>
      <c r="F1144" s="1818"/>
    </row>
    <row r="1145" spans="1:9">
      <c r="A1145" s="402"/>
      <c r="B1145" s="402"/>
      <c r="C1145" s="402"/>
      <c r="D1145" s="1818"/>
      <c r="E1145" s="1818"/>
      <c r="F1145" s="181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0"/>
      <c r="H1553" s="1830"/>
      <c r="I1553" s="183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tabSelected="1" topLeftCell="A765" workbookViewId="0">
      <selection activeCell="H344" sqref="H344:R344"/>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2423</v>
      </c>
      <c r="BE1" s="3"/>
      <c r="BF1" s="3"/>
    </row>
    <row r="2" spans="1:58" ht="13" customHeight="1">
      <c r="BD2" s="3" t="s">
        <v>2424</v>
      </c>
      <c r="BE2" s="3" t="s">
        <v>2425</v>
      </c>
      <c r="BF2" s="3" t="s">
        <v>2426</v>
      </c>
    </row>
    <row r="3" spans="1:58" ht="13" customHeight="1">
      <c r="BD3" s="3" t="s">
        <v>2518</v>
      </c>
      <c r="BE3" t="str">
        <f>AC220</f>
        <v>Northern (Butte, El Dorado, Placer, Sacramento, San Joaquin, Shasta, Solano, Sutter, Yuba, and Yolo Counties)</v>
      </c>
    </row>
    <row r="4" spans="1:58" ht="13" customHeight="1">
      <c r="BD4" s="3" t="s">
        <v>2433</v>
      </c>
      <c r="BE4" s="1180"/>
    </row>
    <row r="5" spans="1:58" ht="13" customHeight="1">
      <c r="BD5" s="3" t="s">
        <v>2434</v>
      </c>
      <c r="BE5">
        <f>SUMIF($AC$726:$AC$760,"&lt;=20%",$G$726:G$760)</f>
        <v>0</v>
      </c>
      <c r="BF5" s="3" t="s">
        <v>2439</v>
      </c>
    </row>
    <row r="6" spans="1:58" ht="13" customHeight="1">
      <c r="BD6" s="3" t="s">
        <v>2435</v>
      </c>
      <c r="BE6" s="1183">
        <f>SUMIF($AC$726:$AC$760,"&lt;=25%",$G$726:G$760)-SUM($BE$5:BE5)</f>
        <v>0</v>
      </c>
    </row>
    <row r="7" spans="1:58" ht="13" customHeight="1">
      <c r="BD7" s="1181" t="s">
        <v>2427</v>
      </c>
      <c r="BE7" s="1183">
        <f>SUMIF($AC$726:$AC$760,"&lt;=30%",$G$726:G$760)-SUM($BE$5:BE6)</f>
        <v>41</v>
      </c>
    </row>
    <row r="8" spans="1:58" ht="26.25" customHeight="1">
      <c r="A8" s="1758" t="s">
        <v>100</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894"/>
      <c r="AV8" s="894"/>
      <c r="AW8" s="894"/>
      <c r="AX8" s="894"/>
      <c r="AY8" s="894"/>
      <c r="BD8" s="3" t="s">
        <v>2436</v>
      </c>
      <c r="BE8" s="1183">
        <f>SUMIF($AC$726:$AC$760,"&lt;=35%",$G$726:G$760)-SUM($BE$5:BE7)</f>
        <v>0</v>
      </c>
    </row>
    <row r="9" spans="1:58" ht="13" customHeight="1">
      <c r="A9" s="1759" t="s">
        <v>2033</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3"/>
      <c r="AV9" s="13"/>
      <c r="AW9" s="13"/>
      <c r="AX9" s="13"/>
      <c r="AY9" s="13"/>
      <c r="BD9" s="1182" t="s">
        <v>2428</v>
      </c>
      <c r="BE9" s="1183">
        <f>SUMIF($AC$726:$AC$760,"&lt;=40%",$G$726:G$760)-SUM($BE$5:BE8)</f>
        <v>0</v>
      </c>
    </row>
    <row r="10" spans="1:58" ht="13" customHeight="1">
      <c r="A10" s="1759" t="s">
        <v>2602</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3"/>
      <c r="AV10" s="13"/>
      <c r="AW10" s="13"/>
      <c r="AX10" s="13"/>
      <c r="AY10" s="13"/>
      <c r="BD10" s="3" t="s">
        <v>2437</v>
      </c>
      <c r="BE10" s="1183">
        <f>SUMIF($AC$726:$AC$760,"&lt;=45%",$G$726:G$760)-SUM($BE$5:BE9)</f>
        <v>0</v>
      </c>
    </row>
    <row r="11" spans="1:58" ht="13" customHeight="1">
      <c r="A11" s="1759" t="s">
        <v>2526</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3"/>
      <c r="AV11" s="13"/>
      <c r="AW11" s="13"/>
      <c r="AX11" s="13"/>
      <c r="AY11" s="13"/>
      <c r="BD11" s="1181" t="s">
        <v>2429</v>
      </c>
      <c r="BE11" s="1183">
        <f>SUMIF($AC$726:$AC$760,"&lt;=50%",$G$726:G$760)-SUM($BE$5:BE10)</f>
        <v>0</v>
      </c>
    </row>
    <row r="12" spans="1:58" ht="13" customHeight="1">
      <c r="A12" s="1760" t="s">
        <v>2639</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6"/>
      <c r="AV12" s="6"/>
      <c r="AW12" s="6"/>
      <c r="AX12" s="6"/>
      <c r="AY12" s="6"/>
      <c r="BD12" s="3" t="s">
        <v>2438</v>
      </c>
      <c r="BE12" s="1183">
        <f>SUMIF($AC$726:$AC$760,"&lt;=55%",$G$726:G$760)-SUM($BE$5:BE11)</f>
        <v>0</v>
      </c>
    </row>
    <row r="13" spans="1:58" ht="13" customHeight="1">
      <c r="A13" s="1605" t="s">
        <v>2034</v>
      </c>
      <c r="B13" s="1605"/>
      <c r="C13" s="1605"/>
      <c r="D13" s="1605"/>
      <c r="E13" s="1605"/>
      <c r="F13" s="1605"/>
      <c r="G13" s="1605"/>
      <c r="H13" s="1605"/>
      <c r="I13" s="1605"/>
      <c r="J13" s="1605"/>
      <c r="K13" s="1605"/>
      <c r="L13" s="1605"/>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895"/>
      <c r="AV13" s="895"/>
      <c r="AW13" s="895"/>
      <c r="AX13" s="895"/>
      <c r="AY13" s="895"/>
      <c r="BD13" s="1182" t="s">
        <v>2430</v>
      </c>
      <c r="BE13" s="1183">
        <f>SUMIF($AC$726:$AC$760,"&lt;=60%",$G$726:G$760)-SUM($BE$5:BE12)</f>
        <v>10</v>
      </c>
    </row>
    <row r="14" spans="1:58" ht="13" customHeight="1">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c r="W14" s="1605"/>
      <c r="X14" s="1605"/>
      <c r="Y14" s="1605"/>
      <c r="Z14" s="1605"/>
      <c r="AA14" s="1605"/>
      <c r="AB14" s="1605"/>
      <c r="AC14" s="1605"/>
      <c r="AD14" s="1605"/>
      <c r="AE14" s="1605"/>
      <c r="AF14" s="1605"/>
      <c r="AG14" s="1605"/>
      <c r="AH14" s="1605"/>
      <c r="AI14" s="1605"/>
      <c r="AJ14" s="1605"/>
      <c r="AK14" s="1605"/>
      <c r="AL14" s="1605"/>
      <c r="AM14" s="1605"/>
      <c r="AN14" s="1605"/>
      <c r="AO14" s="1605"/>
      <c r="AP14" s="1605"/>
      <c r="AQ14" s="1605"/>
      <c r="AR14" s="1605"/>
      <c r="AS14" s="1605"/>
      <c r="AT14" s="1605"/>
      <c r="AU14" s="895"/>
      <c r="AV14" s="895"/>
      <c r="AW14" s="895"/>
      <c r="AX14" s="895"/>
      <c r="AY14" s="895"/>
      <c r="BD14" s="1181" t="s">
        <v>2431</v>
      </c>
      <c r="BE14" s="1183">
        <f>SUMIF($AC$726:$AC$760,"&lt;=70%",$G$726:G$760)-SUM($BE$5:BE13)</f>
        <v>15</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2432</v>
      </c>
      <c r="BE15" s="1183">
        <f>SUMIF($AC$726:$AC$760,"&lt;=80%",$G$726:G$760)-SUM($BE$5:BE14)</f>
        <v>0</v>
      </c>
    </row>
    <row r="16" spans="1:58" ht="13" customHeight="1">
      <c r="A16" s="57" t="s">
        <v>2035</v>
      </c>
      <c r="C16" s="4"/>
      <c r="D16" s="4"/>
      <c r="E16" s="4"/>
      <c r="F16" s="4"/>
      <c r="G16" s="4"/>
      <c r="H16" s="1480" t="s">
        <v>2640</v>
      </c>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BD16" s="1182" t="s">
        <v>656</v>
      </c>
      <c r="BE16" s="1183" t="str">
        <f>Application!H18</f>
        <v>Tabor Commons</v>
      </c>
    </row>
    <row r="17" spans="1:58" ht="13" customHeight="1">
      <c r="BD17" s="1181" t="s">
        <v>2444</v>
      </c>
      <c r="BE17" s="1183">
        <f>Application!AA943</f>
        <v>3268500</v>
      </c>
    </row>
    <row r="18" spans="1:58" ht="13" customHeight="1">
      <c r="A18" s="57" t="s">
        <v>101</v>
      </c>
      <c r="C18" s="4"/>
      <c r="D18" s="4"/>
      <c r="E18" s="4"/>
      <c r="F18" s="4"/>
      <c r="G18" s="4"/>
      <c r="H18" s="1437" t="s">
        <v>2641</v>
      </c>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BD18" s="1182" t="s">
        <v>2445</v>
      </c>
      <c r="BE18" s="1183">
        <f>AA943</f>
        <v>3268500</v>
      </c>
    </row>
    <row r="19" spans="1:58" ht="13" customHeight="1">
      <c r="BD19" s="1181" t="s">
        <v>2446</v>
      </c>
      <c r="BE19" s="1183">
        <f>Application!M26</f>
        <v>2197489</v>
      </c>
    </row>
    <row r="20" spans="1:58" ht="13" customHeight="1">
      <c r="A20" s="1761" t="s">
        <v>873</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896"/>
      <c r="AV20" s="896"/>
      <c r="AW20" s="896"/>
      <c r="AX20" s="896"/>
      <c r="AY20" s="896"/>
      <c r="BD20" s="1182" t="s">
        <v>2447</v>
      </c>
      <c r="BE20" s="1183">
        <f>Application!M27</f>
        <v>12300000</v>
      </c>
    </row>
    <row r="21" spans="1:58" ht="13" customHeight="1">
      <c r="A21" s="1783" t="s">
        <v>1009</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897"/>
      <c r="AN21" s="897"/>
      <c r="AO21" s="897"/>
      <c r="AP21" s="897"/>
      <c r="AQ21" s="897"/>
      <c r="AR21" s="897"/>
      <c r="AS21" s="897"/>
      <c r="AT21" s="897"/>
      <c r="AU21" s="897"/>
      <c r="AV21" s="897"/>
      <c r="AW21" s="897"/>
      <c r="AX21" s="897"/>
      <c r="AY21" s="897"/>
      <c r="BD21" s="1181" t="s">
        <v>2448</v>
      </c>
      <c r="BE21" s="1183">
        <f>Application!AM562</f>
        <v>11807718</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46398768</v>
      </c>
      <c r="BF22" s="3" t="s">
        <v>2519</v>
      </c>
    </row>
    <row r="23" spans="1:58" ht="13" customHeight="1">
      <c r="A23" s="1762" t="s">
        <v>2101</v>
      </c>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8"/>
      <c r="AV23" s="18"/>
      <c r="AW23" s="18"/>
      <c r="AX23" s="18"/>
      <c r="AY23" s="18"/>
      <c r="AZ23" s="18"/>
      <c r="BD23" s="1181" t="s">
        <v>2449</v>
      </c>
      <c r="BE23" s="1183">
        <f>'Sources and Uses Budget'!B4</f>
        <v>585000</v>
      </c>
    </row>
    <row r="24" spans="1:58" ht="13" customHeight="1">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c r="AT24" s="1762"/>
      <c r="AU24" s="18"/>
      <c r="AV24" s="18"/>
      <c r="AW24" s="18"/>
      <c r="AX24" s="18"/>
      <c r="AY24" s="18"/>
      <c r="AZ24" s="18"/>
      <c r="BD24" s="1182" t="s">
        <v>2450</v>
      </c>
      <c r="BE24" s="1183">
        <f>Application!AG459</f>
        <v>81841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2451</v>
      </c>
      <c r="BE25" s="1183" t="str">
        <f>Application!D208</f>
        <v>40%/60% Average Income</v>
      </c>
    </row>
    <row r="26" spans="1:58" ht="13" customHeight="1">
      <c r="A26" s="4"/>
      <c r="C26" s="4"/>
      <c r="D26" s="4"/>
      <c r="E26" s="4"/>
      <c r="F26" s="4"/>
      <c r="G26" s="4"/>
      <c r="H26" s="4"/>
      <c r="I26" s="4"/>
      <c r="J26" s="4"/>
      <c r="K26" s="4"/>
      <c r="L26" s="4"/>
      <c r="M26" s="1764">
        <f>'Basis &amp; Credits'!AB56</f>
        <v>2197489</v>
      </c>
      <c r="N26" s="1764"/>
      <c r="O26" s="1764"/>
      <c r="P26" s="1764"/>
      <c r="Q26" s="1764"/>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36">
        <f>'Basis &amp; Credits'!AB78</f>
        <v>12300000</v>
      </c>
      <c r="N27" s="1336"/>
      <c r="O27" s="1336"/>
      <c r="P27" s="1336"/>
      <c r="Q27" s="1336"/>
      <c r="R27" s="3" t="s">
        <v>1267</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2452</v>
      </c>
      <c r="BE28" s="1183" t="b">
        <f>Application!M366="Yes"</f>
        <v>0</v>
      </c>
    </row>
    <row r="29" spans="1:58" ht="13" customHeight="1">
      <c r="A29" s="1459" t="s">
        <v>2102</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181" t="s">
        <v>2453</v>
      </c>
      <c r="BE29" s="1183" t="b">
        <f>Application!M367="Yes"</f>
        <v>0</v>
      </c>
    </row>
    <row r="30" spans="1:58" ht="13"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182" t="s">
        <v>28</v>
      </c>
      <c r="BE30" s="1183" t="b">
        <f>Application!AJ364="Yes"</f>
        <v>0</v>
      </c>
    </row>
    <row r="31" spans="1:58" ht="13"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181" t="s">
        <v>2454</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2455</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11" t="s">
        <v>669</v>
      </c>
      <c r="P33" s="1311"/>
      <c r="Q33" s="1763" t="s">
        <v>2103</v>
      </c>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c r="AS33" s="1763"/>
      <c r="AT33" s="1763"/>
      <c r="AU33" s="20"/>
      <c r="AV33" s="20"/>
      <c r="AW33" s="20"/>
      <c r="AX33" s="20"/>
      <c r="AY33" s="20"/>
      <c r="BD33" s="1181" t="s">
        <v>2520</v>
      </c>
      <c r="BE33" s="1183" t="str">
        <f>Application!D220</f>
        <v>Northern Region: Butte, Marin, Napa, Shasta, Solano, and Sonoma Counties</v>
      </c>
    </row>
    <row r="34" spans="1:57" ht="13" hidden="1" customHeight="1">
      <c r="A34" s="1459" t="s">
        <v>2104</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182" t="s">
        <v>2456</v>
      </c>
      <c r="BE34" s="1183" t="str">
        <f>Application!I185</f>
        <v>212 E. Tabor Avenue</v>
      </c>
    </row>
    <row r="35" spans="1:57" ht="13" hidden="1"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181" t="s">
        <v>2457</v>
      </c>
      <c r="BE35" s="1183" t="str">
        <f>IF(Application!E187="","",Application!E187)</f>
        <v/>
      </c>
    </row>
    <row r="36" spans="1:57" ht="13" hidden="1"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182" t="s">
        <v>2458</v>
      </c>
      <c r="BE36" s="1183" t="str">
        <f>Application!I189</f>
        <v>Fairfield</v>
      </c>
    </row>
    <row r="37" spans="1:57" ht="13" hidden="1"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181" t="s">
        <v>2459</v>
      </c>
      <c r="BE37" s="1183" t="str">
        <f>Application!T189</f>
        <v>Solano</v>
      </c>
    </row>
    <row r="38" spans="1:57" ht="13" hidden="1" customHeight="1">
      <c r="A38" s="3"/>
      <c r="AZ38" s="20"/>
      <c r="BD38" s="1182" t="s">
        <v>2460</v>
      </c>
      <c r="BE38" s="1183">
        <f>Application!I190</f>
        <v>94533</v>
      </c>
    </row>
    <row r="39" spans="1:57" ht="13" customHeight="1">
      <c r="A39" s="1478" t="s">
        <v>2105</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2461</v>
      </c>
      <c r="BE39" s="1183">
        <f>Application!AG446</f>
        <v>67</v>
      </c>
    </row>
    <row r="40" spans="1:57" ht="13"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384</v>
      </c>
      <c r="BE40" s="1183">
        <f>Application!AG449</f>
        <v>66</v>
      </c>
    </row>
    <row r="41" spans="1:57" ht="13"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287</v>
      </c>
      <c r="BE41" s="1183">
        <f>Application!AG447</f>
        <v>0</v>
      </c>
    </row>
    <row r="42" spans="1:57" ht="13"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2462</v>
      </c>
      <c r="BE42" s="1185">
        <f>Application!AC761</f>
        <v>0.4363636363636364</v>
      </c>
    </row>
    <row r="43" spans="1:57" ht="13"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2463</v>
      </c>
      <c r="BE43" s="1185">
        <f>Application!AH761</f>
        <v>0.42986968162437561</v>
      </c>
    </row>
    <row r="44" spans="1:57" ht="13"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2464</v>
      </c>
      <c r="BE44" s="1183">
        <f>Application!AC463</f>
        <v>692518.92537313432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2465</v>
      </c>
      <c r="BE45" s="1183">
        <f>Application!AE433</f>
        <v>2</v>
      </c>
    </row>
    <row r="46" spans="1:57" ht="13" customHeight="1">
      <c r="A46" s="1762" t="s">
        <v>2106</v>
      </c>
      <c r="B46" s="1762"/>
      <c r="C46" s="1762"/>
      <c r="D46" s="1762"/>
      <c r="E46" s="1762"/>
      <c r="F46" s="1762"/>
      <c r="G46" s="1762"/>
      <c r="H46" s="1762"/>
      <c r="I46" s="1762"/>
      <c r="J46" s="1762"/>
      <c r="K46" s="1762"/>
      <c r="L46" s="1762"/>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c r="AS46" s="1762"/>
      <c r="AT46" s="1762"/>
      <c r="AU46" s="20"/>
      <c r="AV46" s="20"/>
      <c r="AW46" s="20"/>
      <c r="AX46" s="20"/>
      <c r="AY46" s="20"/>
      <c r="AZ46" s="20"/>
      <c r="BD46" s="1182" t="s">
        <v>2466</v>
      </c>
      <c r="BE46" s="1183" t="b">
        <f>Application!T195="Yes"</f>
        <v>0</v>
      </c>
    </row>
    <row r="47" spans="1:57" ht="13" customHeight="1">
      <c r="A47" s="1762"/>
      <c r="B47" s="1762"/>
      <c r="C47" s="1762"/>
      <c r="D47" s="1762"/>
      <c r="E47" s="1762"/>
      <c r="F47" s="1762"/>
      <c r="G47" s="1762"/>
      <c r="H47" s="1762"/>
      <c r="I47" s="1762"/>
      <c r="J47" s="1762"/>
      <c r="K47" s="1762"/>
      <c r="L47" s="1762"/>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c r="AS47" s="1762"/>
      <c r="AT47" s="1762"/>
      <c r="AU47" s="20"/>
      <c r="AV47" s="20"/>
      <c r="AW47" s="20"/>
      <c r="AX47" s="20"/>
      <c r="AY47" s="20"/>
      <c r="AZ47" s="20"/>
      <c r="BD47" s="1181" t="s">
        <v>2467</v>
      </c>
      <c r="BE47" s="1183" t="b">
        <f>Application!T196="Yes"</f>
        <v>1</v>
      </c>
    </row>
    <row r="48" spans="1:57" ht="13" customHeight="1">
      <c r="A48" s="1762"/>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20"/>
      <c r="AV48" s="20"/>
      <c r="AW48" s="20"/>
      <c r="AX48" s="20"/>
      <c r="AY48" s="20"/>
      <c r="AZ48" s="20"/>
      <c r="BD48" s="1182" t="s">
        <v>2468</v>
      </c>
      <c r="BE48" s="1183" t="str">
        <f>Application!M252</f>
        <v>212 E Tabor Fairfield EAH, LLC</v>
      </c>
    </row>
    <row r="49" spans="1:57" ht="13" customHeight="1">
      <c r="A49" s="1762"/>
      <c r="B49" s="1762"/>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c r="AS49" s="1762"/>
      <c r="AT49" s="1762"/>
      <c r="AU49" s="20"/>
      <c r="AV49" s="20"/>
      <c r="AW49" s="20"/>
      <c r="AX49" s="20"/>
      <c r="AY49" s="20"/>
      <c r="AZ49" s="20"/>
      <c r="BD49" s="1181" t="s">
        <v>2469</v>
      </c>
      <c r="BE49" s="1183" t="str">
        <f>Application!M255</f>
        <v xml:space="preserve">Welton Jordan </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2470</v>
      </c>
      <c r="BE50" s="1183" t="str">
        <f>Application!AA258</f>
        <v>EAH Inc.</v>
      </c>
    </row>
    <row r="51" spans="1:57" ht="13" customHeight="1">
      <c r="A51" s="1478" t="s">
        <v>2107</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2471</v>
      </c>
      <c r="BE51" s="1183">
        <f>Application!M260</f>
        <v>0</v>
      </c>
    </row>
    <row r="52" spans="1:57" ht="13"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2472</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2473</v>
      </c>
      <c r="BE53" s="1183">
        <f>Application!AA266</f>
        <v>0</v>
      </c>
    </row>
    <row r="54" spans="1:57" ht="13" customHeight="1">
      <c r="A54" s="1478" t="s">
        <v>2108</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2474</v>
      </c>
      <c r="BE54" s="1183">
        <f>Application!M268</f>
        <v>0</v>
      </c>
    </row>
    <row r="55" spans="1:57" ht="13"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2475</v>
      </c>
      <c r="BE55" s="1183">
        <f>Application!M271</f>
        <v>0</v>
      </c>
    </row>
    <row r="56" spans="1:57" ht="13"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2476</v>
      </c>
      <c r="BE56" s="1183">
        <f>Application!AA274</f>
        <v>0</v>
      </c>
    </row>
    <row r="57" spans="1:57" ht="13"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2477</v>
      </c>
      <c r="BE57" s="1183" t="str">
        <f>Application!H296</f>
        <v>EAH inc.</v>
      </c>
    </row>
    <row r="58" spans="1:57" ht="13"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2478</v>
      </c>
      <c r="BE58" s="1183" t="str">
        <f>Application!H297</f>
        <v>22 Pelican Way</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2479</v>
      </c>
      <c r="BE59" s="1183" t="str">
        <f>Application!H298</f>
        <v>San Rafael, CA 94901</v>
      </c>
    </row>
    <row r="60" spans="1:57" ht="13" customHeight="1">
      <c r="A60" s="1478" t="s">
        <v>2109</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2480</v>
      </c>
      <c r="BE60" s="1183" t="str">
        <f>Application!H299</f>
        <v>Welton Jordan</v>
      </c>
    </row>
    <row r="61" spans="1:57" ht="13"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2481</v>
      </c>
      <c r="BE61" s="1183" t="str">
        <f>Application!H302</f>
        <v>Welton.Jordan@EAHhousing.org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2482</v>
      </c>
      <c r="BE62" s="1186">
        <f>'Basis &amp; Credits'!AB50</f>
        <v>0.82479753027205138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0.82491747967479678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2483</v>
      </c>
      <c r="BE64" s="1183" t="b">
        <f>Application!X180="Yes"</f>
        <v>0</v>
      </c>
    </row>
    <row r="65" spans="1:57" ht="13" customHeight="1">
      <c r="A65" s="1469" t="s">
        <v>2111</v>
      </c>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c r="AP65" s="1469"/>
      <c r="AQ65" s="1469"/>
      <c r="AR65" s="1469"/>
      <c r="AS65" s="1469"/>
      <c r="AT65" s="1469"/>
      <c r="AU65" s="21"/>
      <c r="AV65" s="21"/>
      <c r="AW65" s="21"/>
      <c r="AX65" s="21"/>
      <c r="AY65" s="21"/>
      <c r="AZ65" s="20"/>
      <c r="BD65" s="1181" t="s">
        <v>2517</v>
      </c>
      <c r="BE65" s="1183" t="str">
        <f>Z205</f>
        <v>$500M</v>
      </c>
    </row>
    <row r="66" spans="1:57" ht="13"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21"/>
      <c r="AV66" s="21"/>
      <c r="AW66" s="21"/>
      <c r="AX66" s="21"/>
      <c r="AY66" s="21"/>
      <c r="AZ66" s="20"/>
      <c r="BD66" s="1182" t="s">
        <v>2484</v>
      </c>
      <c r="BE66" s="1183" t="b">
        <f>Application!Z205="State Farmworker Credit"</f>
        <v>0</v>
      </c>
    </row>
    <row r="67" spans="1:57" ht="13"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c r="AP67" s="1469"/>
      <c r="AQ67" s="1469"/>
      <c r="AR67" s="1469"/>
      <c r="AS67" s="1469"/>
      <c r="AT67" s="1469"/>
      <c r="AZ67" s="20"/>
      <c r="BD67" s="1181" t="s">
        <v>2485</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2486</v>
      </c>
      <c r="BE68" s="1183">
        <f>'Sources and Uses Budget'!D105</f>
        <v>0</v>
      </c>
    </row>
    <row r="69" spans="1:57" ht="13" customHeight="1">
      <c r="A69" s="1469" t="s">
        <v>2112</v>
      </c>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c r="AP69" s="1469"/>
      <c r="AQ69" s="1469"/>
      <c r="AR69" s="1469"/>
      <c r="AS69" s="1469"/>
      <c r="AT69" s="1469"/>
      <c r="AZ69" s="20"/>
      <c r="BD69" s="1181" t="s">
        <v>2487</v>
      </c>
      <c r="BE69" s="1183" t="str">
        <f>Application!W708</f>
        <v>California Housing Finance Agency</v>
      </c>
    </row>
    <row r="70" spans="1:57" ht="13"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c r="AP70" s="1469"/>
      <c r="AQ70" s="1469"/>
      <c r="AR70" s="1469"/>
      <c r="AS70" s="1469"/>
      <c r="AT70" s="1469"/>
      <c r="AU70" s="20"/>
      <c r="AV70" s="20"/>
      <c r="AW70" s="20"/>
      <c r="AX70" s="20"/>
      <c r="AY70" s="20"/>
      <c r="AZ70" s="20"/>
      <c r="BD70" s="1182" t="s">
        <v>2488</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2613</v>
      </c>
      <c r="BE71" s="1183">
        <f>'Points System'!AF826</f>
        <v>0</v>
      </c>
    </row>
    <row r="72" spans="1:57" ht="13" customHeight="1">
      <c r="A72" s="1459" t="s">
        <v>2113</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182" t="s">
        <v>2489</v>
      </c>
      <c r="BE72" s="1183">
        <f>'Points System'!AF827</f>
        <v>10</v>
      </c>
    </row>
    <row r="73" spans="1:57" ht="13"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181" t="s">
        <v>2490</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2491</v>
      </c>
      <c r="BE74" s="1183">
        <f>'Points System'!AF829</f>
        <v>10</v>
      </c>
    </row>
    <row r="75" spans="1:57" ht="13" customHeight="1">
      <c r="A75" s="1468" t="s">
        <v>2114</v>
      </c>
      <c r="B75" s="1468"/>
      <c r="C75" s="1468"/>
      <c r="D75" s="1468"/>
      <c r="E75" s="1468"/>
      <c r="F75" s="1468"/>
      <c r="G75" s="1468"/>
      <c r="H75" s="1468"/>
      <c r="I75" s="1468"/>
      <c r="J75" s="1468"/>
      <c r="K75" s="1468"/>
      <c r="L75" s="1468"/>
      <c r="M75" s="1468"/>
      <c r="N75" s="1468"/>
      <c r="O75" s="1468"/>
      <c r="P75" s="1468"/>
      <c r="Q75" s="1468"/>
      <c r="R75" s="1468"/>
      <c r="S75" s="1468"/>
      <c r="T75" s="1468"/>
      <c r="U75" s="1468"/>
      <c r="V75" s="1468"/>
      <c r="W75" s="1468"/>
      <c r="X75" s="1468"/>
      <c r="Y75" s="1468"/>
      <c r="Z75" s="1468"/>
      <c r="AA75" s="1468"/>
      <c r="AB75" s="1468"/>
      <c r="AC75" s="1468"/>
      <c r="AD75" s="1468"/>
      <c r="AE75" s="1468"/>
      <c r="AF75" s="1468"/>
      <c r="AG75" s="1468"/>
      <c r="AH75" s="1468"/>
      <c r="AI75" s="1468"/>
      <c r="AJ75" s="1468"/>
      <c r="AK75" s="1468"/>
      <c r="AL75" s="1468"/>
      <c r="AM75" s="1468"/>
      <c r="AN75" s="1468"/>
      <c r="AO75" s="1468"/>
      <c r="AP75" s="1468"/>
      <c r="AQ75" s="1468"/>
      <c r="AR75" s="1468"/>
      <c r="AS75" s="1468"/>
      <c r="AT75" s="1468"/>
      <c r="AU75" s="20"/>
      <c r="AV75" s="20"/>
      <c r="AW75" s="20"/>
      <c r="AX75" s="20"/>
      <c r="AY75" s="20"/>
      <c r="AZ75" s="20"/>
      <c r="BD75" s="1181" t="s">
        <v>2492</v>
      </c>
      <c r="BE75" s="1183">
        <f>'Points System'!AF830</f>
        <v>10</v>
      </c>
    </row>
    <row r="76" spans="1:57" ht="13" customHeight="1">
      <c r="A76" s="1468"/>
      <c r="B76" s="1468"/>
      <c r="C76" s="1468"/>
      <c r="D76" s="1468"/>
      <c r="E76" s="1468"/>
      <c r="F76" s="1468"/>
      <c r="G76" s="1468"/>
      <c r="H76" s="1468"/>
      <c r="I76" s="1468"/>
      <c r="J76" s="1468"/>
      <c r="K76" s="1468"/>
      <c r="L76" s="1468"/>
      <c r="M76" s="1468"/>
      <c r="N76" s="1468"/>
      <c r="O76" s="1468"/>
      <c r="P76" s="1468"/>
      <c r="Q76" s="1468"/>
      <c r="R76" s="1468"/>
      <c r="S76" s="1468"/>
      <c r="T76" s="1468"/>
      <c r="U76" s="1468"/>
      <c r="V76" s="1468"/>
      <c r="W76" s="1468"/>
      <c r="X76" s="1468"/>
      <c r="Y76" s="1468"/>
      <c r="Z76" s="1468"/>
      <c r="AA76" s="1468"/>
      <c r="AB76" s="1468"/>
      <c r="AC76" s="1468"/>
      <c r="AD76" s="1468"/>
      <c r="AE76" s="1468"/>
      <c r="AF76" s="1468"/>
      <c r="AG76" s="1468"/>
      <c r="AH76" s="1468"/>
      <c r="AI76" s="1468"/>
      <c r="AJ76" s="1468"/>
      <c r="AK76" s="1468"/>
      <c r="AL76" s="1468"/>
      <c r="AM76" s="1468"/>
      <c r="AN76" s="1468"/>
      <c r="AO76" s="1468"/>
      <c r="AP76" s="1468"/>
      <c r="AQ76" s="1468"/>
      <c r="AR76" s="1468"/>
      <c r="AS76" s="1468"/>
      <c r="AT76" s="1468"/>
      <c r="AU76" s="20"/>
      <c r="AV76" s="20"/>
      <c r="AW76" s="20"/>
      <c r="AX76" s="20"/>
      <c r="AY76" s="20"/>
      <c r="AZ76" s="17"/>
      <c r="BD76" s="1182" t="s">
        <v>2493</v>
      </c>
      <c r="BE76" s="1183">
        <f>'Points System'!AF833</f>
        <v>10</v>
      </c>
    </row>
    <row r="77" spans="1:57" ht="13" customHeight="1">
      <c r="A77" s="1468"/>
      <c r="B77" s="1468"/>
      <c r="C77" s="1468"/>
      <c r="D77" s="1468"/>
      <c r="E77" s="1468"/>
      <c r="F77" s="1468"/>
      <c r="G77" s="1468"/>
      <c r="H77" s="1468"/>
      <c r="I77" s="1468"/>
      <c r="J77" s="1468"/>
      <c r="K77" s="1468"/>
      <c r="L77" s="1468"/>
      <c r="M77" s="1468"/>
      <c r="N77" s="1468"/>
      <c r="O77" s="1468"/>
      <c r="P77" s="1468"/>
      <c r="Q77" s="1468"/>
      <c r="R77" s="1468"/>
      <c r="S77" s="1468"/>
      <c r="T77" s="1468"/>
      <c r="U77" s="1468"/>
      <c r="V77" s="1468"/>
      <c r="W77" s="1468"/>
      <c r="X77" s="1468"/>
      <c r="Y77" s="1468"/>
      <c r="Z77" s="1468"/>
      <c r="AA77" s="1468"/>
      <c r="AB77" s="1468"/>
      <c r="AC77" s="1468"/>
      <c r="AD77" s="1468"/>
      <c r="AE77" s="1468"/>
      <c r="AF77" s="1468"/>
      <c r="AG77" s="1468"/>
      <c r="AH77" s="1468"/>
      <c r="AI77" s="1468"/>
      <c r="AJ77" s="1468"/>
      <c r="AK77" s="1468"/>
      <c r="AL77" s="1468"/>
      <c r="AM77" s="1468"/>
      <c r="AN77" s="1468"/>
      <c r="AO77" s="1468"/>
      <c r="AP77" s="1468"/>
      <c r="AQ77" s="1468"/>
      <c r="AR77" s="1468"/>
      <c r="AS77" s="1468"/>
      <c r="AT77" s="1468"/>
      <c r="AU77" s="20"/>
      <c r="AV77" s="20"/>
      <c r="AW77" s="20"/>
      <c r="AX77" s="20"/>
      <c r="AY77" s="20"/>
      <c r="AZ77" s="17"/>
      <c r="BD77" s="1181" t="s">
        <v>2494</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2495</v>
      </c>
      <c r="BE78" s="1183">
        <f>'Points System'!AF836</f>
        <v>10</v>
      </c>
    </row>
    <row r="79" spans="1:57" ht="13" customHeight="1">
      <c r="A79" s="1469" t="s">
        <v>2115</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c r="AP79" s="1469"/>
      <c r="AQ79" s="1469"/>
      <c r="AR79" s="1469"/>
      <c r="AS79" s="1469"/>
      <c r="AT79" s="1469"/>
      <c r="AU79" s="20"/>
      <c r="AV79" s="20"/>
      <c r="AW79" s="20"/>
      <c r="AX79" s="20"/>
      <c r="AY79" s="20"/>
      <c r="AZ79" s="20"/>
      <c r="BD79" s="1181" t="s">
        <v>2614</v>
      </c>
      <c r="BE79" s="1183">
        <f>'Points System'!AF837</f>
        <v>9</v>
      </c>
    </row>
    <row r="80" spans="1:57" ht="13"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c r="AP80" s="1469"/>
      <c r="AQ80" s="1469"/>
      <c r="AR80" s="1469"/>
      <c r="AS80" s="1469"/>
      <c r="AT80" s="1469"/>
      <c r="AU80" s="20"/>
      <c r="AV80" s="20"/>
      <c r="AW80" s="20"/>
      <c r="AX80" s="20"/>
      <c r="AY80" s="20"/>
      <c r="AZ80" s="20"/>
      <c r="BD80" s="1182" t="s">
        <v>2496</v>
      </c>
      <c r="BE80" s="1183">
        <f>'Points System'!AF839</f>
        <v>10</v>
      </c>
    </row>
    <row r="81" spans="1:57" ht="13"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20"/>
      <c r="AV81" s="20"/>
      <c r="AW81" s="20"/>
      <c r="AX81" s="20"/>
      <c r="AY81" s="20"/>
      <c r="AZ81" s="20"/>
      <c r="BD81" s="1181" t="s">
        <v>2497</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2498</v>
      </c>
      <c r="BE82" s="1183">
        <f>'Points System'!AF841</f>
        <v>10</v>
      </c>
    </row>
    <row r="83" spans="1:57" ht="13" customHeight="1">
      <c r="A83" s="1478" t="s">
        <v>2116</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2499</v>
      </c>
      <c r="BE83" s="1187">
        <f>'Tie Breaker'!H5</f>
        <v>1.2320821035655356</v>
      </c>
    </row>
    <row r="84" spans="1:57" ht="13"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2500</v>
      </c>
      <c r="BE84" s="1183" t="str">
        <f>Application!O153</f>
        <v>City of Fairfield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2501</v>
      </c>
      <c r="BE85" s="1183" t="str">
        <f>Application!O154</f>
        <v>Eve Somjen</v>
      </c>
    </row>
    <row r="86" spans="1:57" ht="13" customHeight="1">
      <c r="A86" s="1478" t="s">
        <v>2117</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2502</v>
      </c>
      <c r="BE86" s="1183" t="str">
        <f>Application!O155</f>
        <v>City Manager</v>
      </c>
    </row>
    <row r="87" spans="1:57" ht="13"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2503</v>
      </c>
      <c r="BE87" s="1183" t="str">
        <f>Application!O156</f>
        <v>1000 Webster St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2504</v>
      </c>
      <c r="BE88" s="1183" t="str">
        <f>Application!O157</f>
        <v>Fairfield</v>
      </c>
    </row>
    <row r="89" spans="1:57" ht="13" customHeight="1">
      <c r="A89" s="1481" t="s">
        <v>2118</v>
      </c>
      <c r="B89" s="1481"/>
      <c r="C89" s="1481"/>
      <c r="D89" s="1481"/>
      <c r="E89" s="1481"/>
      <c r="F89" s="1481"/>
      <c r="G89" s="1481"/>
      <c r="H89" s="1481"/>
      <c r="I89" s="1481"/>
      <c r="J89" s="1481"/>
      <c r="K89" s="1481"/>
      <c r="L89" s="1481"/>
      <c r="M89" s="1481"/>
      <c r="N89" s="1481"/>
      <c r="O89" s="1481"/>
      <c r="P89" s="1481"/>
      <c r="Q89" s="1481"/>
      <c r="R89" s="1481"/>
      <c r="S89" s="1481"/>
      <c r="T89" s="1481"/>
      <c r="U89" s="1481"/>
      <c r="V89" s="1481"/>
      <c r="W89" s="1481"/>
      <c r="X89" s="1481"/>
      <c r="Y89" s="1481"/>
      <c r="Z89" s="1481"/>
      <c r="AA89" s="1481"/>
      <c r="AB89" s="1481"/>
      <c r="AC89" s="1481"/>
      <c r="AD89" s="1481"/>
      <c r="AE89" s="1481"/>
      <c r="AF89" s="1481"/>
      <c r="AG89" s="1481"/>
      <c r="AH89" s="1481"/>
      <c r="AI89" s="1481"/>
      <c r="AJ89" s="1481"/>
      <c r="AK89" s="1481"/>
      <c r="AL89" s="1481"/>
      <c r="AM89" s="1481"/>
      <c r="AN89" s="1481"/>
      <c r="AO89" s="1481"/>
      <c r="AP89" s="1481"/>
      <c r="AQ89" s="1481"/>
      <c r="AR89" s="1481"/>
      <c r="AS89" s="1481"/>
      <c r="AT89" s="1481"/>
      <c r="AU89" s="17"/>
      <c r="AV89" s="17"/>
      <c r="AW89" s="17"/>
      <c r="AX89" s="17"/>
      <c r="AY89" s="17"/>
      <c r="AZ89" s="20"/>
      <c r="BD89" s="1181" t="s">
        <v>2505</v>
      </c>
      <c r="BE89" s="1183">
        <f>Application!O158</f>
        <v>94533</v>
      </c>
    </row>
    <row r="90" spans="1:57" ht="13" customHeight="1">
      <c r="A90" s="1481"/>
      <c r="B90" s="1481"/>
      <c r="C90" s="1481"/>
      <c r="D90" s="1481"/>
      <c r="E90" s="1481"/>
      <c r="F90" s="1481"/>
      <c r="G90" s="1481"/>
      <c r="H90" s="1481"/>
      <c r="I90" s="1481"/>
      <c r="J90" s="1481"/>
      <c r="K90" s="1481"/>
      <c r="L90" s="1481"/>
      <c r="M90" s="1481"/>
      <c r="N90" s="1481"/>
      <c r="O90" s="1481"/>
      <c r="P90" s="1481"/>
      <c r="Q90" s="1481"/>
      <c r="R90" s="1481"/>
      <c r="S90" s="1481"/>
      <c r="T90" s="1481"/>
      <c r="U90" s="1481"/>
      <c r="V90" s="1481"/>
      <c r="W90" s="1481"/>
      <c r="X90" s="1481"/>
      <c r="Y90" s="1481"/>
      <c r="Z90" s="1481"/>
      <c r="AA90" s="1481"/>
      <c r="AB90" s="1481"/>
      <c r="AC90" s="1481"/>
      <c r="AD90" s="1481"/>
      <c r="AE90" s="1481"/>
      <c r="AF90" s="1481"/>
      <c r="AG90" s="1481"/>
      <c r="AH90" s="1481"/>
      <c r="AI90" s="1481"/>
      <c r="AJ90" s="1481"/>
      <c r="AK90" s="1481"/>
      <c r="AL90" s="1481"/>
      <c r="AM90" s="1481"/>
      <c r="AN90" s="1481"/>
      <c r="AO90" s="1481"/>
      <c r="AP90" s="1481"/>
      <c r="AQ90" s="1481"/>
      <c r="AR90" s="1481"/>
      <c r="AS90" s="1481"/>
      <c r="AT90" s="1481"/>
      <c r="AU90" s="17"/>
      <c r="AV90" s="17"/>
      <c r="AW90" s="17"/>
      <c r="AX90" s="17"/>
      <c r="AY90" s="17"/>
      <c r="AZ90" s="20"/>
      <c r="BD90" s="1182" t="s">
        <v>2506</v>
      </c>
      <c r="BE90" s="1183" t="str">
        <f>Application!H16</f>
        <v>212 E Tabor Fairfield,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2507</v>
      </c>
      <c r="BE91" s="1183" t="str">
        <f>Application!M242</f>
        <v xml:space="preserve">22 Pelican Way </v>
      </c>
    </row>
    <row r="92" spans="1:57" ht="13" customHeight="1">
      <c r="A92" s="1468" t="s">
        <v>2119</v>
      </c>
      <c r="B92" s="1468"/>
      <c r="C92" s="1468"/>
      <c r="D92" s="1468"/>
      <c r="E92" s="1468"/>
      <c r="F92" s="1468"/>
      <c r="G92" s="1468"/>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c r="AL92" s="1468"/>
      <c r="AM92" s="1468"/>
      <c r="AN92" s="1468"/>
      <c r="AO92" s="1468"/>
      <c r="AP92" s="1468"/>
      <c r="AQ92" s="1468"/>
      <c r="AR92" s="1468"/>
      <c r="AS92" s="1468"/>
      <c r="AT92" s="1468"/>
      <c r="AU92" s="20"/>
      <c r="AV92" s="20"/>
      <c r="AW92" s="20"/>
      <c r="AX92" s="20"/>
      <c r="AY92" s="20"/>
      <c r="AZ92" s="20"/>
      <c r="BD92" s="1182" t="s">
        <v>2508</v>
      </c>
      <c r="BE92" s="1183" t="str">
        <f>Application!M243</f>
        <v>San Rafael</v>
      </c>
    </row>
    <row r="93" spans="1:57" ht="13" customHeight="1">
      <c r="A93" s="1468"/>
      <c r="B93" s="1468"/>
      <c r="C93" s="1468"/>
      <c r="D93" s="1468"/>
      <c r="E93" s="1468"/>
      <c r="F93" s="1468"/>
      <c r="G93" s="1468"/>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468"/>
      <c r="AM93" s="1468"/>
      <c r="AN93" s="1468"/>
      <c r="AO93" s="1468"/>
      <c r="AP93" s="1468"/>
      <c r="AQ93" s="1468"/>
      <c r="AR93" s="1468"/>
      <c r="AS93" s="1468"/>
      <c r="AT93" s="1468"/>
      <c r="AU93" s="20"/>
      <c r="AV93" s="20"/>
      <c r="AW93" s="20"/>
      <c r="AX93" s="20"/>
      <c r="AY93" s="20"/>
      <c r="AZ93" s="20"/>
      <c r="BD93" s="1181" t="s">
        <v>2509</v>
      </c>
      <c r="BE93" s="1183" t="str">
        <f>Application!W243</f>
        <v>CA</v>
      </c>
    </row>
    <row r="94" spans="1:57" ht="13" customHeight="1">
      <c r="A94" s="1468"/>
      <c r="B94" s="1468"/>
      <c r="C94" s="1468"/>
      <c r="D94" s="1468"/>
      <c r="E94" s="1468"/>
      <c r="F94" s="1468"/>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468"/>
      <c r="AM94" s="1468"/>
      <c r="AN94" s="1468"/>
      <c r="AO94" s="1468"/>
      <c r="AP94" s="1468"/>
      <c r="AQ94" s="1468"/>
      <c r="AR94" s="1468"/>
      <c r="AS94" s="1468"/>
      <c r="AT94" s="1468"/>
      <c r="AU94" s="20"/>
      <c r="AV94" s="20"/>
      <c r="AW94" s="20"/>
      <c r="AX94" s="20"/>
      <c r="AY94" s="20"/>
      <c r="AZ94" s="20"/>
      <c r="BD94" s="1182" t="s">
        <v>2510</v>
      </c>
      <c r="BE94" s="1183">
        <f>Application!AC243</f>
        <v>94901</v>
      </c>
    </row>
    <row r="95" spans="1:57" ht="13" customHeight="1">
      <c r="A95" s="1468"/>
      <c r="B95" s="1468"/>
      <c r="C95" s="1468"/>
      <c r="D95" s="1468"/>
      <c r="E95" s="1468"/>
      <c r="F95" s="1468"/>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468"/>
      <c r="AM95" s="1468"/>
      <c r="AN95" s="1468"/>
      <c r="AO95" s="1468"/>
      <c r="AP95" s="1468"/>
      <c r="AQ95" s="1468"/>
      <c r="AR95" s="1468"/>
      <c r="AS95" s="1468"/>
      <c r="AT95" s="1468"/>
      <c r="AU95" s="20"/>
      <c r="AV95" s="20"/>
      <c r="AW95" s="20"/>
      <c r="AX95" s="20"/>
      <c r="AY95" s="20"/>
      <c r="AZ95" s="20"/>
      <c r="BD95" s="1181" t="s">
        <v>2511</v>
      </c>
      <c r="BE95" s="1183" t="str">
        <f>Application!M244</f>
        <v>Welton Jordan</v>
      </c>
    </row>
    <row r="96" spans="1:57" ht="13" customHeight="1">
      <c r="A96" s="1468"/>
      <c r="B96" s="1468"/>
      <c r="C96" s="1468"/>
      <c r="D96" s="1468"/>
      <c r="E96" s="1468"/>
      <c r="F96" s="1468"/>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468"/>
      <c r="AM96" s="1468"/>
      <c r="AN96" s="1468"/>
      <c r="AO96" s="1468"/>
      <c r="AP96" s="1468"/>
      <c r="AQ96" s="1468"/>
      <c r="AR96" s="1468"/>
      <c r="AS96" s="1468"/>
      <c r="AT96" s="1468"/>
      <c r="AU96" s="20"/>
      <c r="AV96" s="20"/>
      <c r="AW96" s="20"/>
      <c r="AX96" s="20"/>
      <c r="AY96" s="20"/>
      <c r="AZ96" s="20"/>
      <c r="BD96" s="1182" t="s">
        <v>2512</v>
      </c>
      <c r="BE96" s="1183" t="str">
        <f>Application!M246</f>
        <v>Welton.Jordan@EAHhousing.org</v>
      </c>
    </row>
    <row r="97" spans="1:57" ht="13" customHeight="1">
      <c r="A97" s="1468"/>
      <c r="B97" s="1468"/>
      <c r="C97" s="1468"/>
      <c r="D97" s="1468"/>
      <c r="E97" s="1468"/>
      <c r="F97" s="1468"/>
      <c r="G97" s="1468"/>
      <c r="H97" s="1468"/>
      <c r="I97" s="1468"/>
      <c r="J97" s="1468"/>
      <c r="K97" s="1468"/>
      <c r="L97" s="1468"/>
      <c r="M97" s="1468"/>
      <c r="N97" s="1468"/>
      <c r="O97" s="1468"/>
      <c r="P97" s="1468"/>
      <c r="Q97" s="1468"/>
      <c r="R97" s="1468"/>
      <c r="S97" s="1468"/>
      <c r="T97" s="1468"/>
      <c r="U97" s="1468"/>
      <c r="V97" s="1468"/>
      <c r="W97" s="1468"/>
      <c r="X97" s="1468"/>
      <c r="Y97" s="1468"/>
      <c r="Z97" s="1468"/>
      <c r="AA97" s="1468"/>
      <c r="AB97" s="1468"/>
      <c r="AC97" s="1468"/>
      <c r="AD97" s="1468"/>
      <c r="AE97" s="1468"/>
      <c r="AF97" s="1468"/>
      <c r="AG97" s="1468"/>
      <c r="AH97" s="1468"/>
      <c r="AI97" s="1468"/>
      <c r="AJ97" s="1468"/>
      <c r="AK97" s="1468"/>
      <c r="AL97" s="1468"/>
      <c r="AM97" s="1468"/>
      <c r="AN97" s="1468"/>
      <c r="AO97" s="1468"/>
      <c r="AP97" s="1468"/>
      <c r="AQ97" s="1468"/>
      <c r="AR97" s="1468"/>
      <c r="AS97" s="1468"/>
      <c r="AT97" s="1468"/>
      <c r="AU97" s="20"/>
      <c r="AV97" s="20"/>
      <c r="AW97" s="20"/>
      <c r="AX97" s="20"/>
      <c r="AY97" s="20"/>
      <c r="AZ97" s="20"/>
      <c r="BD97" s="1181" t="s">
        <v>2513</v>
      </c>
      <c r="BE97" s="1183" t="str">
        <f>Application!M257</f>
        <v>Welton.Jordan@EAHhousing.org</v>
      </c>
    </row>
    <row r="98" spans="1:57" ht="13" customHeight="1">
      <c r="A98" s="1468"/>
      <c r="B98" s="1468"/>
      <c r="C98" s="1468"/>
      <c r="D98" s="1468"/>
      <c r="E98" s="1468"/>
      <c r="F98" s="1468"/>
      <c r="G98" s="1468"/>
      <c r="H98" s="1468"/>
      <c r="I98" s="1468"/>
      <c r="J98" s="1468"/>
      <c r="K98" s="1468"/>
      <c r="L98" s="1468"/>
      <c r="M98" s="1468"/>
      <c r="N98" s="1468"/>
      <c r="O98" s="1468"/>
      <c r="P98" s="1468"/>
      <c r="Q98" s="1468"/>
      <c r="R98" s="1468"/>
      <c r="S98" s="1468"/>
      <c r="T98" s="1468"/>
      <c r="U98" s="1468"/>
      <c r="V98" s="1468"/>
      <c r="W98" s="1468"/>
      <c r="X98" s="1468"/>
      <c r="Y98" s="1468"/>
      <c r="Z98" s="1468"/>
      <c r="AA98" s="1468"/>
      <c r="AB98" s="1468"/>
      <c r="AC98" s="1468"/>
      <c r="AD98" s="1468"/>
      <c r="AE98" s="1468"/>
      <c r="AF98" s="1468"/>
      <c r="AG98" s="1468"/>
      <c r="AH98" s="1468"/>
      <c r="AI98" s="1468"/>
      <c r="AJ98" s="1468"/>
      <c r="AK98" s="1468"/>
      <c r="AL98" s="1468"/>
      <c r="AM98" s="1468"/>
      <c r="AN98" s="1468"/>
      <c r="AO98" s="1468"/>
      <c r="AP98" s="1468"/>
      <c r="AQ98" s="1468"/>
      <c r="AR98" s="1468"/>
      <c r="AS98" s="1468"/>
      <c r="AT98" s="1468"/>
      <c r="AU98" s="20"/>
      <c r="AV98" s="20"/>
      <c r="AW98" s="20"/>
      <c r="AX98" s="20"/>
      <c r="AY98" s="20"/>
      <c r="AZ98" s="20"/>
      <c r="BD98" s="1182" t="s">
        <v>2514</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2515</v>
      </c>
      <c r="BE99" s="1183">
        <f>Application!M273</f>
        <v>0</v>
      </c>
    </row>
    <row r="100" spans="1:57" ht="13" customHeight="1">
      <c r="A100" s="1482" t="s">
        <v>2120</v>
      </c>
      <c r="B100" s="1482"/>
      <c r="C100" s="1482"/>
      <c r="D100" s="1482"/>
      <c r="E100" s="1482"/>
      <c r="F100" s="1482"/>
      <c r="G100" s="1482"/>
      <c r="H100" s="1482"/>
      <c r="I100" s="1482"/>
      <c r="J100" s="1482"/>
      <c r="K100" s="1482"/>
      <c r="L100" s="1482"/>
      <c r="M100" s="1482"/>
      <c r="N100" s="1482"/>
      <c r="O100" s="1482"/>
      <c r="P100" s="1482"/>
      <c r="Q100" s="1482"/>
      <c r="R100" s="1482"/>
      <c r="S100" s="1482"/>
      <c r="T100" s="1482"/>
      <c r="U100" s="1482"/>
      <c r="V100" s="1482"/>
      <c r="W100" s="1482"/>
      <c r="X100" s="1482"/>
      <c r="Y100" s="1482"/>
      <c r="Z100" s="1482"/>
      <c r="AA100" s="1482"/>
      <c r="AB100" s="1482"/>
      <c r="AC100" s="1482"/>
      <c r="AD100" s="1482"/>
      <c r="AE100" s="1482"/>
      <c r="AF100" s="1482"/>
      <c r="AG100" s="1482"/>
      <c r="AH100" s="1482"/>
      <c r="AI100" s="1482"/>
      <c r="AJ100" s="1482"/>
      <c r="AK100" s="1482"/>
      <c r="AL100" s="1482"/>
      <c r="AM100" s="1482"/>
      <c r="AN100" s="1482"/>
      <c r="AO100" s="1482"/>
      <c r="AP100" s="1482"/>
      <c r="AQ100" s="1482"/>
      <c r="AR100" s="1482"/>
      <c r="AS100" s="1482"/>
      <c r="AT100" s="1482"/>
      <c r="AU100" s="20"/>
      <c r="AV100" s="20"/>
      <c r="AW100" s="20"/>
      <c r="AX100" s="20"/>
      <c r="AY100" s="20"/>
      <c r="AZ100" s="20"/>
      <c r="BD100" s="1182" t="s">
        <v>2516</v>
      </c>
      <c r="BE100" s="1183" t="str">
        <f>Application!L288</f>
        <v>Brice.Lockard@EAHhousing.org</v>
      </c>
    </row>
    <row r="101" spans="1:57" ht="13" customHeight="1">
      <c r="A101" s="1482"/>
      <c r="B101" s="1482"/>
      <c r="C101" s="1482"/>
      <c r="D101" s="1482"/>
      <c r="E101" s="1482"/>
      <c r="F101" s="1482"/>
      <c r="G101" s="1482"/>
      <c r="H101" s="1482"/>
      <c r="I101" s="1482"/>
      <c r="J101" s="1482"/>
      <c r="K101" s="1482"/>
      <c r="L101" s="1482"/>
      <c r="M101" s="1482"/>
      <c r="N101" s="1482"/>
      <c r="O101" s="1482"/>
      <c r="P101" s="1482"/>
      <c r="Q101" s="1482"/>
      <c r="R101" s="1482"/>
      <c r="S101" s="1482"/>
      <c r="T101" s="1482"/>
      <c r="U101" s="1482"/>
      <c r="V101" s="1482"/>
      <c r="W101" s="1482"/>
      <c r="X101" s="1482"/>
      <c r="Y101" s="1482"/>
      <c r="Z101" s="1482"/>
      <c r="AA101" s="1482"/>
      <c r="AB101" s="1482"/>
      <c r="AC101" s="1482"/>
      <c r="AD101" s="1482"/>
      <c r="AE101" s="1482"/>
      <c r="AF101" s="1482"/>
      <c r="AG101" s="1482"/>
      <c r="AH101" s="1482"/>
      <c r="AI101" s="1482"/>
      <c r="AJ101" s="1482"/>
      <c r="AK101" s="1482"/>
      <c r="AL101" s="1482"/>
      <c r="AM101" s="1482"/>
      <c r="AN101" s="1482"/>
      <c r="AO101" s="1482"/>
      <c r="AP101" s="1482"/>
      <c r="AQ101" s="1482"/>
      <c r="AR101" s="1482"/>
      <c r="AS101" s="1482"/>
      <c r="AT101" s="1482"/>
      <c r="AU101" s="20"/>
      <c r="AV101" s="20"/>
      <c r="AW101" s="20"/>
      <c r="AX101" s="20"/>
      <c r="AY101" s="20"/>
      <c r="AZ101" s="20"/>
      <c r="BD101" s="3" t="s">
        <v>2521</v>
      </c>
      <c r="BE101">
        <f>'Sources and Uses Budget'!C105</f>
        <v>46398768</v>
      </c>
    </row>
    <row r="102" spans="1:57" ht="13" customHeight="1">
      <c r="A102" s="1482"/>
      <c r="B102" s="1482"/>
      <c r="C102" s="1482"/>
      <c r="D102" s="1482"/>
      <c r="E102" s="1482"/>
      <c r="F102" s="1482"/>
      <c r="G102" s="1482"/>
      <c r="H102" s="1482"/>
      <c r="I102" s="1482"/>
      <c r="J102" s="1482"/>
      <c r="K102" s="1482"/>
      <c r="L102" s="1482"/>
      <c r="M102" s="1482"/>
      <c r="N102" s="1482"/>
      <c r="O102" s="1482"/>
      <c r="P102" s="1482"/>
      <c r="Q102" s="1482"/>
      <c r="R102" s="1482"/>
      <c r="S102" s="1482"/>
      <c r="T102" s="1482"/>
      <c r="U102" s="1482"/>
      <c r="V102" s="1482"/>
      <c r="W102" s="1482"/>
      <c r="X102" s="1482"/>
      <c r="Y102" s="1482"/>
      <c r="Z102" s="1482"/>
      <c r="AA102" s="1482"/>
      <c r="AB102" s="1482"/>
      <c r="AC102" s="1482"/>
      <c r="AD102" s="1482"/>
      <c r="AE102" s="1482"/>
      <c r="AF102" s="1482"/>
      <c r="AG102" s="1482"/>
      <c r="AH102" s="1482"/>
      <c r="AI102" s="1482"/>
      <c r="AJ102" s="1482"/>
      <c r="AK102" s="1482"/>
      <c r="AL102" s="1482"/>
      <c r="AM102" s="1482"/>
      <c r="AN102" s="1482"/>
      <c r="AO102" s="1482"/>
      <c r="AP102" s="1482"/>
      <c r="AQ102" s="1482"/>
      <c r="AR102" s="1482"/>
      <c r="AS102" s="1482"/>
      <c r="AT102" s="1482"/>
      <c r="AU102" s="20"/>
      <c r="AV102" s="20"/>
      <c r="AW102" s="20"/>
      <c r="AX102" s="20"/>
      <c r="AY102" s="20"/>
      <c r="AZ102" s="20"/>
      <c r="BD102" s="3" t="s">
        <v>2522</v>
      </c>
      <c r="BE102" t="b">
        <f>T197="Yes"</f>
        <v>0</v>
      </c>
    </row>
    <row r="103" spans="1:57" ht="13" customHeight="1">
      <c r="A103" s="1482"/>
      <c r="B103" s="1482"/>
      <c r="C103" s="1482"/>
      <c r="D103" s="1482"/>
      <c r="E103" s="1482"/>
      <c r="F103" s="1482"/>
      <c r="G103" s="1482"/>
      <c r="H103" s="1482"/>
      <c r="I103" s="1482"/>
      <c r="J103" s="1482"/>
      <c r="K103" s="1482"/>
      <c r="L103" s="1482"/>
      <c r="M103" s="1482"/>
      <c r="N103" s="1482"/>
      <c r="O103" s="1482"/>
      <c r="P103" s="1482"/>
      <c r="Q103" s="1482"/>
      <c r="R103" s="1482"/>
      <c r="S103" s="1482"/>
      <c r="T103" s="1482"/>
      <c r="U103" s="1482"/>
      <c r="V103" s="1482"/>
      <c r="W103" s="1482"/>
      <c r="X103" s="1482"/>
      <c r="Y103" s="1482"/>
      <c r="Z103" s="1482"/>
      <c r="AA103" s="1482"/>
      <c r="AB103" s="1482"/>
      <c r="AC103" s="1482"/>
      <c r="AD103" s="1482"/>
      <c r="AE103" s="1482"/>
      <c r="AF103" s="1482"/>
      <c r="AG103" s="1482"/>
      <c r="AH103" s="1482"/>
      <c r="AI103" s="1482"/>
      <c r="AJ103" s="1482"/>
      <c r="AK103" s="1482"/>
      <c r="AL103" s="1482"/>
      <c r="AM103" s="1482"/>
      <c r="AN103" s="1482"/>
      <c r="AO103" s="1482"/>
      <c r="AP103" s="1482"/>
      <c r="AQ103" s="1482"/>
      <c r="AR103" s="1482"/>
      <c r="AS103" s="1482"/>
      <c r="AT103" s="1482"/>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2533</v>
      </c>
      <c r="BE104" s="1183" t="b">
        <f>T200="Yes"</f>
        <v>0</v>
      </c>
    </row>
    <row r="105" spans="1:57" ht="13" customHeight="1">
      <c r="A105" s="1482" t="s">
        <v>2121</v>
      </c>
      <c r="B105" s="1482"/>
      <c r="C105" s="1482"/>
      <c r="D105" s="1482"/>
      <c r="E105" s="1482"/>
      <c r="F105" s="1482"/>
      <c r="G105" s="1482"/>
      <c r="H105" s="1482"/>
      <c r="I105" s="1482"/>
      <c r="J105" s="1482"/>
      <c r="K105" s="1482"/>
      <c r="L105" s="1482"/>
      <c r="M105" s="1482"/>
      <c r="N105" s="1482"/>
      <c r="O105" s="1482"/>
      <c r="P105" s="1482"/>
      <c r="Q105" s="1482"/>
      <c r="R105" s="1482"/>
      <c r="S105" s="1482"/>
      <c r="T105" s="1482"/>
      <c r="U105" s="1482"/>
      <c r="V105" s="1482"/>
      <c r="W105" s="1482"/>
      <c r="X105" s="1482"/>
      <c r="Y105" s="1482"/>
      <c r="Z105" s="1482"/>
      <c r="AA105" s="1482"/>
      <c r="AB105" s="1482"/>
      <c r="AC105" s="1482"/>
      <c r="AD105" s="1482"/>
      <c r="AE105" s="1482"/>
      <c r="AF105" s="1482"/>
      <c r="AG105" s="1482"/>
      <c r="AH105" s="1482"/>
      <c r="AI105" s="1482"/>
      <c r="AJ105" s="1482"/>
      <c r="AK105" s="1482"/>
      <c r="AL105" s="1482"/>
      <c r="AM105" s="1482"/>
      <c r="AN105" s="1482"/>
      <c r="AO105" s="1482"/>
      <c r="AP105" s="1482"/>
      <c r="AQ105" s="1482"/>
      <c r="AR105" s="1482"/>
      <c r="AS105" s="1482"/>
      <c r="AT105" s="1482"/>
      <c r="AU105" s="20"/>
      <c r="AV105" s="20"/>
      <c r="AW105" s="20"/>
      <c r="AX105" s="20"/>
      <c r="AY105" s="20"/>
      <c r="BD105" s="3" t="s">
        <v>2538</v>
      </c>
      <c r="BE105" s="1183" t="b">
        <f>V224="Yes"</f>
        <v>0</v>
      </c>
    </row>
    <row r="106" spans="1:57" ht="13" customHeight="1">
      <c r="A106" s="1482"/>
      <c r="B106" s="1482"/>
      <c r="C106" s="1482"/>
      <c r="D106" s="1482"/>
      <c r="E106" s="1482"/>
      <c r="F106" s="1482"/>
      <c r="G106" s="1482"/>
      <c r="H106" s="1482"/>
      <c r="I106" s="1482"/>
      <c r="J106" s="1482"/>
      <c r="K106" s="1482"/>
      <c r="L106" s="1482"/>
      <c r="M106" s="1482"/>
      <c r="N106" s="1482"/>
      <c r="O106" s="1482"/>
      <c r="P106" s="1482"/>
      <c r="Q106" s="1482"/>
      <c r="R106" s="1482"/>
      <c r="S106" s="1482"/>
      <c r="T106" s="1482"/>
      <c r="U106" s="1482"/>
      <c r="V106" s="1482"/>
      <c r="W106" s="1482"/>
      <c r="X106" s="1482"/>
      <c r="Y106" s="1482"/>
      <c r="Z106" s="1482"/>
      <c r="AA106" s="1482"/>
      <c r="AB106" s="1482"/>
      <c r="AC106" s="1482"/>
      <c r="AD106" s="1482"/>
      <c r="AE106" s="1482"/>
      <c r="AF106" s="1482"/>
      <c r="AG106" s="1482"/>
      <c r="AH106" s="1482"/>
      <c r="AI106" s="1482"/>
      <c r="AJ106" s="1482"/>
      <c r="AK106" s="1482"/>
      <c r="AL106" s="1482"/>
      <c r="AM106" s="1482"/>
      <c r="AN106" s="1482"/>
      <c r="AO106" s="1482"/>
      <c r="AP106" s="1482"/>
      <c r="AQ106" s="1482"/>
      <c r="AR106" s="1482"/>
      <c r="AS106" s="1482"/>
      <c r="AT106" s="1482"/>
      <c r="AU106" s="20"/>
      <c r="AV106" s="20"/>
      <c r="AW106" s="20"/>
      <c r="AX106" s="20"/>
      <c r="AY106" s="20"/>
      <c r="BD106" s="3" t="s">
        <v>2539</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2540</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2541</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2542</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2543</v>
      </c>
      <c r="BE110" s="1183" t="b">
        <f t="shared" si="0"/>
        <v>1</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472"/>
      <c r="H113" s="1472"/>
      <c r="I113" s="3" t="s">
        <v>182</v>
      </c>
      <c r="L113" s="1472"/>
      <c r="M113" s="1472"/>
      <c r="N113" s="1472"/>
      <c r="O113" s="1472"/>
      <c r="P113" s="1490" t="s">
        <v>2606</v>
      </c>
      <c r="Q113" s="1490"/>
      <c r="R113" s="1490"/>
      <c r="S113" s="14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473"/>
      <c r="D115" s="1473"/>
      <c r="E115" s="1473"/>
      <c r="F115" s="1473"/>
      <c r="G115" s="1473"/>
      <c r="H115" s="1473"/>
      <c r="I115" s="1473"/>
      <c r="J115" s="1473"/>
      <c r="K115" s="147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472"/>
      <c r="Z117" s="1472"/>
      <c r="AA117" s="1472"/>
      <c r="AB117" s="1472"/>
      <c r="AC117" s="1472"/>
      <c r="AD117" s="1472"/>
      <c r="AE117" s="1472"/>
      <c r="AF117" s="1472"/>
      <c r="AG117" s="1472"/>
      <c r="AH117" s="1472"/>
      <c r="AI117" s="1472"/>
      <c r="AJ117" s="1472"/>
      <c r="AK117" s="147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472" t="s">
        <v>2642</v>
      </c>
      <c r="Z120" s="1472"/>
      <c r="AA120" s="1472"/>
      <c r="AB120" s="1472"/>
      <c r="AC120" s="1472"/>
      <c r="AD120" s="1472"/>
      <c r="AE120" s="1472"/>
      <c r="AF120" s="1472"/>
      <c r="AG120" s="1472"/>
      <c r="AH120" s="1472"/>
      <c r="AI120" s="1472"/>
      <c r="AJ120" s="1472"/>
      <c r="AK120" s="147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2" t="s">
        <v>469</v>
      </c>
      <c r="CV122" s="1613"/>
      <c r="CW122" s="14"/>
      <c r="CX122" s="14" t="s">
        <v>634</v>
      </c>
      <c r="CY122" s="14"/>
      <c r="CZ122" s="14"/>
      <c r="DA122" s="14"/>
      <c r="DB122" s="14"/>
      <c r="DC122" s="14"/>
      <c r="DD122" s="14"/>
      <c r="DE122" s="14"/>
      <c r="DF122" s="14"/>
      <c r="DG122" s="1609" t="str">
        <f>T189</f>
        <v>Solano</v>
      </c>
      <c r="DH122" s="1610"/>
      <c r="DI122" s="1610"/>
      <c r="DJ122" s="1610"/>
      <c r="DK122" s="1610"/>
      <c r="DL122" s="1610"/>
      <c r="DM122" s="1611"/>
    </row>
    <row r="123" spans="1:117" ht="13" customHeight="1">
      <c r="A123" s="3"/>
      <c r="B123" s="3"/>
      <c r="T123" s="3"/>
      <c r="U123" s="3"/>
      <c r="V123" s="3"/>
      <c r="W123" s="3"/>
      <c r="X123" s="3"/>
      <c r="Y123" s="1472" t="s">
        <v>2643</v>
      </c>
      <c r="Z123" s="1472"/>
      <c r="AA123" s="1472"/>
      <c r="AB123" s="1472"/>
      <c r="AC123" s="1472"/>
      <c r="AD123" s="1472"/>
      <c r="AE123" s="1472"/>
      <c r="AF123" s="1472"/>
      <c r="AG123" s="1472"/>
      <c r="AH123" s="1472"/>
      <c r="AI123" s="1472"/>
      <c r="AJ123" s="1472"/>
      <c r="AK123" s="147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78"/>
      <c r="G150" s="1378"/>
      <c r="H150" s="1378"/>
      <c r="I150" s="1378"/>
      <c r="J150" s="1378"/>
      <c r="K150" s="1378"/>
      <c r="L150" s="1378"/>
      <c r="M150" s="1378"/>
      <c r="N150" s="1378"/>
      <c r="O150" s="1378"/>
      <c r="P150" s="1378"/>
      <c r="Q150" s="1378"/>
      <c r="R150" s="1378"/>
      <c r="S150" s="1378"/>
      <c r="T150" s="137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2392</v>
      </c>
    </row>
    <row r="152" spans="1:108" ht="13" customHeight="1">
      <c r="BM152">
        <v>4</v>
      </c>
      <c r="BN152" s="3" t="s">
        <v>2391</v>
      </c>
    </row>
    <row r="153" spans="1:108" ht="13" customHeight="1">
      <c r="D153" t="s">
        <v>645</v>
      </c>
      <c r="O153" s="1437" t="s">
        <v>2644</v>
      </c>
      <c r="P153" s="1448"/>
      <c r="Q153" s="1448"/>
      <c r="R153" s="1448"/>
      <c r="S153" s="1448"/>
      <c r="T153" s="1448"/>
      <c r="U153" s="1448"/>
      <c r="V153" s="1448"/>
      <c r="W153" s="1448"/>
      <c r="X153" s="1448"/>
      <c r="Y153" s="1448"/>
      <c r="Z153" s="1448"/>
      <c r="AA153" s="1448"/>
      <c r="AB153" s="1448"/>
      <c r="AC153" s="1448"/>
      <c r="AD153" s="1448"/>
      <c r="AE153" s="1448"/>
      <c r="AF153" s="1448"/>
      <c r="AG153" s="1448"/>
      <c r="AH153" s="1448"/>
      <c r="BM153">
        <v>5</v>
      </c>
      <c r="BN153" s="3" t="s">
        <v>2393</v>
      </c>
      <c r="CR153" s="31" t="s">
        <v>2635</v>
      </c>
      <c r="CS153" s="32"/>
      <c r="CT153" s="32"/>
      <c r="CU153" s="32"/>
      <c r="CV153" s="32"/>
      <c r="CW153" s="32"/>
      <c r="CX153" s="14"/>
      <c r="CY153" s="31" t="s">
        <v>2636</v>
      </c>
      <c r="CZ153" s="14"/>
      <c r="DA153" s="14"/>
      <c r="DB153" s="14"/>
      <c r="DC153" s="14"/>
      <c r="DD153" s="14"/>
    </row>
    <row r="154" spans="1:108" ht="13" customHeight="1">
      <c r="D154" s="303" t="s">
        <v>439</v>
      </c>
      <c r="O154" s="1453" t="s">
        <v>2645</v>
      </c>
      <c r="P154" s="1300"/>
      <c r="Q154" s="1300"/>
      <c r="R154" s="1300"/>
      <c r="S154" s="1300"/>
      <c r="T154" s="1300"/>
      <c r="U154" s="1300"/>
      <c r="V154" s="1300"/>
      <c r="W154" s="1300"/>
      <c r="X154" s="1300"/>
      <c r="Y154" s="1300"/>
      <c r="Z154" s="1300"/>
      <c r="AA154" s="1300"/>
      <c r="AB154" s="1300"/>
      <c r="AC154" s="1300"/>
      <c r="AD154" s="1300"/>
      <c r="AE154" s="1300"/>
      <c r="AF154" s="1300"/>
      <c r="AG154" s="1300"/>
      <c r="AH154" s="1300"/>
      <c r="BM154">
        <v>6</v>
      </c>
      <c r="BN154" s="3" t="s">
        <v>2394</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456" t="s">
        <v>440</v>
      </c>
      <c r="P155" s="1456"/>
      <c r="Q155" s="1456"/>
      <c r="R155" s="1456"/>
      <c r="S155" s="1456"/>
      <c r="T155" s="1456"/>
      <c r="U155" s="1456"/>
      <c r="V155" s="1456"/>
      <c r="W155" s="1456"/>
      <c r="X155" s="1456"/>
      <c r="Y155" s="1456"/>
      <c r="Z155" s="1456"/>
      <c r="AA155" s="1456"/>
      <c r="AB155" s="1456"/>
      <c r="AC155" s="1456"/>
      <c r="AD155" s="1456"/>
      <c r="AE155" s="1456"/>
      <c r="AF155" s="1456"/>
      <c r="AG155" s="1456"/>
      <c r="AH155" s="1456"/>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56" t="s">
        <v>2646</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307</v>
      </c>
      <c r="CB156" s="195" t="s">
        <v>2531</v>
      </c>
      <c r="CC156" s="196"/>
      <c r="CD156" s="196"/>
      <c r="CE156" s="196"/>
      <c r="CF156" s="196"/>
      <c r="CG156" s="196"/>
      <c r="CH156" s="196"/>
      <c r="CI156" s="3"/>
      <c r="CJ156" s="195" t="s">
        <v>2529</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37" t="s">
        <v>2647</v>
      </c>
      <c r="P157" s="1448"/>
      <c r="Q157" s="1448"/>
      <c r="R157" s="1448"/>
      <c r="S157" s="1448"/>
      <c r="T157" s="1448"/>
      <c r="U157" s="1448"/>
      <c r="V157" s="1448"/>
      <c r="W157" s="1448"/>
      <c r="X157" s="144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485">
        <v>94533</v>
      </c>
      <c r="P158" s="1485"/>
      <c r="Q158" s="1485"/>
      <c r="R158" s="148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479" t="s">
        <v>2648</v>
      </c>
      <c r="P159" s="1479"/>
      <c r="Q159" s="1479"/>
      <c r="R159" s="1479"/>
      <c r="S159" s="1479"/>
      <c r="T159" s="1479"/>
      <c r="V159" s="97" t="s">
        <v>271</v>
      </c>
      <c r="W159" s="1486"/>
      <c r="X159" s="148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479" t="s">
        <v>2649</v>
      </c>
      <c r="P160" s="1479"/>
      <c r="Q160" s="1479"/>
      <c r="R160" s="1479"/>
      <c r="S160" s="1479"/>
      <c r="T160" s="147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454" t="s">
        <v>2650</v>
      </c>
      <c r="P161" s="1454"/>
      <c r="Q161" s="1454"/>
      <c r="R161" s="1454"/>
      <c r="S161" s="1454"/>
      <c r="T161" s="1454"/>
      <c r="U161" s="1454"/>
      <c r="V161" s="1454"/>
      <c r="W161" s="1454"/>
      <c r="X161" s="1454"/>
      <c r="Y161" s="1454"/>
      <c r="Z161" s="1454"/>
      <c r="AA161" s="1454"/>
      <c r="AB161" s="1454"/>
      <c r="AC161" s="1454"/>
      <c r="AD161" s="1454"/>
      <c r="AE161" s="1454"/>
      <c r="AF161" s="1454"/>
      <c r="AG161" s="1454"/>
      <c r="AH161" s="145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474" t="s">
        <v>2171</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58" t="s">
        <v>539</v>
      </c>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c r="AR169" s="1458"/>
      <c r="AS169" s="1458"/>
      <c r="AT169" s="145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c r="AR170" s="1458"/>
      <c r="AS170" s="1458"/>
      <c r="AT170" s="145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455" t="s">
        <v>371</v>
      </c>
      <c r="K173" s="1455"/>
      <c r="L173" s="1455"/>
      <c r="M173" s="1455"/>
      <c r="N173" s="1455"/>
      <c r="O173" s="1455"/>
      <c r="P173" s="1455"/>
      <c r="Q173" s="1455"/>
      <c r="R173" s="1455"/>
      <c r="S173" s="145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356" t="s">
        <v>2057</v>
      </c>
      <c r="K174" s="1356"/>
      <c r="L174" s="1356"/>
      <c r="M174" s="1356"/>
      <c r="N174" s="1356"/>
      <c r="O174" s="1356"/>
      <c r="P174" s="1356"/>
      <c r="Q174" s="1356"/>
      <c r="R174" s="1356"/>
      <c r="S174" s="1356"/>
      <c r="T174" s="1356"/>
      <c r="U174" s="1356"/>
      <c r="V174" s="1356"/>
      <c r="W174" s="1356"/>
      <c r="X174" s="1356"/>
      <c r="Y174" s="1356"/>
      <c r="Z174" s="1356"/>
      <c r="AA174" s="1356"/>
      <c r="AB174" s="1356"/>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11"/>
      <c r="V175" s="131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477"/>
      <c r="V176" s="1477"/>
      <c r="W176" s="1" t="s">
        <v>306</v>
      </c>
      <c r="X176" s="1492"/>
      <c r="Y176" s="1492"/>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11" t="s">
        <v>669</v>
      </c>
      <c r="S177" s="1311"/>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2036</v>
      </c>
      <c r="AE178" s="27" t="s">
        <v>305</v>
      </c>
      <c r="AF178" s="1491"/>
      <c r="AG178" s="1491"/>
      <c r="AH178" s="1" t="s">
        <v>306</v>
      </c>
      <c r="AI178" s="1380"/>
      <c r="AJ178" s="1380"/>
      <c r="AK178" s="1380"/>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2631</v>
      </c>
      <c r="X180" s="1311" t="s">
        <v>669</v>
      </c>
      <c r="Y180" s="131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01" t="str">
        <f>H18</f>
        <v>Tabor Commons</v>
      </c>
      <c r="J184" s="1301"/>
      <c r="K184" s="1301"/>
      <c r="L184" s="1301"/>
      <c r="M184" s="1301"/>
      <c r="N184" s="1301"/>
      <c r="O184" s="1301"/>
      <c r="P184" s="1301"/>
      <c r="Q184" s="1301"/>
      <c r="R184" s="1301"/>
      <c r="S184" s="1301"/>
      <c r="T184" s="1301"/>
      <c r="U184" s="1301"/>
      <c r="V184" s="1301"/>
      <c r="W184" s="1301"/>
      <c r="X184" s="1301"/>
      <c r="Y184" s="1301"/>
      <c r="Z184" s="1301"/>
      <c r="AA184" s="1301"/>
      <c r="AB184" s="1301"/>
      <c r="AC184" s="1301"/>
      <c r="AD184" s="1301"/>
      <c r="AE184" s="130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299" t="s">
        <v>2651</v>
      </c>
      <c r="J185" s="1299"/>
      <c r="K185" s="1299"/>
      <c r="L185" s="1299"/>
      <c r="M185" s="1299"/>
      <c r="N185" s="1299"/>
      <c r="O185" s="1299"/>
      <c r="P185" s="1299"/>
      <c r="Q185" s="1299"/>
      <c r="R185" s="1299"/>
      <c r="S185" s="1299"/>
      <c r="T185" s="1299"/>
      <c r="U185" s="1299"/>
      <c r="V185" s="1299"/>
      <c r="W185" s="1299"/>
      <c r="X185" s="1299"/>
      <c r="Y185" s="1299"/>
      <c r="Z185" s="1299"/>
      <c r="AA185" s="1299"/>
      <c r="AB185" s="1299"/>
      <c r="AC185" s="1299"/>
      <c r="AD185" s="1299"/>
      <c r="AE185" s="129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c r="AA187" s="1451"/>
      <c r="AB187" s="1451"/>
      <c r="AC187" s="1451"/>
      <c r="AD187" s="1451"/>
      <c r="AE187" s="145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452"/>
      <c r="F188" s="1452"/>
      <c r="G188" s="1452"/>
      <c r="H188" s="1452"/>
      <c r="I188" s="1452"/>
      <c r="J188" s="1452"/>
      <c r="K188" s="1452"/>
      <c r="L188" s="1452"/>
      <c r="M188" s="1452"/>
      <c r="N188" s="1452"/>
      <c r="O188" s="1452"/>
      <c r="P188" s="1452"/>
      <c r="Q188" s="1452"/>
      <c r="R188" s="1452"/>
      <c r="S188" s="1452"/>
      <c r="T188" s="1452"/>
      <c r="U188" s="1452"/>
      <c r="V188" s="1452"/>
      <c r="W188" s="1452"/>
      <c r="X188" s="1452"/>
      <c r="Y188" s="1452"/>
      <c r="Z188" s="1452"/>
      <c r="AA188" s="1452"/>
      <c r="AB188" s="1452"/>
      <c r="AC188" s="1452"/>
      <c r="AD188" s="1452"/>
      <c r="AE188" s="145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37" t="s">
        <v>2647</v>
      </c>
      <c r="J189" s="1356"/>
      <c r="K189" s="1356"/>
      <c r="L189" s="1356"/>
      <c r="M189" s="1356"/>
      <c r="N189" s="1356"/>
      <c r="O189" s="1356"/>
      <c r="P189" s="1356"/>
      <c r="Q189" t="s">
        <v>582</v>
      </c>
      <c r="T189" s="1356" t="s">
        <v>197</v>
      </c>
      <c r="U189" s="1356"/>
      <c r="V189" s="1356"/>
      <c r="W189" s="1356"/>
      <c r="X189" s="1356"/>
      <c r="Y189" s="1356"/>
      <c r="Z189" s="1356"/>
      <c r="AA189" s="1356"/>
      <c r="AB189" s="1356"/>
      <c r="AC189" s="1356"/>
      <c r="AD189" s="1356"/>
      <c r="AE189" s="135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299">
        <v>94533</v>
      </c>
      <c r="J190" s="1299"/>
      <c r="K190" s="1299"/>
      <c r="L190" s="1299"/>
      <c r="M190" s="1299"/>
      <c r="N190" s="1299"/>
      <c r="O190" t="s">
        <v>585</v>
      </c>
      <c r="T190" s="1483">
        <v>252606</v>
      </c>
      <c r="U190" s="1483"/>
      <c r="V190" s="1483"/>
      <c r="W190" s="1483"/>
      <c r="X190" s="1483"/>
      <c r="Y190" s="1483"/>
      <c r="Z190" s="1483"/>
      <c r="AA190" s="1483"/>
      <c r="AB190" s="1483"/>
      <c r="AC190" s="1483"/>
      <c r="AD190" s="1483"/>
      <c r="AE190" s="148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451" t="s">
        <v>2652</v>
      </c>
      <c r="O191" s="1451"/>
      <c r="P191" s="1451"/>
      <c r="Q191" s="1451"/>
      <c r="R191" s="1451"/>
      <c r="S191" s="1451"/>
      <c r="T191" s="1451"/>
      <c r="U191" s="1451"/>
      <c r="V191" s="1451"/>
      <c r="W191" s="1451"/>
      <c r="X191" s="1451"/>
      <c r="Y191" s="1451"/>
      <c r="Z191" s="1451"/>
      <c r="AA191" s="1451"/>
      <c r="AB191" s="1451"/>
      <c r="AC191" s="1451"/>
      <c r="AD191" s="1451"/>
      <c r="AE191" s="145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452"/>
      <c r="O192" s="1452"/>
      <c r="P192" s="1452"/>
      <c r="Q192" s="1452"/>
      <c r="R192" s="1452"/>
      <c r="S192" s="1452"/>
      <c r="T192" s="1452"/>
      <c r="U192" s="1452"/>
      <c r="V192" s="1452"/>
      <c r="W192" s="1452"/>
      <c r="X192" s="1452"/>
      <c r="Y192" s="1452"/>
      <c r="Z192" s="1452"/>
      <c r="AA192" s="1452"/>
      <c r="AB192" s="1452"/>
      <c r="AC192" s="1452"/>
      <c r="AD192" s="1452"/>
      <c r="AE192" s="145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487" t="s">
        <v>2168</v>
      </c>
      <c r="U193" s="1487"/>
      <c r="V193" s="1487"/>
      <c r="W193" s="1487"/>
      <c r="X193" s="1487"/>
      <c r="Y193" s="1487"/>
      <c r="Z193" s="1487"/>
      <c r="AA193" s="1487"/>
      <c r="AB193" s="1487"/>
      <c r="AC193" s="1487"/>
      <c r="AD193" s="1487"/>
      <c r="AE193" s="1487"/>
      <c r="AF193" s="1487"/>
      <c r="AG193" s="1487"/>
      <c r="AH193" s="1487"/>
      <c r="AI193" s="148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311" t="s">
        <v>669</v>
      </c>
      <c r="AI194" s="131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11" t="s">
        <v>669</v>
      </c>
      <c r="U195" s="1311"/>
      <c r="W195" t="s">
        <v>684</v>
      </c>
      <c r="AH195" s="1311">
        <v>8</v>
      </c>
      <c r="AI195" s="131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24" t="s">
        <v>545</v>
      </c>
      <c r="U196" s="1324"/>
      <c r="W196" t="s">
        <v>685</v>
      </c>
      <c r="AH196" s="1311">
        <v>11</v>
      </c>
      <c r="AI196" s="131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24" t="s">
        <v>669</v>
      </c>
      <c r="U197" s="1324"/>
      <c r="W197" t="s">
        <v>686</v>
      </c>
      <c r="AH197" s="1311">
        <v>3</v>
      </c>
      <c r="AI197" s="131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24"/>
      <c r="U198" s="1324"/>
      <c r="V198"/>
      <c r="X198" s="1459" t="s">
        <v>2440</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2443</v>
      </c>
      <c r="E199"/>
      <c r="F199"/>
      <c r="G199"/>
      <c r="H199"/>
      <c r="I199"/>
      <c r="J199"/>
      <c r="K199"/>
      <c r="L199"/>
      <c r="M199"/>
      <c r="N199"/>
      <c r="O199"/>
      <c r="P199"/>
      <c r="Q199"/>
      <c r="R199"/>
      <c r="S199"/>
      <c r="T199" s="1311" t="s">
        <v>669</v>
      </c>
      <c r="U199" s="1311"/>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2441</v>
      </c>
      <c r="T200" s="1311" t="s">
        <v>669</v>
      </c>
      <c r="U200" s="131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2442</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01" t="s">
        <v>385</v>
      </c>
      <c r="E204" s="1301"/>
      <c r="F204" s="1301"/>
      <c r="G204" s="1301"/>
      <c r="H204" s="1301"/>
      <c r="I204" s="1301"/>
      <c r="J204" s="1301"/>
      <c r="K204" s="1301"/>
      <c r="L204" s="1301"/>
      <c r="M204" s="1301"/>
      <c r="P204" s="1475">
        <f>M26</f>
        <v>2197489</v>
      </c>
      <c r="Q204" s="1476"/>
      <c r="R204" s="1476"/>
      <c r="S204" s="1476"/>
      <c r="T204" s="1476"/>
      <c r="U204" s="147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461" t="s">
        <v>1247</v>
      </c>
      <c r="E205" s="1301"/>
      <c r="F205" s="1301"/>
      <c r="G205" s="1301"/>
      <c r="H205" s="1301"/>
      <c r="I205" s="1301"/>
      <c r="J205" s="1301"/>
      <c r="K205" s="1301"/>
      <c r="L205" s="1301"/>
      <c r="M205" s="1301"/>
      <c r="P205" s="1476">
        <f>M27</f>
        <v>12300000</v>
      </c>
      <c r="Q205" s="1476"/>
      <c r="R205" s="1476"/>
      <c r="S205" s="1476"/>
      <c r="T205" s="1476"/>
      <c r="U205" s="1476"/>
      <c r="V205" s="28"/>
      <c r="W205" s="3" t="s">
        <v>1709</v>
      </c>
      <c r="Z205" s="1457" t="s">
        <v>2174</v>
      </c>
      <c r="AA205" s="1457"/>
      <c r="AB205" s="1457"/>
      <c r="AC205" s="1457"/>
      <c r="AD205" s="1457"/>
      <c r="AE205" s="1457"/>
      <c r="AF205" s="1457"/>
      <c r="AG205" s="1457"/>
      <c r="AH205" s="1457"/>
      <c r="AI205" s="1457"/>
      <c r="AJ205" s="1457"/>
      <c r="AK205" s="1457"/>
      <c r="AL205" s="1457"/>
      <c r="AM205" s="1457"/>
      <c r="AN205" s="1457"/>
      <c r="AP205" s="1378"/>
      <c r="AQ205" s="137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48" t="s">
        <v>2653</v>
      </c>
      <c r="E208" s="1448"/>
      <c r="F208" s="1448"/>
      <c r="G208" s="1448"/>
      <c r="H208" s="1448"/>
      <c r="I208" s="1448"/>
      <c r="J208" s="1448"/>
      <c r="K208" s="1448"/>
      <c r="L208" s="1448"/>
      <c r="M208" s="1448"/>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8" t="s">
        <v>1041</v>
      </c>
      <c r="E211" s="1448"/>
      <c r="F211" s="1448"/>
      <c r="G211" s="1448"/>
      <c r="H211" s="1448"/>
      <c r="I211" s="1448"/>
      <c r="J211" s="1448"/>
      <c r="K211" s="1448"/>
      <c r="L211" s="1448"/>
      <c r="M211" s="144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311">
        <v>0</v>
      </c>
      <c r="R212" s="1311"/>
      <c r="T212" s="1466">
        <f>IFERROR(Q212/AG449,0)</f>
        <v>0</v>
      </c>
      <c r="U212" s="146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2400</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471" t="s">
        <v>591</v>
      </c>
      <c r="E214" s="1471"/>
      <c r="F214" s="1471"/>
      <c r="G214" s="1471"/>
      <c r="H214" s="1471"/>
      <c r="I214" s="1471"/>
      <c r="J214" s="1471"/>
      <c r="K214" s="1471"/>
      <c r="L214" s="1471"/>
      <c r="M214" s="1471"/>
      <c r="N214" s="1471"/>
      <c r="O214" s="1471"/>
      <c r="P214" s="1471"/>
      <c r="Q214" s="1471"/>
      <c r="R214" s="1471"/>
      <c r="S214" s="1471"/>
      <c r="T214" s="1471"/>
      <c r="U214" s="1471"/>
      <c r="V214" s="1471"/>
      <c r="W214" s="1471"/>
      <c r="X214" s="1471"/>
      <c r="Y214" s="1471"/>
      <c r="Z214" s="1471"/>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2188</v>
      </c>
      <c r="D218" s="28"/>
      <c r="AC218" s="2" t="s">
        <v>2389</v>
      </c>
      <c r="BC218" t="s">
        <v>529</v>
      </c>
    </row>
    <row r="219" spans="1:108" ht="13" customHeight="1">
      <c r="A219" s="2"/>
      <c r="C219" s="2"/>
      <c r="D219" s="3" t="s">
        <v>2390</v>
      </c>
      <c r="AZ219" s="3"/>
      <c r="BA219" s="3"/>
      <c r="BC219" t="s">
        <v>377</v>
      </c>
    </row>
    <row r="220" spans="1:108" ht="13" customHeight="1">
      <c r="A220" s="2"/>
      <c r="C220" s="2"/>
      <c r="D220" s="1448" t="s">
        <v>1065</v>
      </c>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c r="AC220" s="1460" t="s">
        <v>2394</v>
      </c>
      <c r="AD220" s="1460"/>
      <c r="AE220" s="1460"/>
      <c r="AF220" s="1460"/>
      <c r="AG220" s="1460"/>
      <c r="AH220" s="1460"/>
      <c r="AI220" s="1460"/>
      <c r="AJ220" s="1460"/>
      <c r="AK220" s="1460"/>
      <c r="AL220" s="1460"/>
      <c r="AM220" s="1460"/>
      <c r="AN220" s="1460"/>
      <c r="AO220" s="1460"/>
      <c r="AP220" s="1460"/>
      <c r="AQ220" s="1460"/>
      <c r="BA220" s="3"/>
      <c r="BC220" t="s">
        <v>300</v>
      </c>
    </row>
    <row r="221" spans="1:108" ht="13" customHeight="1">
      <c r="A221" s="2"/>
      <c r="B221" s="14"/>
      <c r="C221" s="2"/>
      <c r="BA221" s="3"/>
    </row>
    <row r="222" spans="1:108" ht="13" customHeight="1">
      <c r="A222" s="2" t="s">
        <v>2535</v>
      </c>
      <c r="B222" s="14"/>
      <c r="C222" s="2" t="s">
        <v>2536</v>
      </c>
      <c r="BA222" s="3"/>
    </row>
    <row r="223" spans="1:108" ht="13" customHeight="1">
      <c r="A223" s="2"/>
      <c r="B223" s="14"/>
      <c r="C223" s="2"/>
      <c r="D223" s="3" t="s">
        <v>2537</v>
      </c>
      <c r="BA223" s="3"/>
    </row>
    <row r="224" spans="1:108" ht="13" customHeight="1">
      <c r="A224" s="2"/>
      <c r="B224" s="14"/>
      <c r="C224" s="2"/>
      <c r="E224" s="3" t="s">
        <v>2538</v>
      </c>
      <c r="V224" s="1311" t="s">
        <v>669</v>
      </c>
      <c r="W224" s="1311"/>
      <c r="Y224" s="1193"/>
      <c r="BA224" s="3"/>
    </row>
    <row r="225" spans="1:69" ht="13" customHeight="1">
      <c r="A225" s="2"/>
      <c r="B225" s="14"/>
      <c r="C225" s="2"/>
      <c r="E225" s="3" t="s">
        <v>2539</v>
      </c>
      <c r="V225" s="1311" t="s">
        <v>669</v>
      </c>
      <c r="W225" s="131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2540</v>
      </c>
      <c r="V226" s="1324" t="s">
        <v>669</v>
      </c>
      <c r="W226" s="132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2541</v>
      </c>
      <c r="V227" s="1324" t="s">
        <v>669</v>
      </c>
      <c r="W227" s="132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2542</v>
      </c>
      <c r="V228" s="1324" t="s">
        <v>669</v>
      </c>
      <c r="W228" s="132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2543</v>
      </c>
      <c r="V229" s="1324" t="s">
        <v>545</v>
      </c>
      <c r="W229" s="132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8" t="s">
        <v>540</v>
      </c>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c r="AR231" s="1458"/>
      <c r="AS231" s="1458"/>
      <c r="AT231" s="1458"/>
      <c r="AU231" s="95"/>
      <c r="AV231" s="95"/>
      <c r="AW231" s="95"/>
      <c r="AX231" s="95"/>
      <c r="AY231" s="95"/>
      <c r="AZ231" s="3"/>
      <c r="BA231" s="3"/>
      <c r="BP231" s="34"/>
    </row>
    <row r="232" spans="1:69" ht="13"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c r="AR232" s="1458"/>
      <c r="AS232" s="1458"/>
      <c r="AT232" s="1458"/>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1" t="s">
        <v>591</v>
      </c>
      <c r="AJ235" s="131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1" t="s">
        <v>545</v>
      </c>
      <c r="AJ236" s="131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1" t="s">
        <v>591</v>
      </c>
      <c r="AJ237" s="131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1" t="s">
        <v>591</v>
      </c>
      <c r="AJ238" s="131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484" t="str">
        <f>H16</f>
        <v>212 E Tabor Fairfield, L.P.</v>
      </c>
      <c r="N241" s="1484"/>
      <c r="O241" s="1484"/>
      <c r="P241" s="1484"/>
      <c r="Q241" s="1484"/>
      <c r="R241" s="1484"/>
      <c r="S241" s="1484"/>
      <c r="T241" s="1484"/>
      <c r="U241" s="1484"/>
      <c r="V241" s="1484"/>
      <c r="W241" s="1484"/>
      <c r="X241" s="1484"/>
      <c r="Y241" s="1484"/>
      <c r="Z241" s="1484"/>
      <c r="AA241" s="1484"/>
      <c r="AB241" s="1484"/>
      <c r="AC241" s="1484"/>
      <c r="AD241" s="1484"/>
      <c r="AE241" s="1484"/>
      <c r="AF241" s="1484"/>
      <c r="AG241" s="1484"/>
      <c r="AH241" s="1484"/>
      <c r="AI241" s="1484"/>
      <c r="AJ241" s="1484"/>
      <c r="AK241" s="1484"/>
      <c r="AZ241" s="4"/>
      <c r="BA241" s="3"/>
      <c r="BB241" s="205" t="s">
        <v>538</v>
      </c>
      <c r="BG241" s="241">
        <f>IF(AND(AND($M$258="nonprofit",$M$266="nonprofit",$M$274="for profit")),2,0)</f>
        <v>0</v>
      </c>
    </row>
    <row r="242" spans="1:67" ht="13" customHeight="1">
      <c r="D242" s="4" t="s">
        <v>85</v>
      </c>
      <c r="E242" s="4"/>
      <c r="F242" s="4"/>
      <c r="G242" s="4"/>
      <c r="H242" s="4"/>
      <c r="I242" s="4"/>
      <c r="J242" s="4"/>
      <c r="K242" s="4"/>
      <c r="M242" s="1437" t="s">
        <v>2654</v>
      </c>
      <c r="N242" s="1448"/>
      <c r="O242" s="1448"/>
      <c r="P242" s="1448"/>
      <c r="Q242" s="1448"/>
      <c r="R242" s="1448"/>
      <c r="S242" s="1448"/>
      <c r="T242" s="1448"/>
      <c r="U242" s="1448"/>
      <c r="V242" s="1448"/>
      <c r="W242" s="1448"/>
      <c r="X242" s="1448"/>
      <c r="Y242" s="1448"/>
      <c r="Z242" s="1448"/>
      <c r="AA242" s="1448"/>
      <c r="AB242" s="1448"/>
      <c r="AC242" s="1448"/>
      <c r="AD242" s="1448"/>
      <c r="AE242" s="1448"/>
      <c r="BB242" s="205" t="s">
        <v>538</v>
      </c>
      <c r="BG242" s="241">
        <f>IF(AND(AND($M$258="nonprofit",$M$266="for profit",$M$274="nonprofit")),2,0)</f>
        <v>0</v>
      </c>
    </row>
    <row r="243" spans="1:67" ht="13" customHeight="1">
      <c r="D243" s="4" t="s">
        <v>580</v>
      </c>
      <c r="E243" s="4"/>
      <c r="M243" s="1437" t="s">
        <v>2655</v>
      </c>
      <c r="N243" s="1448"/>
      <c r="O243" s="1448"/>
      <c r="P243" s="1448"/>
      <c r="Q243" s="1448"/>
      <c r="R243" s="1448"/>
      <c r="S243" s="1448"/>
      <c r="T243" s="1448"/>
      <c r="V243" s="33" t="s">
        <v>86</v>
      </c>
      <c r="W243" s="1453" t="s">
        <v>2656</v>
      </c>
      <c r="X243" s="1300"/>
      <c r="Y243" s="4" t="s">
        <v>583</v>
      </c>
      <c r="AC243" s="1448">
        <v>94901</v>
      </c>
      <c r="AD243" s="1448"/>
      <c r="AE243" s="144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37" t="s">
        <v>2642</v>
      </c>
      <c r="N244" s="1448"/>
      <c r="O244" s="1448"/>
      <c r="P244" s="1448"/>
      <c r="Q244" s="1448"/>
      <c r="R244" s="1448"/>
      <c r="S244" s="1448"/>
      <c r="T244" s="1448"/>
      <c r="U244" s="1448"/>
      <c r="V244" s="1448"/>
      <c r="W244" s="1448"/>
      <c r="X244" s="1448"/>
      <c r="Y244" s="1448"/>
      <c r="Z244" s="1448"/>
      <c r="AA244" s="1448"/>
      <c r="AB244" s="1448"/>
      <c r="AC244" s="1448"/>
      <c r="AD244" s="1448"/>
      <c r="AE244" s="1448"/>
      <c r="AI244" s="4"/>
      <c r="AJ244" s="4"/>
      <c r="AK244" s="4"/>
      <c r="AL244" s="4"/>
      <c r="AM244" s="4"/>
      <c r="AN244" s="4"/>
      <c r="AO244" s="4"/>
      <c r="AP244" s="4"/>
      <c r="AQ244" s="4"/>
      <c r="AR244" s="4"/>
      <c r="AS244" s="4"/>
      <c r="AT244" s="4"/>
      <c r="BB244" s="205"/>
      <c r="BG244" s="204"/>
    </row>
    <row r="245" spans="1:67" ht="13" customHeight="1">
      <c r="D245" s="4" t="s">
        <v>88</v>
      </c>
      <c r="E245" s="4"/>
      <c r="F245" s="4"/>
      <c r="M245" s="1315" t="s">
        <v>2657</v>
      </c>
      <c r="N245" s="1316"/>
      <c r="O245" s="1316"/>
      <c r="P245" s="1316"/>
      <c r="Q245" s="1316"/>
      <c r="R245" s="1316"/>
      <c r="S245" s="4" t="s">
        <v>206</v>
      </c>
      <c r="T245" s="4"/>
      <c r="U245" s="1300"/>
      <c r="V245" s="1300"/>
      <c r="W245" s="1300"/>
      <c r="X245" s="4" t="s">
        <v>89</v>
      </c>
      <c r="Z245" s="1316"/>
      <c r="AA245" s="1316"/>
      <c r="AB245" s="1316"/>
      <c r="AC245" s="1316"/>
      <c r="AD245" s="1316"/>
      <c r="AE245" s="1316"/>
      <c r="AU245" s="4"/>
      <c r="AV245" s="4"/>
      <c r="AW245" s="4"/>
      <c r="AX245" s="4"/>
      <c r="AY245" s="4"/>
      <c r="AZ245" s="4"/>
      <c r="BB245" s="204" t="s">
        <v>537</v>
      </c>
      <c r="BG245" s="241">
        <f>IF(AND(AND($M$258="nonprofit",$M$266="nonprofit",$M$274="(select one)")),1,0)</f>
        <v>0</v>
      </c>
    </row>
    <row r="246" spans="1:67" ht="13" customHeight="1">
      <c r="D246" s="4" t="s">
        <v>90</v>
      </c>
      <c r="E246" s="4"/>
      <c r="F246" s="4"/>
      <c r="M246" s="1454" t="s">
        <v>2658</v>
      </c>
      <c r="N246" s="1454"/>
      <c r="O246" s="1454"/>
      <c r="P246" s="1454"/>
      <c r="Q246" s="1454"/>
      <c r="R246" s="1454"/>
      <c r="S246" s="1454"/>
      <c r="T246" s="1454"/>
      <c r="U246" s="1454"/>
      <c r="V246" s="1454"/>
      <c r="W246" s="1454"/>
      <c r="X246" s="1454"/>
      <c r="Y246" s="1454"/>
      <c r="Z246" s="1454"/>
      <c r="AA246" s="1454"/>
      <c r="AB246" s="1454"/>
      <c r="AC246" s="1454"/>
      <c r="AD246" s="1454"/>
      <c r="AE246" s="145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299" t="s">
        <v>528</v>
      </c>
      <c r="N247" s="1299"/>
      <c r="O247" s="1299"/>
      <c r="P247" s="1299"/>
      <c r="Q247" s="1299"/>
      <c r="R247" s="1299"/>
      <c r="S247" s="1299"/>
      <c r="T247" s="1299"/>
      <c r="U247" s="204" t="s">
        <v>906</v>
      </c>
      <c r="V247" s="204"/>
      <c r="W247" s="204"/>
      <c r="X247" s="204"/>
      <c r="Y247" s="204"/>
      <c r="Z247" s="204"/>
      <c r="AA247" s="1489"/>
      <c r="AB247" s="1489"/>
      <c r="AC247" s="1489"/>
      <c r="AD247" s="1489"/>
      <c r="AE247" s="1489"/>
      <c r="AF247" s="1489"/>
      <c r="AG247" s="1489"/>
      <c r="AH247" s="1489"/>
      <c r="AI247" s="1489"/>
      <c r="AJ247" s="1489"/>
      <c r="AK247" s="1489"/>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3" customHeight="1">
      <c r="D248" t="s">
        <v>531</v>
      </c>
      <c r="M248" s="1356"/>
      <c r="N248" s="1356"/>
      <c r="O248" s="1356"/>
      <c r="P248" s="1356"/>
      <c r="Q248" s="1356"/>
      <c r="R248" s="1356"/>
      <c r="S248" s="1356"/>
      <c r="T248" s="1356"/>
      <c r="U248" s="1356"/>
      <c r="V248" s="1356"/>
      <c r="W248" s="1356"/>
      <c r="X248" s="1356"/>
      <c r="Y248" s="1356"/>
      <c r="Z248" s="1356"/>
      <c r="AA248" s="1356"/>
      <c r="AB248" s="1356"/>
      <c r="AC248" s="1356"/>
      <c r="AD248" s="1356"/>
      <c r="AE248" s="135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80" t="s">
        <v>2659</v>
      </c>
      <c r="N252" s="1465"/>
      <c r="O252" s="1465"/>
      <c r="P252" s="1465"/>
      <c r="Q252" s="1465"/>
      <c r="R252" s="1465"/>
      <c r="S252" s="1465"/>
      <c r="T252" s="1465"/>
      <c r="U252" s="1465"/>
      <c r="V252" s="1465"/>
      <c r="W252" s="1465"/>
      <c r="X252" s="1465"/>
      <c r="Y252" s="1465"/>
      <c r="Z252" s="1465"/>
      <c r="AA252" s="1465"/>
      <c r="AB252" s="1465"/>
      <c r="AC252" s="1465"/>
      <c r="AD252" s="1465"/>
      <c r="AE252" s="1465"/>
      <c r="AF252" s="1465" t="s">
        <v>2660</v>
      </c>
      <c r="AG252" s="1465"/>
      <c r="AH252" s="1465"/>
      <c r="AI252" s="1465"/>
      <c r="AJ252" s="1465"/>
      <c r="AK252" s="1465"/>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37" t="s">
        <v>2661</v>
      </c>
      <c r="N253" s="1448"/>
      <c r="O253" s="1448"/>
      <c r="P253" s="1448"/>
      <c r="Q253" s="1448"/>
      <c r="R253" s="1448"/>
      <c r="S253" s="1448"/>
      <c r="T253" s="1448"/>
      <c r="U253" s="1448"/>
      <c r="V253" s="1448"/>
      <c r="W253" s="1448"/>
      <c r="X253" s="1448"/>
      <c r="Y253" s="1448"/>
      <c r="Z253" s="1448"/>
      <c r="AA253" s="1448"/>
      <c r="AB253" s="1448"/>
      <c r="AC253" s="1448"/>
      <c r="AD253" s="1448"/>
      <c r="AE253" s="144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37" t="s">
        <v>2655</v>
      </c>
      <c r="N254" s="1448"/>
      <c r="O254" s="1448"/>
      <c r="P254" s="1448"/>
      <c r="Q254" s="1448"/>
      <c r="R254" s="1448"/>
      <c r="S254" s="1448"/>
      <c r="T254" s="1448"/>
      <c r="V254" s="33" t="s">
        <v>86</v>
      </c>
      <c r="W254" s="1453" t="s">
        <v>2656</v>
      </c>
      <c r="X254" s="1300"/>
      <c r="Y254" s="4" t="s">
        <v>583</v>
      </c>
      <c r="AC254" s="1448">
        <v>94901</v>
      </c>
      <c r="AD254" s="1448"/>
      <c r="AE254" s="1448"/>
      <c r="AF254" s="3" t="s">
        <v>1180</v>
      </c>
      <c r="AU254" s="4"/>
      <c r="AV254" s="4"/>
      <c r="AW254" s="4"/>
      <c r="AX254" s="4"/>
      <c r="AY254" s="4"/>
      <c r="BB254" s="4" t="s">
        <v>280</v>
      </c>
      <c r="BG254">
        <v>2</v>
      </c>
      <c r="BH254" t="s">
        <v>566</v>
      </c>
      <c r="BO254" s="239" t="str">
        <f>VLOOKUP(BG252,BG253:BH256,2,FALSE)</f>
        <v>Nonprofit</v>
      </c>
    </row>
    <row r="255" spans="1:67" ht="13" customHeight="1">
      <c r="A255" s="19"/>
      <c r="B255" s="4"/>
      <c r="C255" s="4"/>
      <c r="D255" s="4" t="s">
        <v>87</v>
      </c>
      <c r="E255" s="4"/>
      <c r="F255" s="4"/>
      <c r="G255" s="4"/>
      <c r="H255" s="4"/>
      <c r="I255" s="4"/>
      <c r="J255" s="4"/>
      <c r="K255" s="4"/>
      <c r="L255" s="19"/>
      <c r="M255" s="1437" t="s">
        <v>2662</v>
      </c>
      <c r="N255" s="1448"/>
      <c r="O255" s="1448"/>
      <c r="P255" s="1448"/>
      <c r="Q255" s="1448"/>
      <c r="R255" s="1448"/>
      <c r="S255" s="1448"/>
      <c r="T255" s="1448"/>
      <c r="U255" s="1448"/>
      <c r="V255" s="1448"/>
      <c r="W255" s="1448"/>
      <c r="X255" s="1448"/>
      <c r="Y255" s="1448"/>
      <c r="Z255" s="1448"/>
      <c r="AA255" s="1448"/>
      <c r="AB255" s="1448"/>
      <c r="AC255" s="1448"/>
      <c r="AD255" s="1448"/>
      <c r="AE255" s="1448"/>
      <c r="AH255" s="1462">
        <v>0.01</v>
      </c>
      <c r="AI255" s="1462"/>
      <c r="AJ255" s="1462"/>
      <c r="AK255" s="1462"/>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15" t="s">
        <v>2663</v>
      </c>
      <c r="N256" s="1316"/>
      <c r="O256" s="1316"/>
      <c r="P256" s="1316"/>
      <c r="Q256" s="1316"/>
      <c r="R256" s="1316"/>
      <c r="S256" s="4" t="s">
        <v>206</v>
      </c>
      <c r="T256" s="4"/>
      <c r="U256" s="1300"/>
      <c r="V256" s="1300"/>
      <c r="W256" s="1300"/>
      <c r="X256" s="4" t="s">
        <v>89</v>
      </c>
      <c r="Z256" s="1316"/>
      <c r="AA256" s="1316"/>
      <c r="AB256" s="1316"/>
      <c r="AC256" s="1316"/>
      <c r="AD256" s="1316"/>
      <c r="AE256" s="1316"/>
      <c r="AU256" s="4"/>
      <c r="AV256" s="4"/>
      <c r="AW256" s="4"/>
      <c r="AX256" s="4"/>
      <c r="AY256" s="4"/>
      <c r="BG256">
        <v>0</v>
      </c>
      <c r="BH256" s="3" t="str">
        <f>""</f>
        <v/>
      </c>
      <c r="BN256" s="34"/>
    </row>
    <row r="257" spans="1:66" ht="13" customHeight="1">
      <c r="A257" s="19"/>
      <c r="B257" s="4"/>
      <c r="C257" s="4"/>
      <c r="D257" s="4" t="s">
        <v>90</v>
      </c>
      <c r="E257" s="4"/>
      <c r="F257" s="4"/>
      <c r="M257" s="1454" t="s">
        <v>2658</v>
      </c>
      <c r="N257" s="1454"/>
      <c r="O257" s="1454"/>
      <c r="P257" s="1454"/>
      <c r="Q257" s="1454"/>
      <c r="R257" s="1454"/>
      <c r="S257" s="1454"/>
      <c r="T257" s="1454"/>
      <c r="U257" s="1454"/>
      <c r="V257" s="1454"/>
      <c r="W257" s="1454"/>
      <c r="X257" s="1454"/>
      <c r="Y257" s="1454"/>
      <c r="Z257" s="1454"/>
      <c r="AA257" s="1454"/>
      <c r="AB257" s="1454"/>
      <c r="AC257" s="1454"/>
      <c r="AD257" s="1454"/>
      <c r="AE257" s="1454"/>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299" t="s">
        <v>534</v>
      </c>
      <c r="N258" s="1299"/>
      <c r="O258" s="1299"/>
      <c r="P258" s="1299"/>
      <c r="Q258" s="1299"/>
      <c r="R258" s="1299"/>
      <c r="S258" s="1299"/>
      <c r="T258" s="1299"/>
      <c r="U258" s="204" t="s">
        <v>906</v>
      </c>
      <c r="V258" s="204"/>
      <c r="W258" s="204"/>
      <c r="X258" s="204"/>
      <c r="Y258" s="204"/>
      <c r="Z258" s="204"/>
      <c r="AA258" s="1488" t="s">
        <v>2664</v>
      </c>
      <c r="AB258" s="1489"/>
      <c r="AC258" s="1489"/>
      <c r="AD258" s="1489"/>
      <c r="AE258" s="1489"/>
      <c r="AF258" s="1489"/>
      <c r="AG258" s="1489"/>
      <c r="AH258" s="1489"/>
      <c r="AI258" s="1489"/>
      <c r="AJ258" s="1489"/>
      <c r="AK258" s="148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65"/>
      <c r="N260" s="1465"/>
      <c r="O260" s="1465"/>
      <c r="P260" s="1465"/>
      <c r="Q260" s="1465"/>
      <c r="R260" s="1465"/>
      <c r="S260" s="1465"/>
      <c r="T260" s="1465"/>
      <c r="U260" s="1465"/>
      <c r="V260" s="1465"/>
      <c r="W260" s="1465"/>
      <c r="X260" s="1465"/>
      <c r="Y260" s="1465"/>
      <c r="Z260" s="1465"/>
      <c r="AA260" s="1465"/>
      <c r="AB260" s="1465"/>
      <c r="AC260" s="1465"/>
      <c r="AD260" s="1465"/>
      <c r="AE260" s="1465"/>
      <c r="AF260" s="1465" t="s">
        <v>307</v>
      </c>
      <c r="AG260" s="1465"/>
      <c r="AH260" s="1465"/>
      <c r="AI260" s="1465"/>
      <c r="AJ260" s="1465"/>
      <c r="AK260" s="1465"/>
      <c r="AU260" s="4"/>
      <c r="AV260" s="4"/>
      <c r="AW260" s="4"/>
      <c r="AX260" s="4"/>
      <c r="AY260" s="4"/>
      <c r="BN260" s="34"/>
    </row>
    <row r="261" spans="1:66" ht="13" customHeight="1">
      <c r="A261" s="19"/>
      <c r="B261" s="4"/>
      <c r="C261" s="4"/>
      <c r="D261" s="4" t="s">
        <v>85</v>
      </c>
      <c r="E261" s="4"/>
      <c r="F261" s="4"/>
      <c r="G261" s="4"/>
      <c r="H261" s="4"/>
      <c r="I261" s="4"/>
      <c r="J261" s="4"/>
      <c r="K261" s="4"/>
      <c r="L261" s="4"/>
      <c r="M261" s="1448"/>
      <c r="N261" s="1448"/>
      <c r="O261" s="1448"/>
      <c r="P261" s="1448"/>
      <c r="Q261" s="1448"/>
      <c r="R261" s="1448"/>
      <c r="S261" s="1448"/>
      <c r="T261" s="1448"/>
      <c r="U261" s="1448"/>
      <c r="V261" s="1448"/>
      <c r="W261" s="1448"/>
      <c r="X261" s="1448"/>
      <c r="Y261" s="1448"/>
      <c r="Z261" s="1448"/>
      <c r="AA261" s="1448"/>
      <c r="AB261" s="1448"/>
      <c r="AC261" s="1448"/>
      <c r="AD261" s="1448"/>
      <c r="AE261" s="1448"/>
      <c r="AF261" s="3" t="s">
        <v>1179</v>
      </c>
      <c r="AL261" s="4"/>
      <c r="AM261" s="4"/>
      <c r="AN261" s="4"/>
      <c r="AO261" s="4"/>
      <c r="AP261" s="4"/>
      <c r="AQ261" s="4"/>
      <c r="AR261" s="4"/>
      <c r="AS261" s="4"/>
      <c r="AT261" s="4"/>
      <c r="BN261" s="34"/>
    </row>
    <row r="262" spans="1:66" ht="13" customHeight="1">
      <c r="A262" s="19"/>
      <c r="B262" s="4"/>
      <c r="C262" s="4"/>
      <c r="D262" s="4" t="s">
        <v>580</v>
      </c>
      <c r="E262" s="4"/>
      <c r="M262" s="1448"/>
      <c r="N262" s="1448"/>
      <c r="O262" s="1448"/>
      <c r="P262" s="1448"/>
      <c r="Q262" s="1448"/>
      <c r="R262" s="1448"/>
      <c r="S262" s="1448"/>
      <c r="T262" s="1448"/>
      <c r="V262" s="33" t="s">
        <v>86</v>
      </c>
      <c r="W262" s="1300"/>
      <c r="X262" s="1300"/>
      <c r="Y262" s="4" t="s">
        <v>583</v>
      </c>
      <c r="AC262" s="1448"/>
      <c r="AD262" s="1448"/>
      <c r="AE262" s="144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48"/>
      <c r="N263" s="1448"/>
      <c r="O263" s="1448"/>
      <c r="P263" s="1448"/>
      <c r="Q263" s="1448"/>
      <c r="R263" s="1448"/>
      <c r="S263" s="1448"/>
      <c r="T263" s="1448"/>
      <c r="U263" s="1448"/>
      <c r="V263" s="1448"/>
      <c r="W263" s="1448"/>
      <c r="X263" s="1448"/>
      <c r="Y263" s="1448"/>
      <c r="Z263" s="1448"/>
      <c r="AA263" s="1448"/>
      <c r="AB263" s="1448"/>
      <c r="AC263" s="1448"/>
      <c r="AD263" s="1448"/>
      <c r="AE263" s="1448"/>
      <c r="AH263" s="1462"/>
      <c r="AI263" s="1462"/>
      <c r="AJ263" s="1462"/>
      <c r="AK263" s="1462"/>
      <c r="AL263" s="4"/>
      <c r="AM263" s="4"/>
      <c r="AN263" s="4"/>
      <c r="AO263" s="4"/>
      <c r="AP263" s="4"/>
      <c r="AQ263" s="4"/>
      <c r="AR263" s="4"/>
      <c r="AS263" s="4"/>
      <c r="AT263" s="4"/>
    </row>
    <row r="264" spans="1:66" ht="13" customHeight="1">
      <c r="A264" s="19"/>
      <c r="B264" s="4"/>
      <c r="C264" s="4"/>
      <c r="D264" s="4" t="s">
        <v>88</v>
      </c>
      <c r="E264" s="4"/>
      <c r="F264" s="4"/>
      <c r="M264" s="1316"/>
      <c r="N264" s="1316"/>
      <c r="O264" s="1316"/>
      <c r="P264" s="1316"/>
      <c r="Q264" s="1316"/>
      <c r="R264" s="1316"/>
      <c r="S264" s="4" t="s">
        <v>206</v>
      </c>
      <c r="T264" s="4"/>
      <c r="U264" s="1300"/>
      <c r="V264" s="1300"/>
      <c r="W264" s="1300"/>
      <c r="X264" s="4" t="s">
        <v>89</v>
      </c>
      <c r="Z264" s="1316"/>
      <c r="AA264" s="1316"/>
      <c r="AB264" s="1316"/>
      <c r="AC264" s="1316"/>
      <c r="AD264" s="1316"/>
      <c r="AE264" s="1316"/>
      <c r="AU264" s="4"/>
      <c r="AV264" s="4"/>
      <c r="AW264" s="4"/>
      <c r="AX264" s="4"/>
      <c r="AY264" s="4"/>
      <c r="BN264" s="34"/>
    </row>
    <row r="265" spans="1:66" ht="13" customHeight="1">
      <c r="A265" s="19"/>
      <c r="B265" s="4"/>
      <c r="C265" s="4"/>
      <c r="D265" s="4" t="s">
        <v>90</v>
      </c>
      <c r="E265" s="4"/>
      <c r="F265" s="4"/>
      <c r="M265" s="1454"/>
      <c r="N265" s="1454"/>
      <c r="O265" s="1454"/>
      <c r="P265" s="1454"/>
      <c r="Q265" s="1454"/>
      <c r="R265" s="1454"/>
      <c r="S265" s="1454"/>
      <c r="T265" s="1454"/>
      <c r="U265" s="1454"/>
      <c r="V265" s="1454"/>
      <c r="W265" s="1454"/>
      <c r="X265" s="1454"/>
      <c r="Y265" s="1454"/>
      <c r="Z265" s="1454"/>
      <c r="AA265" s="1454"/>
      <c r="AB265" s="1454"/>
      <c r="AC265" s="1454"/>
      <c r="AD265" s="1454"/>
      <c r="AE265" s="1454"/>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299" t="s">
        <v>307</v>
      </c>
      <c r="N266" s="1299"/>
      <c r="O266" s="1299"/>
      <c r="P266" s="1299"/>
      <c r="Q266" s="1299"/>
      <c r="R266" s="1299"/>
      <c r="S266" s="1299"/>
      <c r="T266" s="1299"/>
      <c r="U266" s="204" t="s">
        <v>906</v>
      </c>
      <c r="V266" s="204"/>
      <c r="W266" s="204"/>
      <c r="X266" s="204"/>
      <c r="Y266" s="204"/>
      <c r="Z266" s="204"/>
      <c r="AA266" s="1489"/>
      <c r="AB266" s="1489"/>
      <c r="AC266" s="1489"/>
      <c r="AD266" s="1489"/>
      <c r="AE266" s="1489"/>
      <c r="AF266" s="1489"/>
      <c r="AG266" s="1489"/>
      <c r="AH266" s="1489"/>
      <c r="AI266" s="1489"/>
      <c r="AJ266" s="1489"/>
      <c r="AK266" s="148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65"/>
      <c r="N268" s="1465"/>
      <c r="O268" s="1465"/>
      <c r="P268" s="1465"/>
      <c r="Q268" s="1465"/>
      <c r="R268" s="1465"/>
      <c r="S268" s="1465"/>
      <c r="T268" s="1465"/>
      <c r="U268" s="1465"/>
      <c r="V268" s="1465"/>
      <c r="W268" s="1465"/>
      <c r="X268" s="1465"/>
      <c r="Y268" s="1465"/>
      <c r="Z268" s="1465"/>
      <c r="AA268" s="1465"/>
      <c r="AB268" s="1465"/>
      <c r="AC268" s="1465"/>
      <c r="AD268" s="1465"/>
      <c r="AE268" s="1465"/>
      <c r="AF268" s="1465" t="s">
        <v>307</v>
      </c>
      <c r="AG268" s="1465"/>
      <c r="AH268" s="1465"/>
      <c r="AI268" s="1465"/>
      <c r="AJ268" s="1465"/>
      <c r="AK268" s="1465"/>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8"/>
      <c r="N269" s="1448"/>
      <c r="O269" s="1448"/>
      <c r="P269" s="1448"/>
      <c r="Q269" s="1448"/>
      <c r="R269" s="1448"/>
      <c r="S269" s="1448"/>
      <c r="T269" s="1448"/>
      <c r="U269" s="1448"/>
      <c r="V269" s="1448"/>
      <c r="W269" s="1448"/>
      <c r="X269" s="1448"/>
      <c r="Y269" s="1448"/>
      <c r="Z269" s="1448"/>
      <c r="AA269" s="1448"/>
      <c r="AB269" s="1448"/>
      <c r="AC269" s="1448"/>
      <c r="AD269" s="1448"/>
      <c r="AE269" s="144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48"/>
      <c r="N270" s="1448"/>
      <c r="O270" s="1448"/>
      <c r="P270" s="1448"/>
      <c r="Q270" s="1448"/>
      <c r="R270" s="1448"/>
      <c r="S270" s="1448"/>
      <c r="T270" s="1448"/>
      <c r="V270" s="33" t="s">
        <v>86</v>
      </c>
      <c r="W270" s="1300"/>
      <c r="X270" s="1300"/>
      <c r="Y270" s="4" t="s">
        <v>583</v>
      </c>
      <c r="AC270" s="1448"/>
      <c r="AD270" s="1448"/>
      <c r="AE270" s="144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8"/>
      <c r="N271" s="1448"/>
      <c r="O271" s="1448"/>
      <c r="P271" s="1448"/>
      <c r="Q271" s="1448"/>
      <c r="R271" s="1448"/>
      <c r="S271" s="1448"/>
      <c r="T271" s="1448"/>
      <c r="U271" s="1448"/>
      <c r="V271" s="1448"/>
      <c r="W271" s="1448"/>
      <c r="X271" s="1448"/>
      <c r="Y271" s="1448"/>
      <c r="Z271" s="1448"/>
      <c r="AA271" s="1448"/>
      <c r="AB271" s="1448"/>
      <c r="AC271" s="1448"/>
      <c r="AD271" s="1448"/>
      <c r="AE271" s="1448"/>
      <c r="AH271" s="1462"/>
      <c r="AI271" s="1462"/>
      <c r="AJ271" s="1462"/>
      <c r="AK271" s="1462"/>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16"/>
      <c r="N272" s="1316"/>
      <c r="O272" s="1316"/>
      <c r="P272" s="1316"/>
      <c r="Q272" s="1316"/>
      <c r="R272" s="1316"/>
      <c r="S272" s="4" t="s">
        <v>206</v>
      </c>
      <c r="T272" s="4"/>
      <c r="U272" s="1300"/>
      <c r="V272" s="1300"/>
      <c r="W272" s="1300"/>
      <c r="X272" s="4" t="s">
        <v>89</v>
      </c>
      <c r="Z272" s="1316"/>
      <c r="AA272" s="1316"/>
      <c r="AB272" s="1316"/>
      <c r="AC272" s="1316"/>
      <c r="AD272" s="1316"/>
      <c r="AE272" s="1316"/>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454"/>
      <c r="N273" s="1454"/>
      <c r="O273" s="1454"/>
      <c r="P273" s="1454"/>
      <c r="Q273" s="1454"/>
      <c r="R273" s="1454"/>
      <c r="S273" s="1454"/>
      <c r="T273" s="1454"/>
      <c r="U273" s="1454"/>
      <c r="V273" s="1454"/>
      <c r="W273" s="1454"/>
      <c r="X273" s="1454"/>
      <c r="Y273" s="1454"/>
      <c r="Z273" s="1454"/>
      <c r="AA273" s="1464"/>
      <c r="AB273" s="1464"/>
      <c r="AC273" s="1464"/>
      <c r="AD273" s="1464"/>
      <c r="AE273" s="1464"/>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299" t="s">
        <v>307</v>
      </c>
      <c r="N274" s="1299"/>
      <c r="O274" s="1299"/>
      <c r="P274" s="1299"/>
      <c r="Q274" s="1299"/>
      <c r="R274" s="1299"/>
      <c r="S274" s="1299"/>
      <c r="T274" s="1299"/>
      <c r="U274" s="204" t="s">
        <v>906</v>
      </c>
      <c r="V274" s="204"/>
      <c r="W274" s="204"/>
      <c r="X274" s="204"/>
      <c r="Y274" s="204"/>
      <c r="Z274" s="204"/>
      <c r="AA274" s="1496"/>
      <c r="AB274" s="1496"/>
      <c r="AC274" s="1496"/>
      <c r="AD274" s="1496"/>
      <c r="AE274" s="1496"/>
      <c r="AF274" s="1496"/>
      <c r="AG274" s="1496"/>
      <c r="AH274" s="1496"/>
      <c r="AI274" s="1496"/>
      <c r="AJ274" s="1496"/>
      <c r="AK274" s="1496"/>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493" t="str">
        <f>IFERROR(BO254,"")</f>
        <v>Nonprofit</v>
      </c>
      <c r="U276" s="1493"/>
      <c r="V276" s="1493"/>
      <c r="W276" s="1493"/>
      <c r="X276" s="1493"/>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48" t="s">
        <v>280</v>
      </c>
      <c r="E279" s="1448"/>
      <c r="F279" s="1448"/>
      <c r="G279" s="1448"/>
      <c r="H279" s="1448"/>
      <c r="J279" t="s">
        <v>279</v>
      </c>
      <c r="X279" s="1463"/>
      <c r="Y279" s="1463"/>
      <c r="Z279" s="1463"/>
      <c r="AA279" s="1463"/>
      <c r="AB279" s="1463"/>
      <c r="AC279" s="1463"/>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80" t="s">
        <v>2664</v>
      </c>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37" t="s">
        <v>2661</v>
      </c>
      <c r="M284" s="1448"/>
      <c r="N284" s="1448"/>
      <c r="O284" s="1448"/>
      <c r="P284" s="1448"/>
      <c r="Q284" s="1448"/>
      <c r="R284" s="1448"/>
      <c r="S284" s="1448"/>
      <c r="T284" s="1448"/>
      <c r="U284" s="1448"/>
      <c r="V284" s="1448"/>
      <c r="W284" s="1448"/>
      <c r="X284" s="1448"/>
      <c r="Y284" s="1448"/>
      <c r="Z284" s="1448"/>
      <c r="AA284" s="1448"/>
      <c r="AB284" s="1448"/>
      <c r="AC284" s="1448"/>
      <c r="AD284" s="1448"/>
      <c r="AK284" s="3"/>
      <c r="AL284" s="3"/>
      <c r="AM284" s="3"/>
      <c r="AN284" s="3"/>
      <c r="AO284" s="3"/>
      <c r="AP284" s="3"/>
      <c r="AQ284" s="3"/>
      <c r="AR284" s="3"/>
      <c r="AS284" s="3"/>
      <c r="AT284" s="3"/>
      <c r="AU284" s="3"/>
      <c r="AV284" s="3"/>
      <c r="AW284" s="3"/>
      <c r="AX284" s="3"/>
      <c r="AY284" s="3"/>
    </row>
    <row r="285" spans="1:51" ht="13" customHeight="1">
      <c r="D285" s="4" t="s">
        <v>580</v>
      </c>
      <c r="E285" s="4"/>
      <c r="L285" s="1437" t="s">
        <v>2655</v>
      </c>
      <c r="M285" s="1448"/>
      <c r="N285" s="1448"/>
      <c r="O285" s="1448"/>
      <c r="P285" s="1448"/>
      <c r="Q285" s="1448"/>
      <c r="R285" s="1448"/>
      <c r="S285" s="1448"/>
      <c r="U285" s="33" t="s">
        <v>86</v>
      </c>
      <c r="V285" s="1453" t="s">
        <v>2656</v>
      </c>
      <c r="W285" s="1300"/>
      <c r="X285" s="4" t="s">
        <v>583</v>
      </c>
      <c r="AB285" s="1448">
        <v>94901</v>
      </c>
      <c r="AC285" s="1448"/>
      <c r="AD285" s="144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37" t="s">
        <v>2665</v>
      </c>
      <c r="M286" s="1448"/>
      <c r="N286" s="1448"/>
      <c r="O286" s="1448"/>
      <c r="P286" s="1448"/>
      <c r="Q286" s="1448"/>
      <c r="R286" s="1448"/>
      <c r="S286" s="1448"/>
      <c r="T286" s="1448"/>
      <c r="U286" s="1448"/>
      <c r="V286" s="1448"/>
      <c r="W286" s="1448"/>
      <c r="X286" s="1448"/>
      <c r="Y286" s="1448"/>
      <c r="Z286" s="1448"/>
      <c r="AA286" s="1448"/>
      <c r="AB286" s="1448"/>
      <c r="AC286" s="1448"/>
      <c r="AD286" s="1448"/>
      <c r="AI286" s="4"/>
      <c r="AJ286" s="4"/>
      <c r="AK286" s="3"/>
      <c r="AL286" s="3"/>
      <c r="AM286" s="3"/>
      <c r="AN286" s="3"/>
      <c r="AO286" s="3"/>
      <c r="AP286" s="3"/>
      <c r="AQ286" s="3"/>
      <c r="AR286" s="3"/>
      <c r="AS286" s="3"/>
      <c r="AT286" s="3"/>
    </row>
    <row r="287" spans="1:51" ht="13" customHeight="1">
      <c r="D287" s="4" t="s">
        <v>88</v>
      </c>
      <c r="E287" s="4"/>
      <c r="F287" s="4"/>
      <c r="L287" s="1315" t="s">
        <v>2666</v>
      </c>
      <c r="M287" s="1316"/>
      <c r="N287" s="1316"/>
      <c r="O287" s="1316"/>
      <c r="P287" s="1316"/>
      <c r="Q287" s="1316"/>
      <c r="R287" s="4" t="s">
        <v>206</v>
      </c>
      <c r="S287" s="4"/>
      <c r="T287" s="1300"/>
      <c r="U287" s="1300"/>
      <c r="V287" s="1300"/>
      <c r="W287" s="4" t="s">
        <v>89</v>
      </c>
      <c r="Y287" s="1316"/>
      <c r="Z287" s="1316"/>
      <c r="AA287" s="1316"/>
      <c r="AB287" s="1316"/>
      <c r="AC287" s="1316"/>
      <c r="AD287" s="1316"/>
    </row>
    <row r="288" spans="1:51" ht="13" customHeight="1">
      <c r="D288" s="4" t="s">
        <v>90</v>
      </c>
      <c r="E288" s="4"/>
      <c r="F288" s="4"/>
      <c r="L288" s="1454" t="s">
        <v>2667</v>
      </c>
      <c r="M288" s="1454"/>
      <c r="N288" s="1454"/>
      <c r="O288" s="1454"/>
      <c r="P288" s="1454"/>
      <c r="Q288" s="1454"/>
      <c r="R288" s="1454"/>
      <c r="S288" s="1454"/>
      <c r="T288" s="1454"/>
      <c r="U288" s="1454"/>
      <c r="V288" s="1454"/>
      <c r="W288" s="1454"/>
      <c r="X288" s="1454"/>
      <c r="Y288" s="1454"/>
      <c r="Z288" s="1454"/>
      <c r="AA288" s="1454"/>
      <c r="AB288" s="1454"/>
      <c r="AC288" s="1454"/>
      <c r="AD288" s="1454"/>
      <c r="AF288" s="4"/>
      <c r="AG288" s="4"/>
      <c r="AH288" s="4"/>
      <c r="AI288" s="4"/>
      <c r="AJ288" s="4"/>
      <c r="AU288" s="3"/>
      <c r="AV288" s="3"/>
      <c r="AW288" s="3"/>
      <c r="AX288" s="3"/>
      <c r="AY288" s="3"/>
    </row>
    <row r="289" spans="1:51" ht="13" customHeight="1">
      <c r="D289" s="3" t="s">
        <v>623</v>
      </c>
      <c r="E289" s="3"/>
      <c r="F289" s="3"/>
      <c r="G289" s="3"/>
      <c r="H289" s="3"/>
      <c r="I289" s="3"/>
      <c r="L289" s="1453" t="s">
        <v>2668</v>
      </c>
      <c r="M289" s="1453"/>
      <c r="N289" s="1453"/>
      <c r="O289" s="1453"/>
      <c r="P289" s="1453"/>
      <c r="Q289" s="1453"/>
      <c r="R289" s="1453"/>
      <c r="S289" s="1453"/>
      <c r="T289" s="1453"/>
      <c r="U289" s="1453"/>
      <c r="V289" s="1453"/>
      <c r="W289" s="1453"/>
      <c r="X289" s="1453"/>
      <c r="Y289" s="1453"/>
      <c r="Z289" s="1453"/>
      <c r="AA289" s="1453"/>
      <c r="AB289" s="1453"/>
      <c r="AC289" s="1453"/>
      <c r="AD289" s="145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58" t="s">
        <v>541</v>
      </c>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c r="AR291" s="1458"/>
      <c r="AS291" s="1458"/>
      <c r="AT291" s="1458"/>
      <c r="AU291" s="95"/>
      <c r="AV291" s="95"/>
      <c r="AW291" s="95"/>
      <c r="AX291" s="95"/>
      <c r="AY291" s="95"/>
    </row>
    <row r="292" spans="1:51" ht="13"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c r="AR292" s="1458"/>
      <c r="AS292" s="1458"/>
      <c r="AT292" s="1458"/>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56" t="s">
        <v>2669</v>
      </c>
      <c r="I296" s="1356"/>
      <c r="J296" s="1356"/>
      <c r="K296" s="1356"/>
      <c r="L296" s="1356"/>
      <c r="M296" s="1356"/>
      <c r="N296" s="1356"/>
      <c r="O296" s="1356"/>
      <c r="P296" s="1356"/>
      <c r="Q296" s="1356"/>
      <c r="R296" s="1356"/>
      <c r="T296" s="3" t="s">
        <v>567</v>
      </c>
      <c r="V296" s="3"/>
      <c r="W296" s="3"/>
      <c r="X296" s="3"/>
      <c r="Y296" s="3"/>
      <c r="AA296" s="1356" t="s">
        <v>2671</v>
      </c>
      <c r="AB296" s="1356"/>
      <c r="AC296" s="1356"/>
      <c r="AD296" s="1356"/>
      <c r="AE296" s="1356"/>
      <c r="AF296" s="1356"/>
      <c r="AG296" s="1356"/>
      <c r="AH296" s="1356"/>
      <c r="AI296" s="1356"/>
      <c r="AJ296" s="1356"/>
      <c r="AK296" s="1356"/>
    </row>
    <row r="297" spans="1:51" ht="13" customHeight="1">
      <c r="B297" s="3" t="s">
        <v>471</v>
      </c>
      <c r="C297" s="3"/>
      <c r="D297" s="3"/>
      <c r="E297" s="3"/>
      <c r="F297" s="3"/>
      <c r="H297" s="1299" t="s">
        <v>2661</v>
      </c>
      <c r="I297" s="1299"/>
      <c r="J297" s="1299"/>
      <c r="K297" s="1299"/>
      <c r="L297" s="1299"/>
      <c r="M297" s="1299"/>
      <c r="N297" s="1299"/>
      <c r="O297" s="1299"/>
      <c r="P297" s="1299"/>
      <c r="Q297" s="1299"/>
      <c r="R297" s="1299"/>
      <c r="T297" s="3" t="s">
        <v>471</v>
      </c>
      <c r="V297" s="3"/>
      <c r="W297" s="3"/>
      <c r="X297" s="3"/>
      <c r="Y297" s="3"/>
      <c r="AA297" s="1299" t="s">
        <v>2672</v>
      </c>
      <c r="AB297" s="1299"/>
      <c r="AC297" s="1299"/>
      <c r="AD297" s="1299"/>
      <c r="AE297" s="1299"/>
      <c r="AF297" s="1299"/>
      <c r="AG297" s="1299"/>
      <c r="AH297" s="1299"/>
      <c r="AI297" s="1299"/>
      <c r="AJ297" s="1299"/>
      <c r="AK297" s="1299"/>
    </row>
    <row r="298" spans="1:51" ht="13" customHeight="1">
      <c r="B298" s="3" t="s">
        <v>472</v>
      </c>
      <c r="C298" s="3"/>
      <c r="D298" s="3"/>
      <c r="E298" s="3"/>
      <c r="F298" s="3"/>
      <c r="H298" s="1299" t="s">
        <v>2670</v>
      </c>
      <c r="I298" s="1299"/>
      <c r="J298" s="1299"/>
      <c r="K298" s="1299"/>
      <c r="L298" s="1299"/>
      <c r="M298" s="1299"/>
      <c r="N298" s="1299"/>
      <c r="O298" s="1299"/>
      <c r="P298" s="1299"/>
      <c r="Q298" s="1299"/>
      <c r="R298" s="1299"/>
      <c r="T298" s="3" t="s">
        <v>75</v>
      </c>
      <c r="V298" s="3"/>
      <c r="W298" s="3"/>
      <c r="X298" s="3"/>
      <c r="Y298" s="3"/>
      <c r="AA298" s="1299" t="s">
        <v>2670</v>
      </c>
      <c r="AB298" s="1299"/>
      <c r="AC298" s="1299"/>
      <c r="AD298" s="1299"/>
      <c r="AE298" s="1299"/>
      <c r="AF298" s="1299"/>
      <c r="AG298" s="1299"/>
      <c r="AH298" s="1299"/>
      <c r="AI298" s="1299"/>
      <c r="AJ298" s="1299"/>
      <c r="AK298" s="1299"/>
    </row>
    <row r="299" spans="1:51" ht="13" customHeight="1">
      <c r="B299" s="3" t="s">
        <v>87</v>
      </c>
      <c r="C299" s="3"/>
      <c r="D299" s="3"/>
      <c r="E299" s="3"/>
      <c r="F299" s="3"/>
      <c r="H299" s="1299" t="s">
        <v>2642</v>
      </c>
      <c r="I299" s="1299"/>
      <c r="J299" s="1299"/>
      <c r="K299" s="1299"/>
      <c r="L299" s="1299"/>
      <c r="M299" s="1299"/>
      <c r="N299" s="1299"/>
      <c r="O299" s="1299"/>
      <c r="P299" s="1299"/>
      <c r="Q299" s="1299"/>
      <c r="R299" s="1299"/>
      <c r="T299" s="3" t="s">
        <v>87</v>
      </c>
      <c r="V299" s="3"/>
      <c r="W299" s="3"/>
      <c r="X299" s="3"/>
      <c r="Y299" s="3"/>
      <c r="AA299" s="1299" t="s">
        <v>2673</v>
      </c>
      <c r="AB299" s="1299"/>
      <c r="AC299" s="1299"/>
      <c r="AD299" s="1299"/>
      <c r="AE299" s="1299"/>
      <c r="AF299" s="1299"/>
      <c r="AG299" s="1299"/>
      <c r="AH299" s="1299"/>
      <c r="AI299" s="1299"/>
      <c r="AJ299" s="1299"/>
      <c r="AK299" s="1299"/>
    </row>
    <row r="300" spans="1:51" ht="13" customHeight="1">
      <c r="B300" s="3" t="s">
        <v>88</v>
      </c>
      <c r="C300" s="3"/>
      <c r="D300" s="3"/>
      <c r="E300" s="3"/>
      <c r="F300" s="3"/>
      <c r="G300" s="3"/>
      <c r="H300" s="1494" t="s">
        <v>2657</v>
      </c>
      <c r="I300" s="1495"/>
      <c r="J300" s="1495"/>
      <c r="K300" s="1495"/>
      <c r="L300" s="1495"/>
      <c r="M300" s="1495"/>
      <c r="N300" s="4" t="s">
        <v>206</v>
      </c>
      <c r="O300" s="4"/>
      <c r="P300" s="1448"/>
      <c r="Q300" s="1448"/>
      <c r="R300" s="1448"/>
      <c r="S300" s="3"/>
      <c r="T300" s="3" t="s">
        <v>88</v>
      </c>
      <c r="V300" s="3"/>
      <c r="W300" s="3"/>
      <c r="X300" s="3"/>
      <c r="Y300" s="3"/>
      <c r="AA300" s="1494" t="s">
        <v>2674</v>
      </c>
      <c r="AB300" s="1495"/>
      <c r="AC300" s="1495"/>
      <c r="AD300" s="1495"/>
      <c r="AE300" s="1495"/>
      <c r="AF300" s="1495"/>
      <c r="AG300" s="4" t="s">
        <v>206</v>
      </c>
      <c r="AH300" s="4"/>
      <c r="AI300" s="1448"/>
      <c r="AJ300" s="1448"/>
      <c r="AK300" s="1448"/>
    </row>
    <row r="301" spans="1:51" ht="13" customHeight="1">
      <c r="B301" s="3" t="s">
        <v>89</v>
      </c>
      <c r="C301" s="3"/>
      <c r="D301" s="3"/>
      <c r="E301" s="3"/>
      <c r="F301" s="3"/>
      <c r="G301" s="3"/>
      <c r="H301" s="1316"/>
      <c r="I301" s="1316"/>
      <c r="J301" s="1316"/>
      <c r="K301" s="1316"/>
      <c r="L301" s="1316"/>
      <c r="M301" s="1316"/>
      <c r="N301" s="4"/>
      <c r="O301" s="4"/>
      <c r="P301" s="35"/>
      <c r="Q301" s="35"/>
      <c r="R301" s="35"/>
      <c r="S301" s="3"/>
      <c r="T301" s="3" t="s">
        <v>89</v>
      </c>
      <c r="V301" s="3"/>
      <c r="W301" s="3"/>
      <c r="X301" s="3"/>
      <c r="Y301" s="3"/>
      <c r="AA301" s="1316"/>
      <c r="AB301" s="1316"/>
      <c r="AC301" s="1316"/>
      <c r="AD301" s="1316"/>
      <c r="AE301" s="1316"/>
      <c r="AF301" s="1316"/>
      <c r="AG301" s="4"/>
      <c r="AH301" s="4"/>
      <c r="AI301" s="35"/>
      <c r="AJ301" s="35"/>
      <c r="AK301" s="35"/>
    </row>
    <row r="302" spans="1:51" ht="13" customHeight="1">
      <c r="B302" s="3" t="s">
        <v>76</v>
      </c>
      <c r="C302" s="3"/>
      <c r="D302" s="3"/>
      <c r="E302" s="3"/>
      <c r="F302" s="3"/>
      <c r="G302" s="3"/>
      <c r="H302" s="1299" t="s">
        <v>2658</v>
      </c>
      <c r="I302" s="1299"/>
      <c r="J302" s="1299"/>
      <c r="K302" s="1299"/>
      <c r="L302" s="1299"/>
      <c r="M302" s="1299"/>
      <c r="N302" s="1356"/>
      <c r="O302" s="1356"/>
      <c r="P302" s="1356"/>
      <c r="Q302" s="1356"/>
      <c r="R302" s="1356"/>
      <c r="S302" s="3"/>
      <c r="T302" s="3" t="s">
        <v>76</v>
      </c>
      <c r="V302" s="3"/>
      <c r="W302" s="3"/>
      <c r="X302" s="3"/>
      <c r="Y302" s="3"/>
      <c r="AA302" s="1299" t="s">
        <v>2675</v>
      </c>
      <c r="AB302" s="1299"/>
      <c r="AC302" s="1299"/>
      <c r="AD302" s="1299"/>
      <c r="AE302" s="1299"/>
      <c r="AF302" s="1299"/>
      <c r="AG302" s="1356"/>
      <c r="AH302" s="1356"/>
      <c r="AI302" s="1356"/>
      <c r="AJ302" s="1356"/>
      <c r="AK302" s="135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56" t="s">
        <v>2676</v>
      </c>
      <c r="I304" s="1356"/>
      <c r="J304" s="1356"/>
      <c r="K304" s="1356"/>
      <c r="L304" s="1356"/>
      <c r="M304" s="1356"/>
      <c r="N304" s="1356"/>
      <c r="O304" s="1356"/>
      <c r="P304" s="1356"/>
      <c r="Q304" s="1356"/>
      <c r="R304" s="1356"/>
      <c r="T304" s="3" t="s">
        <v>364</v>
      </c>
      <c r="V304" s="3"/>
      <c r="W304" s="3"/>
      <c r="X304" s="3"/>
      <c r="Y304" s="3"/>
      <c r="AA304" s="1356" t="s">
        <v>2683</v>
      </c>
      <c r="AB304" s="1356"/>
      <c r="AC304" s="1356"/>
      <c r="AD304" s="1356"/>
      <c r="AE304" s="1356"/>
      <c r="AF304" s="1356"/>
      <c r="AG304" s="1356"/>
      <c r="AH304" s="1356"/>
      <c r="AI304" s="1356"/>
      <c r="AJ304" s="1356"/>
      <c r="AK304" s="1356"/>
    </row>
    <row r="305" spans="2:72" ht="13" customHeight="1">
      <c r="B305" s="3" t="s">
        <v>471</v>
      </c>
      <c r="C305" s="3"/>
      <c r="D305" s="3"/>
      <c r="E305" s="3"/>
      <c r="F305" s="3"/>
      <c r="H305" s="1299" t="s">
        <v>2677</v>
      </c>
      <c r="I305" s="1299"/>
      <c r="J305" s="1299"/>
      <c r="K305" s="1299"/>
      <c r="L305" s="1299"/>
      <c r="M305" s="1299"/>
      <c r="N305" s="1299"/>
      <c r="O305" s="1299"/>
      <c r="P305" s="1299"/>
      <c r="Q305" s="1299"/>
      <c r="R305" s="1299"/>
      <c r="T305" s="3" t="s">
        <v>471</v>
      </c>
      <c r="V305" s="3"/>
      <c r="W305" s="3"/>
      <c r="X305" s="3"/>
      <c r="Y305" s="3"/>
      <c r="AA305" s="1299"/>
      <c r="AB305" s="1299"/>
      <c r="AC305" s="1299"/>
      <c r="AD305" s="1299"/>
      <c r="AE305" s="1299"/>
      <c r="AF305" s="1299"/>
      <c r="AG305" s="1299"/>
      <c r="AH305" s="1299"/>
      <c r="AI305" s="1299"/>
      <c r="AJ305" s="1299"/>
      <c r="AK305" s="129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299" t="s">
        <v>2678</v>
      </c>
      <c r="I306" s="1299"/>
      <c r="J306" s="1299"/>
      <c r="K306" s="1299"/>
      <c r="L306" s="1299"/>
      <c r="M306" s="1299"/>
      <c r="N306" s="1299"/>
      <c r="O306" s="1299"/>
      <c r="P306" s="1299"/>
      <c r="Q306" s="1299"/>
      <c r="R306" s="1299"/>
      <c r="T306" s="3" t="s">
        <v>75</v>
      </c>
      <c r="V306" s="3"/>
      <c r="W306" s="3"/>
      <c r="X306" s="3"/>
      <c r="Y306" s="3"/>
      <c r="AA306" s="1299"/>
      <c r="AB306" s="1299"/>
      <c r="AC306" s="1299"/>
      <c r="AD306" s="1299"/>
      <c r="AE306" s="1299"/>
      <c r="AF306" s="1299"/>
      <c r="AG306" s="1299"/>
      <c r="AH306" s="1299"/>
      <c r="AI306" s="1299"/>
      <c r="AJ306" s="1299"/>
      <c r="AK306" s="129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299" t="s">
        <v>2679</v>
      </c>
      <c r="I307" s="1299"/>
      <c r="J307" s="1299"/>
      <c r="K307" s="1299"/>
      <c r="L307" s="1299"/>
      <c r="M307" s="1299"/>
      <c r="N307" s="1299"/>
      <c r="O307" s="1299"/>
      <c r="P307" s="1299"/>
      <c r="Q307" s="1299"/>
      <c r="R307" s="1299"/>
      <c r="T307" s="3" t="s">
        <v>87</v>
      </c>
      <c r="V307" s="3"/>
      <c r="W307" s="3"/>
      <c r="X307" s="3"/>
      <c r="Y307" s="3"/>
      <c r="AA307" s="1299"/>
      <c r="AB307" s="1299"/>
      <c r="AC307" s="1299"/>
      <c r="AD307" s="1299"/>
      <c r="AE307" s="1299"/>
      <c r="AF307" s="1299"/>
      <c r="AG307" s="1299"/>
      <c r="AH307" s="1299"/>
      <c r="AI307" s="1299"/>
      <c r="AJ307" s="1299"/>
      <c r="AK307" s="1299"/>
    </row>
    <row r="308" spans="2:72" ht="13" customHeight="1">
      <c r="B308" s="3" t="s">
        <v>88</v>
      </c>
      <c r="C308" s="3"/>
      <c r="D308" s="3"/>
      <c r="E308" s="3"/>
      <c r="F308" s="3"/>
      <c r="G308" s="3"/>
      <c r="H308" s="1494" t="s">
        <v>2680</v>
      </c>
      <c r="I308" s="1495"/>
      <c r="J308" s="1495"/>
      <c r="K308" s="1495"/>
      <c r="L308" s="1495"/>
      <c r="M308" s="1495"/>
      <c r="N308" s="4" t="s">
        <v>206</v>
      </c>
      <c r="O308" s="4"/>
      <c r="P308" s="1448"/>
      <c r="Q308" s="1448"/>
      <c r="R308" s="1448"/>
      <c r="S308" s="3"/>
      <c r="T308" s="3" t="s">
        <v>88</v>
      </c>
      <c r="V308" s="3"/>
      <c r="W308" s="3"/>
      <c r="X308" s="3"/>
      <c r="Y308" s="3"/>
      <c r="AA308" s="1495"/>
      <c r="AB308" s="1495"/>
      <c r="AC308" s="1495"/>
      <c r="AD308" s="1495"/>
      <c r="AE308" s="1495"/>
      <c r="AF308" s="1495"/>
      <c r="AG308" s="4" t="s">
        <v>206</v>
      </c>
      <c r="AH308" s="4"/>
      <c r="AI308" s="1448"/>
      <c r="AJ308" s="1448"/>
      <c r="AK308" s="1448"/>
    </row>
    <row r="309" spans="2:72" ht="13" customHeight="1">
      <c r="B309" s="3" t="s">
        <v>89</v>
      </c>
      <c r="C309" s="3"/>
      <c r="D309" s="3"/>
      <c r="E309" s="3"/>
      <c r="F309" s="3"/>
      <c r="G309" s="3"/>
      <c r="H309" s="1316"/>
      <c r="I309" s="1316"/>
      <c r="J309" s="1316"/>
      <c r="K309" s="1316"/>
      <c r="L309" s="1316"/>
      <c r="M309" s="1316"/>
      <c r="N309" s="4"/>
      <c r="O309" s="4"/>
      <c r="P309" s="35"/>
      <c r="Q309" s="35"/>
      <c r="R309" s="35"/>
      <c r="S309" s="3"/>
      <c r="T309" s="3" t="s">
        <v>89</v>
      </c>
      <c r="V309" s="3"/>
      <c r="W309" s="3"/>
      <c r="X309" s="3"/>
      <c r="Y309" s="3"/>
      <c r="AA309" s="1316"/>
      <c r="AB309" s="1316"/>
      <c r="AC309" s="1316"/>
      <c r="AD309" s="1316"/>
      <c r="AE309" s="1316"/>
      <c r="AF309" s="1316"/>
      <c r="AG309" s="4"/>
      <c r="AH309" s="4"/>
      <c r="AI309" s="35"/>
      <c r="AJ309" s="35"/>
      <c r="AK309" s="35"/>
    </row>
    <row r="310" spans="2:72" ht="13" customHeight="1">
      <c r="B310" s="3" t="s">
        <v>76</v>
      </c>
      <c r="C310" s="3"/>
      <c r="D310" s="3"/>
      <c r="E310" s="3"/>
      <c r="F310" s="3"/>
      <c r="G310" s="3"/>
      <c r="H310" s="1299" t="s">
        <v>2682</v>
      </c>
      <c r="I310" s="1299"/>
      <c r="J310" s="1299"/>
      <c r="K310" s="1299"/>
      <c r="L310" s="1299"/>
      <c r="M310" s="1299"/>
      <c r="N310" s="1356"/>
      <c r="O310" s="1356"/>
      <c r="P310" s="1356"/>
      <c r="Q310" s="1356"/>
      <c r="R310" s="1356"/>
      <c r="S310" s="3"/>
      <c r="T310" s="3" t="s">
        <v>76</v>
      </c>
      <c r="V310" s="3"/>
      <c r="W310" s="3"/>
      <c r="X310" s="3"/>
      <c r="Y310" s="3"/>
      <c r="AA310" s="1299"/>
      <c r="AB310" s="1299"/>
      <c r="AC310" s="1299"/>
      <c r="AD310" s="1299"/>
      <c r="AE310" s="1299"/>
      <c r="AF310" s="1299"/>
      <c r="AG310" s="1356"/>
      <c r="AH310" s="1356"/>
      <c r="AI310" s="1356"/>
      <c r="AJ310" s="1356"/>
      <c r="AK310" s="1356"/>
    </row>
    <row r="311" spans="2:72" ht="13" customHeight="1"/>
    <row r="312" spans="2:72" ht="13" customHeight="1">
      <c r="B312" s="3" t="s">
        <v>77</v>
      </c>
      <c r="C312" s="3"/>
      <c r="D312" s="3"/>
      <c r="E312" s="3"/>
      <c r="F312" s="3"/>
      <c r="H312" s="1356" t="s">
        <v>2676</v>
      </c>
      <c r="I312" s="1356"/>
      <c r="J312" s="1356"/>
      <c r="K312" s="1356"/>
      <c r="L312" s="1356"/>
      <c r="M312" s="1356"/>
      <c r="N312" s="1356"/>
      <c r="O312" s="1356"/>
      <c r="P312" s="1356"/>
      <c r="Q312" s="1356"/>
      <c r="R312" s="1356"/>
      <c r="T312" s="4" t="s">
        <v>878</v>
      </c>
      <c r="V312" s="3"/>
      <c r="W312" s="3"/>
      <c r="X312" s="3"/>
      <c r="Y312" s="3"/>
      <c r="AA312" s="1356" t="s">
        <v>2686</v>
      </c>
      <c r="AB312" s="1356"/>
      <c r="AC312" s="1356"/>
      <c r="AD312" s="1356"/>
      <c r="AE312" s="1356"/>
      <c r="AF312" s="1356"/>
      <c r="AG312" s="1356"/>
      <c r="AH312" s="1356"/>
      <c r="AI312" s="1356"/>
      <c r="AJ312" s="1356"/>
      <c r="AK312" s="1356"/>
    </row>
    <row r="313" spans="2:72" ht="13" customHeight="1">
      <c r="B313" s="3" t="s">
        <v>471</v>
      </c>
      <c r="C313" s="3"/>
      <c r="D313" s="3"/>
      <c r="E313" s="3"/>
      <c r="F313" s="3"/>
      <c r="H313" s="1299" t="s">
        <v>2677</v>
      </c>
      <c r="I313" s="1299"/>
      <c r="J313" s="1299"/>
      <c r="K313" s="1299"/>
      <c r="L313" s="1299"/>
      <c r="M313" s="1299"/>
      <c r="N313" s="1299"/>
      <c r="O313" s="1299"/>
      <c r="P313" s="1299"/>
      <c r="Q313" s="1299"/>
      <c r="R313" s="1299"/>
      <c r="T313" s="3" t="s">
        <v>471</v>
      </c>
      <c r="V313" s="3"/>
      <c r="W313" s="3"/>
      <c r="X313" s="3"/>
      <c r="Y313" s="3"/>
      <c r="AA313" s="1299" t="s">
        <v>2687</v>
      </c>
      <c r="AB313" s="1299"/>
      <c r="AC313" s="1299"/>
      <c r="AD313" s="1299"/>
      <c r="AE313" s="1299"/>
      <c r="AF313" s="1299"/>
      <c r="AG313" s="1299"/>
      <c r="AH313" s="1299"/>
      <c r="AI313" s="1299"/>
      <c r="AJ313" s="1299"/>
      <c r="AK313" s="1299"/>
    </row>
    <row r="314" spans="2:72" ht="13" customHeight="1">
      <c r="B314" s="3" t="s">
        <v>472</v>
      </c>
      <c r="C314" s="3"/>
      <c r="D314" s="3"/>
      <c r="E314" s="3"/>
      <c r="F314" s="3"/>
      <c r="H314" s="1299" t="s">
        <v>2678</v>
      </c>
      <c r="I314" s="1299"/>
      <c r="J314" s="1299"/>
      <c r="K314" s="1299"/>
      <c r="L314" s="1299"/>
      <c r="M314" s="1299"/>
      <c r="N314" s="1299"/>
      <c r="O314" s="1299"/>
      <c r="P314" s="1299"/>
      <c r="Q314" s="1299"/>
      <c r="R314" s="1299"/>
      <c r="T314" s="3" t="s">
        <v>75</v>
      </c>
      <c r="V314" s="3"/>
      <c r="W314" s="3"/>
      <c r="X314" s="3"/>
      <c r="Y314" s="3"/>
      <c r="AA314" s="1299" t="s">
        <v>2688</v>
      </c>
      <c r="AB314" s="1299"/>
      <c r="AC314" s="1299"/>
      <c r="AD314" s="1299"/>
      <c r="AE314" s="1299"/>
      <c r="AF314" s="1299"/>
      <c r="AG314" s="1299"/>
      <c r="AH314" s="1299"/>
      <c r="AI314" s="1299"/>
      <c r="AJ314" s="1299"/>
      <c r="AK314" s="1299"/>
    </row>
    <row r="315" spans="2:72" ht="13" customHeight="1">
      <c r="B315" s="3" t="s">
        <v>87</v>
      </c>
      <c r="C315" s="3"/>
      <c r="D315" s="3"/>
      <c r="E315" s="3"/>
      <c r="F315" s="3"/>
      <c r="H315" s="1299" t="s">
        <v>2684</v>
      </c>
      <c r="I315" s="1299"/>
      <c r="J315" s="1299"/>
      <c r="K315" s="1299"/>
      <c r="L315" s="1299"/>
      <c r="M315" s="1299"/>
      <c r="N315" s="1299"/>
      <c r="O315" s="1299"/>
      <c r="P315" s="1299"/>
      <c r="Q315" s="1299"/>
      <c r="R315" s="1299"/>
      <c r="T315" s="3" t="s">
        <v>87</v>
      </c>
      <c r="V315" s="3"/>
      <c r="W315" s="3"/>
      <c r="X315" s="3"/>
      <c r="Y315" s="3"/>
      <c r="AA315" s="1299" t="s">
        <v>2689</v>
      </c>
      <c r="AB315" s="1299"/>
      <c r="AC315" s="1299"/>
      <c r="AD315" s="1299"/>
      <c r="AE315" s="1299"/>
      <c r="AF315" s="1299"/>
      <c r="AG315" s="1299"/>
      <c r="AH315" s="1299"/>
      <c r="AI315" s="1299"/>
      <c r="AJ315" s="1299"/>
      <c r="AK315" s="1299"/>
    </row>
    <row r="316" spans="2:72" ht="13" customHeight="1">
      <c r="B316" s="3" t="s">
        <v>88</v>
      </c>
      <c r="C316" s="3"/>
      <c r="D316" s="3"/>
      <c r="E316" s="3"/>
      <c r="F316" s="3"/>
      <c r="G316" s="3"/>
      <c r="H316" s="1494" t="s">
        <v>2685</v>
      </c>
      <c r="I316" s="1495"/>
      <c r="J316" s="1495"/>
      <c r="K316" s="1495"/>
      <c r="L316" s="1495"/>
      <c r="M316" s="1495"/>
      <c r="N316" s="4" t="s">
        <v>206</v>
      </c>
      <c r="O316" s="4"/>
      <c r="P316" s="1448"/>
      <c r="Q316" s="1448"/>
      <c r="R316" s="1448"/>
      <c r="S316" s="3"/>
      <c r="T316" s="3" t="s">
        <v>88</v>
      </c>
      <c r="V316" s="3"/>
      <c r="W316" s="3"/>
      <c r="X316" s="3"/>
      <c r="Y316" s="3"/>
      <c r="AA316" s="1494" t="s">
        <v>2700</v>
      </c>
      <c r="AB316" s="1495"/>
      <c r="AC316" s="1495"/>
      <c r="AD316" s="1495"/>
      <c r="AE316" s="1495"/>
      <c r="AF316" s="1495"/>
      <c r="AG316" s="4" t="s">
        <v>206</v>
      </c>
      <c r="AH316" s="4"/>
      <c r="AI316" s="1448"/>
      <c r="AJ316" s="1448"/>
      <c r="AK316" s="1448"/>
    </row>
    <row r="317" spans="2:72" ht="13" customHeight="1">
      <c r="B317" s="3" t="s">
        <v>89</v>
      </c>
      <c r="C317" s="3"/>
      <c r="D317" s="3"/>
      <c r="E317" s="3"/>
      <c r="F317" s="3"/>
      <c r="G317" s="3"/>
      <c r="H317" s="1316">
        <v>2132390410</v>
      </c>
      <c r="I317" s="1316"/>
      <c r="J317" s="1316"/>
      <c r="K317" s="1316"/>
      <c r="L317" s="1316"/>
      <c r="M317" s="1316"/>
      <c r="N317" s="4"/>
      <c r="O317" s="4"/>
      <c r="P317" s="35"/>
      <c r="Q317" s="35"/>
      <c r="R317" s="35"/>
      <c r="S317" s="3"/>
      <c r="T317" s="3" t="s">
        <v>89</v>
      </c>
      <c r="V317" s="3"/>
      <c r="W317" s="3"/>
      <c r="X317" s="3"/>
      <c r="Y317" s="3"/>
      <c r="AA317" s="1315" t="s">
        <v>2701</v>
      </c>
      <c r="AB317" s="1316"/>
      <c r="AC317" s="1316"/>
      <c r="AD317" s="1316"/>
      <c r="AE317" s="1316"/>
      <c r="AF317" s="1316"/>
      <c r="AG317" s="4"/>
      <c r="AH317" s="4"/>
      <c r="AI317" s="35"/>
      <c r="AJ317" s="35"/>
      <c r="AK317" s="35"/>
    </row>
    <row r="318" spans="2:72" ht="13" customHeight="1">
      <c r="B318" s="3" t="s">
        <v>76</v>
      </c>
      <c r="C318" s="3"/>
      <c r="D318" s="3"/>
      <c r="E318" s="3"/>
      <c r="F318" s="3"/>
      <c r="G318" s="3"/>
      <c r="H318" s="1299" t="s">
        <v>2681</v>
      </c>
      <c r="I318" s="1299"/>
      <c r="J318" s="1299"/>
      <c r="K318" s="1299"/>
      <c r="L318" s="1299"/>
      <c r="M318" s="1299"/>
      <c r="N318" s="1356"/>
      <c r="O318" s="1356"/>
      <c r="P318" s="1356"/>
      <c r="Q318" s="1356"/>
      <c r="R318" s="1356"/>
      <c r="S318" s="3"/>
      <c r="T318" s="3" t="s">
        <v>76</v>
      </c>
      <c r="V318" s="3"/>
      <c r="W318" s="3"/>
      <c r="X318" s="3"/>
      <c r="Y318" s="3"/>
      <c r="AA318" s="1299" t="s">
        <v>2690</v>
      </c>
      <c r="AB318" s="1299"/>
      <c r="AC318" s="1299"/>
      <c r="AD318" s="1299"/>
      <c r="AE318" s="1299"/>
      <c r="AF318" s="1299"/>
      <c r="AG318" s="1356"/>
      <c r="AH318" s="1356"/>
      <c r="AI318" s="1356"/>
      <c r="AJ318" s="1356"/>
      <c r="AK318" s="135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56" t="s">
        <v>2691</v>
      </c>
      <c r="I320" s="1356"/>
      <c r="J320" s="1356"/>
      <c r="K320" s="1356"/>
      <c r="L320" s="1356"/>
      <c r="M320" s="1356"/>
      <c r="N320" s="1356"/>
      <c r="O320" s="1356"/>
      <c r="P320" s="1356"/>
      <c r="Q320" s="1356"/>
      <c r="R320" s="1356"/>
      <c r="S320" s="3"/>
      <c r="T320" s="3" t="s">
        <v>365</v>
      </c>
      <c r="V320" s="3"/>
      <c r="W320" s="3"/>
      <c r="X320" s="3"/>
      <c r="Y320" s="3"/>
      <c r="AA320" s="1356" t="s">
        <v>2683</v>
      </c>
      <c r="AB320" s="1356"/>
      <c r="AC320" s="1356"/>
      <c r="AD320" s="1356"/>
      <c r="AE320" s="1356"/>
      <c r="AF320" s="1356"/>
      <c r="AG320" s="1356"/>
      <c r="AH320" s="1356"/>
      <c r="AI320" s="1356"/>
      <c r="AJ320" s="1356"/>
      <c r="AK320" s="1356"/>
    </row>
    <row r="321" spans="2:37" ht="13" customHeight="1">
      <c r="B321" s="3" t="s">
        <v>471</v>
      </c>
      <c r="C321" s="3"/>
      <c r="D321" s="3"/>
      <c r="E321" s="3"/>
      <c r="F321" s="3"/>
      <c r="H321" s="1299" t="s">
        <v>2692</v>
      </c>
      <c r="I321" s="1299"/>
      <c r="J321" s="1299"/>
      <c r="K321" s="1299"/>
      <c r="L321" s="1299"/>
      <c r="M321" s="1299"/>
      <c r="N321" s="1299"/>
      <c r="O321" s="1299"/>
      <c r="P321" s="1299"/>
      <c r="Q321" s="1299"/>
      <c r="R321" s="1299"/>
      <c r="S321" s="3"/>
      <c r="T321" s="3" t="s">
        <v>471</v>
      </c>
      <c r="V321" s="3"/>
      <c r="W321" s="3"/>
      <c r="X321" s="3"/>
      <c r="Y321" s="3"/>
      <c r="AA321" s="1299"/>
      <c r="AB321" s="1299"/>
      <c r="AC321" s="1299"/>
      <c r="AD321" s="1299"/>
      <c r="AE321" s="1299"/>
      <c r="AF321" s="1299"/>
      <c r="AG321" s="1299"/>
      <c r="AH321" s="1299"/>
      <c r="AI321" s="1299"/>
      <c r="AJ321" s="1299"/>
      <c r="AK321" s="1299"/>
    </row>
    <row r="322" spans="2:37" ht="13" customHeight="1">
      <c r="B322" s="3" t="s">
        <v>472</v>
      </c>
      <c r="C322" s="3"/>
      <c r="D322" s="3"/>
      <c r="E322" s="3"/>
      <c r="F322" s="3"/>
      <c r="H322" s="1299" t="s">
        <v>2693</v>
      </c>
      <c r="I322" s="1299"/>
      <c r="J322" s="1299"/>
      <c r="K322" s="1299"/>
      <c r="L322" s="1299"/>
      <c r="M322" s="1299"/>
      <c r="N322" s="1299"/>
      <c r="O322" s="1299"/>
      <c r="P322" s="1299"/>
      <c r="Q322" s="1299"/>
      <c r="R322" s="1299"/>
      <c r="S322" s="3"/>
      <c r="T322" s="3" t="s">
        <v>75</v>
      </c>
      <c r="V322" s="3"/>
      <c r="W322" s="3"/>
      <c r="X322" s="3"/>
      <c r="Y322" s="3"/>
      <c r="AA322" s="1299"/>
      <c r="AB322" s="1299"/>
      <c r="AC322" s="1299"/>
      <c r="AD322" s="1299"/>
      <c r="AE322" s="1299"/>
      <c r="AF322" s="1299"/>
      <c r="AG322" s="1299"/>
      <c r="AH322" s="1299"/>
      <c r="AI322" s="1299"/>
      <c r="AJ322" s="1299"/>
      <c r="AK322" s="1299"/>
    </row>
    <row r="323" spans="2:37" ht="13" customHeight="1">
      <c r="B323" s="3" t="s">
        <v>87</v>
      </c>
      <c r="C323" s="3"/>
      <c r="D323" s="3"/>
      <c r="E323" s="3"/>
      <c r="F323" s="3"/>
      <c r="H323" s="1299" t="s">
        <v>2694</v>
      </c>
      <c r="I323" s="1299"/>
      <c r="J323" s="1299"/>
      <c r="K323" s="1299"/>
      <c r="L323" s="1299"/>
      <c r="M323" s="1299"/>
      <c r="N323" s="1299"/>
      <c r="O323" s="1299"/>
      <c r="P323" s="1299"/>
      <c r="Q323" s="1299"/>
      <c r="R323" s="1299"/>
      <c r="S323" s="3"/>
      <c r="T323" s="3" t="s">
        <v>87</v>
      </c>
      <c r="V323" s="3"/>
      <c r="W323" s="3"/>
      <c r="X323" s="3"/>
      <c r="Y323" s="3"/>
      <c r="AA323" s="1299"/>
      <c r="AB323" s="1299"/>
      <c r="AC323" s="1299"/>
      <c r="AD323" s="1299"/>
      <c r="AE323" s="1299"/>
      <c r="AF323" s="1299"/>
      <c r="AG323" s="1299"/>
      <c r="AH323" s="1299"/>
      <c r="AI323" s="1299"/>
      <c r="AJ323" s="1299"/>
      <c r="AK323" s="1299"/>
    </row>
    <row r="324" spans="2:37" ht="13" customHeight="1">
      <c r="B324" s="3" t="s">
        <v>88</v>
      </c>
      <c r="C324" s="3"/>
      <c r="D324" s="3"/>
      <c r="E324" s="3"/>
      <c r="F324" s="3"/>
      <c r="G324" s="3"/>
      <c r="H324" s="1495">
        <v>9253762195</v>
      </c>
      <c r="I324" s="1495"/>
      <c r="J324" s="1495"/>
      <c r="K324" s="1495"/>
      <c r="L324" s="1495"/>
      <c r="M324" s="1495"/>
      <c r="N324" s="4" t="s">
        <v>206</v>
      </c>
      <c r="O324" s="4"/>
      <c r="P324" s="1448"/>
      <c r="Q324" s="1448"/>
      <c r="R324" s="1448"/>
      <c r="S324" s="3"/>
      <c r="T324" s="3" t="s">
        <v>88</v>
      </c>
      <c r="V324" s="3"/>
      <c r="W324" s="3"/>
      <c r="X324" s="3"/>
      <c r="Y324" s="3"/>
      <c r="AA324" s="1495"/>
      <c r="AB324" s="1495"/>
      <c r="AC324" s="1495"/>
      <c r="AD324" s="1495"/>
      <c r="AE324" s="1495"/>
      <c r="AF324" s="1495"/>
      <c r="AG324" s="4" t="s">
        <v>206</v>
      </c>
      <c r="AH324" s="4"/>
      <c r="AI324" s="1448"/>
      <c r="AJ324" s="1448"/>
      <c r="AK324" s="1448"/>
    </row>
    <row r="325" spans="2:37" ht="13" customHeight="1">
      <c r="B325" s="3" t="s">
        <v>89</v>
      </c>
      <c r="C325" s="3"/>
      <c r="D325" s="3"/>
      <c r="E325" s="3"/>
      <c r="F325" s="3"/>
      <c r="G325" s="3"/>
      <c r="H325" s="1316">
        <v>9253762096</v>
      </c>
      <c r="I325" s="1316"/>
      <c r="J325" s="1316"/>
      <c r="K325" s="1316"/>
      <c r="L325" s="1316"/>
      <c r="M325" s="1316"/>
      <c r="N325" s="4"/>
      <c r="O325" s="4"/>
      <c r="P325" s="35"/>
      <c r="Q325" s="35"/>
      <c r="R325" s="35"/>
      <c r="S325" s="3"/>
      <c r="T325" s="3" t="s">
        <v>89</v>
      </c>
      <c r="V325" s="3"/>
      <c r="W325" s="3"/>
      <c r="X325" s="3"/>
      <c r="Y325" s="3"/>
      <c r="AA325" s="1316"/>
      <c r="AB325" s="1316"/>
      <c r="AC325" s="1316"/>
      <c r="AD325" s="1316"/>
      <c r="AE325" s="1316"/>
      <c r="AF325" s="1316"/>
      <c r="AG325" s="4"/>
      <c r="AH325" s="4"/>
      <c r="AI325" s="35"/>
      <c r="AJ325" s="35"/>
      <c r="AK325" s="35"/>
    </row>
    <row r="326" spans="2:37" ht="13" customHeight="1">
      <c r="B326" s="3" t="s">
        <v>76</v>
      </c>
      <c r="C326" s="3"/>
      <c r="D326" s="3"/>
      <c r="E326" s="3"/>
      <c r="F326" s="3"/>
      <c r="G326" s="3"/>
      <c r="H326" s="1299" t="s">
        <v>2695</v>
      </c>
      <c r="I326" s="1299"/>
      <c r="J326" s="1299"/>
      <c r="K326" s="1299"/>
      <c r="L326" s="1299"/>
      <c r="M326" s="1299"/>
      <c r="N326" s="1356"/>
      <c r="O326" s="1356"/>
      <c r="P326" s="1356"/>
      <c r="Q326" s="1356"/>
      <c r="R326" s="1356"/>
      <c r="S326" s="3"/>
      <c r="T326" s="3" t="s">
        <v>76</v>
      </c>
      <c r="V326" s="3"/>
      <c r="W326" s="3"/>
      <c r="X326" s="3"/>
      <c r="Y326" s="3"/>
      <c r="AA326" s="1299"/>
      <c r="AB326" s="1299"/>
      <c r="AC326" s="1299"/>
      <c r="AD326" s="1299"/>
      <c r="AE326" s="1299"/>
      <c r="AF326" s="1299"/>
      <c r="AG326" s="1356"/>
      <c r="AH326" s="1356"/>
      <c r="AI326" s="1356"/>
      <c r="AJ326" s="1356"/>
      <c r="AK326" s="1356"/>
    </row>
    <row r="327" spans="2:37" ht="13" customHeight="1"/>
    <row r="328" spans="2:37" ht="13" customHeight="1">
      <c r="B328" s="4" t="s">
        <v>908</v>
      </c>
      <c r="C328" s="3"/>
      <c r="D328" s="3"/>
      <c r="E328" s="3"/>
      <c r="F328" s="3"/>
      <c r="H328" s="1356" t="s">
        <v>2696</v>
      </c>
      <c r="I328" s="1356"/>
      <c r="J328" s="1356"/>
      <c r="K328" s="1356"/>
      <c r="L328" s="1356"/>
      <c r="M328" s="1356"/>
      <c r="N328" s="1356"/>
      <c r="O328" s="1356"/>
      <c r="P328" s="1356"/>
      <c r="Q328" s="1356"/>
      <c r="R328" s="1356"/>
      <c r="T328" s="3" t="s">
        <v>366</v>
      </c>
      <c r="V328" s="3"/>
      <c r="W328" s="3"/>
      <c r="X328" s="3"/>
      <c r="Y328" s="3"/>
      <c r="AA328" s="1356" t="s">
        <v>2786</v>
      </c>
      <c r="AB328" s="1356"/>
      <c r="AC328" s="1356"/>
      <c r="AD328" s="1356"/>
      <c r="AE328" s="1356"/>
      <c r="AF328" s="1356"/>
      <c r="AG328" s="1356"/>
      <c r="AH328" s="1356"/>
      <c r="AI328" s="1356"/>
      <c r="AJ328" s="1356"/>
      <c r="AK328" s="1356"/>
    </row>
    <row r="329" spans="2:37" ht="13" customHeight="1">
      <c r="B329" s="3" t="s">
        <v>471</v>
      </c>
      <c r="C329" s="3"/>
      <c r="D329" s="3"/>
      <c r="E329" s="3"/>
      <c r="F329" s="3"/>
      <c r="H329" s="1299" t="s">
        <v>2697</v>
      </c>
      <c r="I329" s="1299"/>
      <c r="J329" s="1299"/>
      <c r="K329" s="1299"/>
      <c r="L329" s="1299"/>
      <c r="M329" s="1299"/>
      <c r="N329" s="1299"/>
      <c r="O329" s="1299"/>
      <c r="P329" s="1299"/>
      <c r="Q329" s="1299"/>
      <c r="R329" s="1299"/>
      <c r="T329" s="3" t="s">
        <v>471</v>
      </c>
      <c r="V329" s="3"/>
      <c r="W329" s="3"/>
      <c r="X329" s="3"/>
      <c r="Y329" s="3"/>
      <c r="AA329" s="1299" t="s">
        <v>2787</v>
      </c>
      <c r="AB329" s="1299"/>
      <c r="AC329" s="1299"/>
      <c r="AD329" s="1299"/>
      <c r="AE329" s="1299"/>
      <c r="AF329" s="1299"/>
      <c r="AG329" s="1299"/>
      <c r="AH329" s="1299"/>
      <c r="AI329" s="1299"/>
      <c r="AJ329" s="1299"/>
      <c r="AK329" s="1299"/>
    </row>
    <row r="330" spans="2:37" ht="13" customHeight="1">
      <c r="B330" s="3" t="s">
        <v>472</v>
      </c>
      <c r="C330" s="3"/>
      <c r="D330" s="3"/>
      <c r="E330" s="3"/>
      <c r="F330" s="3"/>
      <c r="H330" s="1299" t="s">
        <v>2698</v>
      </c>
      <c r="I330" s="1299"/>
      <c r="J330" s="1299"/>
      <c r="K330" s="1299"/>
      <c r="L330" s="1299"/>
      <c r="M330" s="1299"/>
      <c r="N330" s="1299"/>
      <c r="O330" s="1299"/>
      <c r="P330" s="1299"/>
      <c r="Q330" s="1299"/>
      <c r="R330" s="1299"/>
      <c r="T330" s="3" t="s">
        <v>75</v>
      </c>
      <c r="V330" s="3"/>
      <c r="W330" s="3"/>
      <c r="X330" s="3"/>
      <c r="Y330" s="3"/>
      <c r="AA330" s="1299" t="s">
        <v>2788</v>
      </c>
      <c r="AB330" s="1299"/>
      <c r="AC330" s="1299"/>
      <c r="AD330" s="1299"/>
      <c r="AE330" s="1299"/>
      <c r="AF330" s="1299"/>
      <c r="AG330" s="1299"/>
      <c r="AH330" s="1299"/>
      <c r="AI330" s="1299"/>
      <c r="AJ330" s="1299"/>
      <c r="AK330" s="1299"/>
    </row>
    <row r="331" spans="2:37" ht="13" customHeight="1">
      <c r="B331" s="3" t="s">
        <v>87</v>
      </c>
      <c r="C331" s="3"/>
      <c r="D331" s="3"/>
      <c r="E331" s="3"/>
      <c r="F331" s="3"/>
      <c r="H331" s="1299" t="s">
        <v>2699</v>
      </c>
      <c r="I331" s="1299"/>
      <c r="J331" s="1299"/>
      <c r="K331" s="1299"/>
      <c r="L331" s="1299"/>
      <c r="M331" s="1299"/>
      <c r="N331" s="1299"/>
      <c r="O331" s="1299"/>
      <c r="P331" s="1299"/>
      <c r="Q331" s="1299"/>
      <c r="R331" s="1299"/>
      <c r="T331" s="3" t="s">
        <v>87</v>
      </c>
      <c r="V331" s="3"/>
      <c r="W331" s="3"/>
      <c r="X331" s="3"/>
      <c r="Y331" s="3"/>
      <c r="AA331" s="1299" t="s">
        <v>2789</v>
      </c>
      <c r="AB331" s="1299"/>
      <c r="AC331" s="1299"/>
      <c r="AD331" s="1299"/>
      <c r="AE331" s="1299"/>
      <c r="AF331" s="1299"/>
      <c r="AG331" s="1299"/>
      <c r="AH331" s="1299"/>
      <c r="AI331" s="1299"/>
      <c r="AJ331" s="1299"/>
      <c r="AK331" s="1299"/>
    </row>
    <row r="332" spans="2:37" ht="13" customHeight="1">
      <c r="B332" s="3" t="s">
        <v>88</v>
      </c>
      <c r="C332" s="3"/>
      <c r="D332" s="3"/>
      <c r="E332" s="3"/>
      <c r="F332" s="3"/>
      <c r="G332" s="3"/>
      <c r="H332" s="1494" t="s">
        <v>2702</v>
      </c>
      <c r="I332" s="1495"/>
      <c r="J332" s="1495"/>
      <c r="K332" s="1495"/>
      <c r="L332" s="1495"/>
      <c r="M332" s="1495"/>
      <c r="N332" s="4" t="s">
        <v>206</v>
      </c>
      <c r="O332" s="4"/>
      <c r="P332" s="1448"/>
      <c r="Q332" s="1448"/>
      <c r="R332" s="1448"/>
      <c r="S332" s="3"/>
      <c r="T332" s="3" t="s">
        <v>88</v>
      </c>
      <c r="V332" s="3"/>
      <c r="W332" s="3"/>
      <c r="X332" s="3"/>
      <c r="Y332" s="3"/>
      <c r="AA332" s="1495" t="s">
        <v>2790</v>
      </c>
      <c r="AB332" s="1495"/>
      <c r="AC332" s="1495"/>
      <c r="AD332" s="1495"/>
      <c r="AE332" s="1495"/>
      <c r="AF332" s="1495"/>
      <c r="AG332" s="4" t="s">
        <v>206</v>
      </c>
      <c r="AH332" s="4"/>
      <c r="AI332" s="1448"/>
      <c r="AJ332" s="1448"/>
      <c r="AK332" s="1448"/>
    </row>
    <row r="333" spans="2:37" ht="13" customHeight="1">
      <c r="B333" s="3" t="s">
        <v>89</v>
      </c>
      <c r="C333" s="3"/>
      <c r="D333" s="3"/>
      <c r="E333" s="3"/>
      <c r="F333" s="3"/>
      <c r="G333" s="3"/>
      <c r="H333" s="1316"/>
      <c r="I333" s="1316"/>
      <c r="J333" s="1316"/>
      <c r="K333" s="1316"/>
      <c r="L333" s="1316"/>
      <c r="M333" s="1316"/>
      <c r="N333" s="4"/>
      <c r="O333" s="4"/>
      <c r="P333" s="35"/>
      <c r="Q333" s="35"/>
      <c r="R333" s="35"/>
      <c r="S333" s="3"/>
      <c r="T333" s="3" t="s">
        <v>89</v>
      </c>
      <c r="V333" s="3"/>
      <c r="W333" s="3"/>
      <c r="X333" s="3"/>
      <c r="Y333" s="3"/>
      <c r="AA333" s="1316" t="s">
        <v>2791</v>
      </c>
      <c r="AB333" s="1316"/>
      <c r="AC333" s="1316"/>
      <c r="AD333" s="1316"/>
      <c r="AE333" s="1316"/>
      <c r="AF333" s="1316"/>
      <c r="AG333" s="4"/>
      <c r="AH333" s="4"/>
      <c r="AI333" s="35"/>
      <c r="AJ333" s="35"/>
      <c r="AK333" s="35"/>
    </row>
    <row r="334" spans="2:37" ht="13" customHeight="1">
      <c r="B334" s="3" t="s">
        <v>76</v>
      </c>
      <c r="C334" s="3"/>
      <c r="D334" s="3"/>
      <c r="E334" s="3"/>
      <c r="F334" s="3"/>
      <c r="G334" s="3"/>
      <c r="H334" s="1299" t="s">
        <v>2703</v>
      </c>
      <c r="I334" s="1299"/>
      <c r="J334" s="1299"/>
      <c r="K334" s="1299"/>
      <c r="L334" s="1299"/>
      <c r="M334" s="1299"/>
      <c r="N334" s="1356"/>
      <c r="O334" s="1356"/>
      <c r="P334" s="1356"/>
      <c r="Q334" s="1356"/>
      <c r="R334" s="1356"/>
      <c r="S334" s="3"/>
      <c r="T334" s="3" t="s">
        <v>76</v>
      </c>
      <c r="V334" s="3"/>
      <c r="W334" s="3"/>
      <c r="X334" s="3"/>
      <c r="Y334" s="3"/>
      <c r="AA334" s="1299" t="s">
        <v>2792</v>
      </c>
      <c r="AB334" s="1299"/>
      <c r="AC334" s="1299"/>
      <c r="AD334" s="1299"/>
      <c r="AE334" s="1299"/>
      <c r="AF334" s="1299"/>
      <c r="AG334" s="1356"/>
      <c r="AH334" s="1356"/>
      <c r="AI334" s="1356"/>
      <c r="AJ334" s="1356"/>
      <c r="AK334" s="135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56" t="s">
        <v>2704</v>
      </c>
      <c r="I336" s="1356"/>
      <c r="J336" s="1356"/>
      <c r="K336" s="1356"/>
      <c r="L336" s="1356"/>
      <c r="M336" s="1356"/>
      <c r="N336" s="1356"/>
      <c r="O336" s="1356"/>
      <c r="P336" s="1356"/>
      <c r="Q336" s="1356"/>
      <c r="R336" s="1356"/>
      <c r="T336" s="3" t="s">
        <v>368</v>
      </c>
      <c r="V336" s="3"/>
      <c r="W336" s="3"/>
      <c r="X336" s="3"/>
      <c r="Y336" s="3"/>
      <c r="AA336" s="1356" t="s">
        <v>591</v>
      </c>
      <c r="AB336" s="1356"/>
      <c r="AC336" s="1356"/>
      <c r="AD336" s="1356"/>
      <c r="AE336" s="1356"/>
      <c r="AF336" s="1356"/>
      <c r="AG336" s="1356"/>
      <c r="AH336" s="1356"/>
      <c r="AI336" s="1356"/>
      <c r="AJ336" s="1356"/>
      <c r="AK336" s="1356"/>
    </row>
    <row r="337" spans="2:66" ht="13" customHeight="1">
      <c r="B337" s="3" t="s">
        <v>471</v>
      </c>
      <c r="C337" s="3"/>
      <c r="D337" s="3"/>
      <c r="E337" s="3"/>
      <c r="F337" s="3"/>
      <c r="H337" s="1299" t="s">
        <v>2705</v>
      </c>
      <c r="I337" s="1299"/>
      <c r="J337" s="1299"/>
      <c r="K337" s="1299"/>
      <c r="L337" s="1299"/>
      <c r="M337" s="1299"/>
      <c r="N337" s="1299"/>
      <c r="O337" s="1299"/>
      <c r="P337" s="1299"/>
      <c r="Q337" s="1299"/>
      <c r="R337" s="1299"/>
      <c r="T337" s="3" t="s">
        <v>471</v>
      </c>
      <c r="V337" s="3"/>
      <c r="W337" s="3"/>
      <c r="X337" s="3"/>
      <c r="Y337" s="3"/>
      <c r="AA337" s="1299"/>
      <c r="AB337" s="1299"/>
      <c r="AC337" s="1299"/>
      <c r="AD337" s="1299"/>
      <c r="AE337" s="1299"/>
      <c r="AF337" s="1299"/>
      <c r="AG337" s="1299"/>
      <c r="AH337" s="1299"/>
      <c r="AI337" s="1299"/>
      <c r="AJ337" s="1299"/>
      <c r="AK337" s="1299"/>
    </row>
    <row r="338" spans="2:66" ht="13" customHeight="1">
      <c r="B338" s="3" t="s">
        <v>472</v>
      </c>
      <c r="C338" s="3"/>
      <c r="D338" s="3"/>
      <c r="E338" s="3"/>
      <c r="F338" s="3"/>
      <c r="H338" s="1299" t="s">
        <v>2706</v>
      </c>
      <c r="I338" s="1299"/>
      <c r="J338" s="1299"/>
      <c r="K338" s="1299"/>
      <c r="L338" s="1299"/>
      <c r="M338" s="1299"/>
      <c r="N338" s="1299"/>
      <c r="O338" s="1299"/>
      <c r="P338" s="1299"/>
      <c r="Q338" s="1299"/>
      <c r="R338" s="1299"/>
      <c r="T338" s="3" t="s">
        <v>75</v>
      </c>
      <c r="V338" s="3"/>
      <c r="W338" s="3"/>
      <c r="X338" s="3"/>
      <c r="Y338" s="3"/>
      <c r="AA338" s="1299"/>
      <c r="AB338" s="1299"/>
      <c r="AC338" s="1299"/>
      <c r="AD338" s="1299"/>
      <c r="AE338" s="1299"/>
      <c r="AF338" s="1299"/>
      <c r="AG338" s="1299"/>
      <c r="AH338" s="1299"/>
      <c r="AI338" s="1299"/>
      <c r="AJ338" s="1299"/>
      <c r="AK338" s="1299"/>
    </row>
    <row r="339" spans="2:66" ht="13" customHeight="1">
      <c r="B339" s="3" t="s">
        <v>87</v>
      </c>
      <c r="C339" s="3"/>
      <c r="D339" s="3"/>
      <c r="E339" s="3"/>
      <c r="F339" s="3"/>
      <c r="H339" s="1299" t="s">
        <v>2707</v>
      </c>
      <c r="I339" s="1299"/>
      <c r="J339" s="1299"/>
      <c r="K339" s="1299"/>
      <c r="L339" s="1299"/>
      <c r="M339" s="1299"/>
      <c r="N339" s="1299"/>
      <c r="O339" s="1299"/>
      <c r="P339" s="1299"/>
      <c r="Q339" s="1299"/>
      <c r="R339" s="1299"/>
      <c r="T339" s="3" t="s">
        <v>87</v>
      </c>
      <c r="V339" s="3"/>
      <c r="W339" s="3"/>
      <c r="X339" s="3"/>
      <c r="Y339" s="3"/>
      <c r="AA339" s="1299"/>
      <c r="AB339" s="1299"/>
      <c r="AC339" s="1299"/>
      <c r="AD339" s="1299"/>
      <c r="AE339" s="1299"/>
      <c r="AF339" s="1299"/>
      <c r="AG339" s="1299"/>
      <c r="AH339" s="1299"/>
      <c r="AI339" s="1299"/>
      <c r="AJ339" s="1299"/>
      <c r="AK339" s="1299"/>
    </row>
    <row r="340" spans="2:66" ht="13" customHeight="1">
      <c r="B340" s="3" t="s">
        <v>88</v>
      </c>
      <c r="C340" s="3"/>
      <c r="D340" s="3"/>
      <c r="E340" s="3"/>
      <c r="F340" s="3"/>
      <c r="G340" s="3"/>
      <c r="H340" s="1494" t="s">
        <v>2709</v>
      </c>
      <c r="I340" s="1495"/>
      <c r="J340" s="1495"/>
      <c r="K340" s="1495"/>
      <c r="L340" s="1495"/>
      <c r="M340" s="1495"/>
      <c r="N340" s="4" t="s">
        <v>206</v>
      </c>
      <c r="O340" s="4"/>
      <c r="P340" s="1448"/>
      <c r="Q340" s="1448"/>
      <c r="R340" s="1448"/>
      <c r="S340" s="3"/>
      <c r="T340" s="3" t="s">
        <v>88</v>
      </c>
      <c r="V340" s="3"/>
      <c r="W340" s="3"/>
      <c r="X340" s="3"/>
      <c r="Y340" s="3"/>
      <c r="AA340" s="1495"/>
      <c r="AB340" s="1495"/>
      <c r="AC340" s="1495"/>
      <c r="AD340" s="1495"/>
      <c r="AE340" s="1495"/>
      <c r="AF340" s="1495"/>
      <c r="AG340" s="4" t="s">
        <v>206</v>
      </c>
      <c r="AH340" s="4"/>
      <c r="AI340" s="1448"/>
      <c r="AJ340" s="1448"/>
      <c r="AK340" s="1448"/>
    </row>
    <row r="341" spans="2:66" ht="13" customHeight="1">
      <c r="B341" s="3" t="s">
        <v>89</v>
      </c>
      <c r="C341" s="3"/>
      <c r="D341" s="3"/>
      <c r="E341" s="3"/>
      <c r="F341" s="3"/>
      <c r="G341" s="3"/>
      <c r="H341" s="1316"/>
      <c r="I341" s="1316"/>
      <c r="J341" s="1316"/>
      <c r="K341" s="1316"/>
      <c r="L341" s="1316"/>
      <c r="M341" s="1316"/>
      <c r="N341" s="4"/>
      <c r="O341" s="4"/>
      <c r="P341" s="35"/>
      <c r="Q341" s="35"/>
      <c r="R341" s="35"/>
      <c r="S341" s="3"/>
      <c r="T341" s="3" t="s">
        <v>89</v>
      </c>
      <c r="V341" s="3"/>
      <c r="W341" s="3"/>
      <c r="X341" s="3"/>
      <c r="Y341" s="3"/>
      <c r="AA341" s="1316"/>
      <c r="AB341" s="1316"/>
      <c r="AC341" s="1316"/>
      <c r="AD341" s="1316"/>
      <c r="AE341" s="1316"/>
      <c r="AF341" s="1316"/>
      <c r="AG341" s="4"/>
      <c r="AH341" s="4"/>
      <c r="AI341" s="35"/>
      <c r="AJ341" s="35"/>
      <c r="AK341" s="35"/>
    </row>
    <row r="342" spans="2:66" ht="13" customHeight="1">
      <c r="B342" s="3" t="s">
        <v>76</v>
      </c>
      <c r="C342" s="3"/>
      <c r="D342" s="3"/>
      <c r="E342" s="3"/>
      <c r="F342" s="3"/>
      <c r="G342" s="3"/>
      <c r="H342" s="1299" t="s">
        <v>2708</v>
      </c>
      <c r="I342" s="1299"/>
      <c r="J342" s="1299"/>
      <c r="K342" s="1299"/>
      <c r="L342" s="1299"/>
      <c r="M342" s="1299"/>
      <c r="N342" s="1356"/>
      <c r="O342" s="1356"/>
      <c r="P342" s="1356"/>
      <c r="Q342" s="1356"/>
      <c r="R342" s="1356"/>
      <c r="S342" s="3"/>
      <c r="T342" s="3" t="s">
        <v>76</v>
      </c>
      <c r="V342" s="3"/>
      <c r="W342" s="3"/>
      <c r="X342" s="3"/>
      <c r="Y342" s="3"/>
      <c r="AA342" s="1299"/>
      <c r="AB342" s="1299"/>
      <c r="AC342" s="1299"/>
      <c r="AD342" s="1299"/>
      <c r="AE342" s="1299"/>
      <c r="AF342" s="1299"/>
      <c r="AG342" s="1356"/>
      <c r="AH342" s="1356"/>
      <c r="AI342" s="1356"/>
      <c r="AJ342" s="1356"/>
      <c r="AK342" s="135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7" t="s">
        <v>2811</v>
      </c>
      <c r="I344" s="1356"/>
      <c r="J344" s="1356"/>
      <c r="K344" s="1356"/>
      <c r="L344" s="1356"/>
      <c r="M344" s="1356"/>
      <c r="N344" s="1356"/>
      <c r="O344" s="1356"/>
      <c r="P344" s="1356"/>
      <c r="Q344" s="1356"/>
      <c r="R344" s="1356"/>
      <c r="T344" s="204" t="s">
        <v>886</v>
      </c>
      <c r="V344" s="3"/>
      <c r="W344" s="3"/>
      <c r="X344" s="3"/>
      <c r="Y344" s="3"/>
      <c r="AA344" s="1356" t="s">
        <v>2664</v>
      </c>
      <c r="AB344" s="1356"/>
      <c r="AC344" s="1356"/>
      <c r="AD344" s="1356"/>
      <c r="AE344" s="1356"/>
      <c r="AF344" s="1356"/>
      <c r="AG344" s="1356"/>
      <c r="AH344" s="1356"/>
      <c r="AI344" s="1356"/>
      <c r="AJ344" s="1356"/>
      <c r="AK344" s="1356"/>
    </row>
    <row r="345" spans="2:66" ht="13" customHeight="1">
      <c r="B345" s="3" t="s">
        <v>471</v>
      </c>
      <c r="C345" s="3"/>
      <c r="D345" s="3"/>
      <c r="E345" s="3"/>
      <c r="F345" s="3"/>
      <c r="H345" s="1453" t="s">
        <v>2794</v>
      </c>
      <c r="I345" s="1299"/>
      <c r="J345" s="1299"/>
      <c r="K345" s="1299"/>
      <c r="L345" s="1299"/>
      <c r="M345" s="1299"/>
      <c r="N345" s="1299"/>
      <c r="O345" s="1299"/>
      <c r="P345" s="1299"/>
      <c r="Q345" s="1299"/>
      <c r="R345" s="1299"/>
      <c r="T345" s="3" t="s">
        <v>471</v>
      </c>
      <c r="V345" s="3"/>
      <c r="W345" s="3"/>
      <c r="X345" s="3"/>
      <c r="Y345" s="3"/>
      <c r="AA345" s="1299" t="s">
        <v>2654</v>
      </c>
      <c r="AB345" s="1299"/>
      <c r="AC345" s="1299"/>
      <c r="AD345" s="1299"/>
      <c r="AE345" s="1299"/>
      <c r="AF345" s="1299"/>
      <c r="AG345" s="1299"/>
      <c r="AH345" s="1299"/>
      <c r="AI345" s="1299"/>
      <c r="AJ345" s="1299"/>
      <c r="AK345" s="1299"/>
    </row>
    <row r="346" spans="2:66" ht="13" customHeight="1">
      <c r="B346" s="3" t="s">
        <v>75</v>
      </c>
      <c r="C346" s="3"/>
      <c r="D346" s="3"/>
      <c r="E346" s="3"/>
      <c r="F346" s="3"/>
      <c r="H346" s="1453" t="s">
        <v>2810</v>
      </c>
      <c r="I346" s="1299"/>
      <c r="J346" s="1299"/>
      <c r="K346" s="1299"/>
      <c r="L346" s="1299"/>
      <c r="M346" s="1299"/>
      <c r="N346" s="1299"/>
      <c r="O346" s="1299"/>
      <c r="P346" s="1299"/>
      <c r="Q346" s="1299"/>
      <c r="R346" s="1299"/>
      <c r="T346" s="3" t="s">
        <v>75</v>
      </c>
      <c r="V346" s="3"/>
      <c r="W346" s="3"/>
      <c r="X346" s="3"/>
      <c r="Y346" s="3"/>
      <c r="AA346" s="1299" t="s">
        <v>2670</v>
      </c>
      <c r="AB346" s="1299"/>
      <c r="AC346" s="1299"/>
      <c r="AD346" s="1299"/>
      <c r="AE346" s="1299"/>
      <c r="AF346" s="1299"/>
      <c r="AG346" s="1299"/>
      <c r="AH346" s="1299"/>
      <c r="AI346" s="1299"/>
      <c r="AJ346" s="1299"/>
      <c r="AK346" s="1299"/>
    </row>
    <row r="347" spans="2:66" ht="13" customHeight="1">
      <c r="B347" s="3" t="s">
        <v>87</v>
      </c>
      <c r="C347" s="3"/>
      <c r="D347" s="3"/>
      <c r="E347" s="3"/>
      <c r="F347" s="3"/>
      <c r="G347" s="3"/>
      <c r="H347" s="1453" t="s">
        <v>2796</v>
      </c>
      <c r="I347" s="1299"/>
      <c r="J347" s="1299"/>
      <c r="K347" s="1299"/>
      <c r="L347" s="1299"/>
      <c r="M347" s="1299"/>
      <c r="N347" s="1299"/>
      <c r="O347" s="1299"/>
      <c r="P347" s="1299"/>
      <c r="Q347" s="1299"/>
      <c r="R347" s="1299"/>
      <c r="T347" s="3" t="s">
        <v>87</v>
      </c>
      <c r="V347" s="3"/>
      <c r="W347" s="3"/>
      <c r="X347" s="3"/>
      <c r="Y347" s="3"/>
      <c r="AA347" s="1299" t="s">
        <v>2710</v>
      </c>
      <c r="AB347" s="1299"/>
      <c r="AC347" s="1299"/>
      <c r="AD347" s="1299"/>
      <c r="AE347" s="1299"/>
      <c r="AF347" s="1299"/>
      <c r="AG347" s="1299"/>
      <c r="AH347" s="1299"/>
      <c r="AI347" s="1299"/>
      <c r="AJ347" s="1299"/>
      <c r="AK347" s="1299"/>
    </row>
    <row r="348" spans="2:66" ht="13" customHeight="1">
      <c r="B348" s="3" t="s">
        <v>88</v>
      </c>
      <c r="C348" s="3"/>
      <c r="D348" s="3"/>
      <c r="E348" s="3"/>
      <c r="F348" s="3"/>
      <c r="G348" s="3"/>
      <c r="H348" s="1494" t="s">
        <v>2797</v>
      </c>
      <c r="I348" s="1495"/>
      <c r="J348" s="1495"/>
      <c r="K348" s="1495"/>
      <c r="L348" s="1495"/>
      <c r="M348" s="1495"/>
      <c r="N348" s="4" t="s">
        <v>206</v>
      </c>
      <c r="O348" s="4"/>
      <c r="P348" s="1448"/>
      <c r="Q348" s="1448"/>
      <c r="R348" s="1448"/>
      <c r="S348" s="3"/>
      <c r="T348" s="3" t="s">
        <v>88</v>
      </c>
      <c r="V348" s="3"/>
      <c r="W348" s="3"/>
      <c r="X348" s="3"/>
      <c r="Y348" s="3"/>
      <c r="AA348" s="1495" t="s">
        <v>2711</v>
      </c>
      <c r="AB348" s="1495"/>
      <c r="AC348" s="1495"/>
      <c r="AD348" s="1495"/>
      <c r="AE348" s="1495"/>
      <c r="AF348" s="1495"/>
      <c r="AG348" s="4" t="s">
        <v>206</v>
      </c>
      <c r="AH348" s="4"/>
      <c r="AI348" s="1448"/>
      <c r="AJ348" s="1448"/>
      <c r="AK348" s="1448"/>
    </row>
    <row r="349" spans="2:66" ht="13" customHeight="1">
      <c r="B349" s="3" t="s">
        <v>89</v>
      </c>
      <c r="C349" s="3"/>
      <c r="D349" s="3"/>
      <c r="E349" s="3"/>
      <c r="F349" s="3"/>
      <c r="G349" s="3"/>
      <c r="H349" s="1315"/>
      <c r="I349" s="1316"/>
      <c r="J349" s="1316"/>
      <c r="K349" s="1316"/>
      <c r="L349" s="1316"/>
      <c r="M349" s="1316"/>
      <c r="N349" s="4"/>
      <c r="O349" s="4"/>
      <c r="P349" s="35"/>
      <c r="Q349" s="35"/>
      <c r="R349" s="35"/>
      <c r="S349" s="3"/>
      <c r="T349" s="3" t="s">
        <v>89</v>
      </c>
      <c r="V349" s="3"/>
      <c r="W349" s="3"/>
      <c r="X349" s="3"/>
      <c r="Y349" s="3"/>
      <c r="AA349" s="1316"/>
      <c r="AB349" s="1316"/>
      <c r="AC349" s="1316"/>
      <c r="AD349" s="1316"/>
      <c r="AE349" s="1316"/>
      <c r="AF349" s="1316"/>
      <c r="AG349" s="4"/>
      <c r="AH349" s="4"/>
      <c r="AI349" s="35"/>
      <c r="AJ349" s="35"/>
      <c r="AK349" s="35"/>
    </row>
    <row r="350" spans="2:66" ht="13" customHeight="1">
      <c r="B350" s="3" t="s">
        <v>76</v>
      </c>
      <c r="C350" s="3"/>
      <c r="D350" s="3"/>
      <c r="E350" s="3"/>
      <c r="F350" s="3"/>
      <c r="G350" s="3"/>
      <c r="H350" s="1299"/>
      <c r="I350" s="1299"/>
      <c r="J350" s="1299"/>
      <c r="K350" s="1299"/>
      <c r="L350" s="1299"/>
      <c r="M350" s="1299"/>
      <c r="N350" s="1356"/>
      <c r="O350" s="1356"/>
      <c r="P350" s="1356"/>
      <c r="Q350" s="1356"/>
      <c r="R350" s="1356"/>
      <c r="S350" s="3"/>
      <c r="T350" s="3" t="s">
        <v>76</v>
      </c>
      <c r="V350" s="3"/>
      <c r="W350" s="3"/>
      <c r="X350" s="3"/>
      <c r="Y350" s="3"/>
      <c r="AA350" s="1299" t="s">
        <v>2712</v>
      </c>
      <c r="AB350" s="1299"/>
      <c r="AC350" s="1299"/>
      <c r="AD350" s="1299"/>
      <c r="AE350" s="1299"/>
      <c r="AF350" s="1299"/>
      <c r="AG350" s="1356"/>
      <c r="AH350" s="1356"/>
      <c r="AI350" s="1356"/>
      <c r="AJ350" s="1356"/>
      <c r="AK350" s="135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56"/>
      <c r="Q352" s="1356"/>
      <c r="R352" s="1356"/>
      <c r="S352" s="1356"/>
      <c r="T352" s="1356"/>
      <c r="U352" s="1356"/>
      <c r="V352" s="1356"/>
      <c r="W352" s="1356"/>
      <c r="X352" s="1356"/>
      <c r="Y352" s="1356"/>
      <c r="Z352" s="1356"/>
      <c r="AA352" s="1356"/>
      <c r="AB352" s="1356"/>
      <c r="AC352" s="1356"/>
      <c r="AD352" s="1356"/>
      <c r="AE352" s="1356"/>
      <c r="BN352" t="s">
        <v>669</v>
      </c>
    </row>
    <row r="353" spans="1:66" ht="13" customHeight="1">
      <c r="B353" s="4"/>
      <c r="C353" s="4"/>
      <c r="D353" s="4"/>
      <c r="E353" s="4"/>
      <c r="F353" s="4"/>
      <c r="I353" s="4" t="s">
        <v>471</v>
      </c>
      <c r="P353" s="1299"/>
      <c r="Q353" s="1299"/>
      <c r="R353" s="1299"/>
      <c r="S353" s="1299"/>
      <c r="T353" s="1299"/>
      <c r="U353" s="1299"/>
      <c r="V353" s="1299"/>
      <c r="W353" s="1299"/>
      <c r="X353" s="1299"/>
      <c r="Y353" s="1299"/>
      <c r="Z353" s="1299"/>
      <c r="AA353" s="1299"/>
      <c r="AB353" s="1299"/>
      <c r="AC353" s="1299"/>
      <c r="AD353" s="1299"/>
      <c r="AE353" s="1299"/>
      <c r="BN353" t="s">
        <v>545</v>
      </c>
    </row>
    <row r="354" spans="1:66" ht="13" customHeight="1">
      <c r="B354" s="4"/>
      <c r="C354" s="4"/>
      <c r="D354" s="4"/>
      <c r="E354" s="4"/>
      <c r="F354" s="4"/>
      <c r="I354" s="4" t="s">
        <v>75</v>
      </c>
      <c r="P354" s="1299"/>
      <c r="Q354" s="1299"/>
      <c r="R354" s="1299"/>
      <c r="S354" s="1299"/>
      <c r="T354" s="1299"/>
      <c r="U354" s="1299"/>
      <c r="V354" s="1299"/>
      <c r="W354" s="1299"/>
      <c r="X354" s="1299"/>
      <c r="Y354" s="1299"/>
      <c r="Z354" s="1299"/>
      <c r="AA354" s="1299"/>
      <c r="AB354" s="1299"/>
      <c r="AC354" s="1299"/>
      <c r="AD354" s="1299"/>
      <c r="AE354" s="1299"/>
    </row>
    <row r="355" spans="1:66" ht="13" customHeight="1">
      <c r="B355" s="4"/>
      <c r="C355" s="4"/>
      <c r="D355" s="4"/>
      <c r="E355" s="4"/>
      <c r="F355" s="4"/>
      <c r="G355" s="4"/>
      <c r="I355" s="4" t="s">
        <v>87</v>
      </c>
      <c r="P355" s="1299"/>
      <c r="Q355" s="1299"/>
      <c r="R355" s="1299"/>
      <c r="S355" s="1299"/>
      <c r="T355" s="1299"/>
      <c r="U355" s="1299"/>
      <c r="V355" s="1299"/>
      <c r="W355" s="1299"/>
      <c r="X355" s="1299"/>
      <c r="Y355" s="1299"/>
      <c r="Z355" s="1299"/>
      <c r="AA355" s="1299"/>
      <c r="AB355" s="1299"/>
      <c r="AC355" s="1299"/>
      <c r="AD355" s="1299"/>
      <c r="AE355" s="1299"/>
    </row>
    <row r="356" spans="1:66" ht="13" customHeight="1">
      <c r="B356" s="4"/>
      <c r="C356" s="4"/>
      <c r="D356" s="4"/>
      <c r="E356" s="4"/>
      <c r="F356" s="4"/>
      <c r="G356" s="4"/>
      <c r="H356" s="302"/>
      <c r="I356" s="4" t="s">
        <v>88</v>
      </c>
      <c r="P356" s="1316"/>
      <c r="Q356" s="1316"/>
      <c r="R356" s="1316"/>
      <c r="S356" s="1316"/>
      <c r="T356" s="1316"/>
      <c r="U356" s="1316"/>
      <c r="V356" s="1316"/>
      <c r="W356" s="1316"/>
      <c r="X356" s="1316"/>
      <c r="Y356" s="1316"/>
      <c r="Z356" s="1316"/>
      <c r="AA356" s="4" t="s">
        <v>206</v>
      </c>
      <c r="AB356" s="4"/>
      <c r="AC356" s="1300"/>
      <c r="AD356" s="1300"/>
      <c r="AE356" s="1300"/>
      <c r="AF356" s="302"/>
      <c r="AG356" s="4"/>
      <c r="AH356" s="4"/>
      <c r="AI356" s="4"/>
      <c r="AJ356" s="4"/>
      <c r="AK356" s="4"/>
    </row>
    <row r="357" spans="1:66" ht="13" customHeight="1">
      <c r="B357" s="4"/>
      <c r="C357" s="4"/>
      <c r="D357" s="4"/>
      <c r="E357" s="4"/>
      <c r="F357" s="4"/>
      <c r="G357" s="4"/>
      <c r="H357" s="302"/>
      <c r="I357" s="4" t="s">
        <v>89</v>
      </c>
      <c r="P357" s="1316"/>
      <c r="Q357" s="1316"/>
      <c r="R357" s="1316"/>
      <c r="S357" s="1316"/>
      <c r="T357" s="1316"/>
      <c r="U357" s="1316"/>
      <c r="V357" s="1316"/>
      <c r="W357" s="1316"/>
      <c r="X357" s="1316"/>
      <c r="Y357" s="1316"/>
      <c r="Z357" s="1316"/>
      <c r="AF357" s="302"/>
      <c r="AG357" s="4"/>
      <c r="AH357" s="4"/>
      <c r="AI357" s="35"/>
      <c r="AJ357" s="35"/>
      <c r="AK357" s="35"/>
    </row>
    <row r="358" spans="1:66" ht="13" customHeight="1">
      <c r="B358" s="4"/>
      <c r="C358" s="4"/>
      <c r="D358" s="4"/>
      <c r="E358" s="4"/>
      <c r="F358" s="4"/>
      <c r="G358" s="4"/>
      <c r="I358" s="4" t="s">
        <v>76</v>
      </c>
      <c r="P358" s="1356"/>
      <c r="Q358" s="1356"/>
      <c r="R358" s="1356"/>
      <c r="S358" s="1356"/>
      <c r="T358" s="1356"/>
      <c r="U358" s="1356"/>
      <c r="V358" s="1356"/>
      <c r="W358" s="1356"/>
      <c r="X358" s="1356"/>
      <c r="Y358" s="1356"/>
      <c r="Z358" s="1356"/>
      <c r="AA358" s="1356"/>
      <c r="AB358" s="1356"/>
      <c r="AC358" s="1356"/>
      <c r="AD358" s="1356"/>
      <c r="AE358" s="1356"/>
    </row>
    <row r="359" spans="1:66" ht="13" customHeight="1">
      <c r="T359" s="8"/>
      <c r="U359" s="8"/>
      <c r="V359" s="8"/>
      <c r="W359" s="8"/>
      <c r="X359" s="8"/>
      <c r="Y359" s="8"/>
      <c r="Z359" s="8"/>
      <c r="AU359" s="95"/>
      <c r="AV359" s="95"/>
      <c r="AW359" s="95"/>
      <c r="AX359" s="95"/>
      <c r="AY359" s="95"/>
    </row>
    <row r="360" spans="1:66" ht="13" customHeight="1">
      <c r="A360" s="1458" t="s">
        <v>542</v>
      </c>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c r="AR360" s="1458"/>
      <c r="AS360" s="1458"/>
      <c r="AT360" s="1458"/>
      <c r="AU360" s="95"/>
      <c r="AV360" s="95"/>
      <c r="AW360" s="95"/>
      <c r="AX360" s="95"/>
      <c r="AY360" s="95"/>
    </row>
    <row r="361" spans="1:66" ht="13"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c r="AR361" s="1458"/>
      <c r="AS361" s="1458"/>
      <c r="AT361" s="1458"/>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2054</v>
      </c>
      <c r="M364" s="1311" t="s">
        <v>545</v>
      </c>
      <c r="N364" s="1311"/>
      <c r="P364" t="s">
        <v>1639</v>
      </c>
      <c r="AJ364" s="1311" t="s">
        <v>591</v>
      </c>
      <c r="AK364" s="1311"/>
    </row>
    <row r="365" spans="1:66" ht="13" customHeight="1">
      <c r="D365" s="3" t="s">
        <v>1628</v>
      </c>
      <c r="M365" s="1311" t="s">
        <v>591</v>
      </c>
      <c r="N365" s="1311"/>
      <c r="P365" s="3" t="s">
        <v>1708</v>
      </c>
      <c r="AJ365" s="1407"/>
      <c r="AK365" s="1407"/>
    </row>
    <row r="366" spans="1:66" ht="13" customHeight="1">
      <c r="D366" s="3" t="s">
        <v>704</v>
      </c>
      <c r="M366" s="1311" t="s">
        <v>591</v>
      </c>
      <c r="N366" s="1311"/>
      <c r="P366" t="s">
        <v>1638</v>
      </c>
      <c r="AJ366" s="1311" t="s">
        <v>591</v>
      </c>
      <c r="AK366" s="1311"/>
    </row>
    <row r="367" spans="1:66" ht="13" customHeight="1">
      <c r="D367" s="3" t="s">
        <v>705</v>
      </c>
      <c r="M367" s="1311" t="s">
        <v>591</v>
      </c>
      <c r="N367" s="1311"/>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11" t="s">
        <v>591</v>
      </c>
      <c r="O372" s="1311"/>
      <c r="P372" s="40"/>
      <c r="Q372" s="40"/>
      <c r="R372" s="40"/>
      <c r="S372" s="40"/>
      <c r="T372" s="40"/>
      <c r="U372" s="40"/>
      <c r="V372" s="40"/>
      <c r="W372" s="40"/>
      <c r="X372" s="40"/>
      <c r="Y372" s="40"/>
      <c r="Z372" s="40"/>
      <c r="AC372" s="40"/>
      <c r="AD372" s="40"/>
      <c r="AE372" s="40"/>
    </row>
    <row r="373" spans="1:34" ht="13" customHeight="1">
      <c r="E373" t="s">
        <v>370</v>
      </c>
      <c r="Y373" s="1311" t="s">
        <v>591</v>
      </c>
      <c r="Z373" s="1311"/>
    </row>
    <row r="374" spans="1:34" ht="13" customHeight="1">
      <c r="D374" s="4" t="s">
        <v>978</v>
      </c>
      <c r="Q374" s="1356"/>
      <c r="R374" s="1356"/>
      <c r="S374" s="1356"/>
      <c r="T374" s="1356"/>
      <c r="U374" s="1356"/>
      <c r="V374" s="1356"/>
      <c r="W374" s="1356"/>
      <c r="X374" s="1356"/>
      <c r="Y374" s="1356"/>
      <c r="Z374" s="1356"/>
      <c r="AA374" s="1356"/>
      <c r="AB374" s="1356"/>
      <c r="AC374" s="1356"/>
      <c r="AD374" s="1356"/>
      <c r="AE374" s="1356"/>
      <c r="AF374" s="1356"/>
      <c r="AG374" s="1356"/>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11" t="s">
        <v>591</v>
      </c>
      <c r="K376" s="1311"/>
      <c r="L376" s="40"/>
      <c r="M376" s="40"/>
      <c r="N376" s="40"/>
      <c r="O376" s="40"/>
      <c r="P376" s="40"/>
      <c r="Q376" s="40"/>
      <c r="R376" s="40"/>
      <c r="S376" s="40"/>
      <c r="T376" s="40"/>
      <c r="U376" s="40"/>
      <c r="V376" s="40"/>
      <c r="W376" s="40"/>
      <c r="X376" s="40"/>
      <c r="Y376" s="40"/>
      <c r="Z376" s="40"/>
      <c r="AC376" s="40"/>
      <c r="AD376" s="40"/>
      <c r="AE376" s="40"/>
    </row>
    <row r="377" spans="1:34" ht="13" customHeight="1">
      <c r="E377" s="1469" t="s">
        <v>706</v>
      </c>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c r="AA377" s="1469"/>
      <c r="AB377" s="1469"/>
      <c r="AC377" s="1469"/>
      <c r="AD377" s="1469"/>
      <c r="AE377" s="1469"/>
      <c r="AF377" s="1469"/>
      <c r="AG377" s="1469"/>
      <c r="AH377" s="1469"/>
    </row>
    <row r="378" spans="1:34" ht="13" customHeight="1">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c r="AA378" s="1469"/>
      <c r="AB378" s="1469"/>
      <c r="AC378" s="1469"/>
      <c r="AD378" s="1469"/>
      <c r="AE378" s="1469"/>
      <c r="AF378" s="1469"/>
      <c r="AG378" s="1469"/>
      <c r="AH378" s="1469"/>
    </row>
    <row r="379" spans="1:34" ht="13" customHeight="1">
      <c r="E379" s="4" t="s">
        <v>448</v>
      </c>
      <c r="F379" s="4"/>
      <c r="G379" s="4"/>
      <c r="H379" s="4"/>
      <c r="I379" s="4"/>
      <c r="J379" s="4"/>
      <c r="K379" s="4"/>
      <c r="L379" s="4"/>
      <c r="N379" s="1322"/>
      <c r="O379" s="1322"/>
      <c r="P379" s="1322"/>
      <c r="Q379" s="1322"/>
      <c r="R379" s="4"/>
      <c r="U379" s="4" t="s">
        <v>449</v>
      </c>
      <c r="V379" s="4"/>
      <c r="W379" s="4"/>
      <c r="X379" s="4"/>
      <c r="Y379" s="4"/>
      <c r="Z379" s="4"/>
      <c r="AA379" s="4"/>
      <c r="AB379" s="4"/>
      <c r="AC379" s="1322"/>
      <c r="AD379" s="1322"/>
      <c r="AE379" s="1322"/>
      <c r="AF379" s="1322"/>
    </row>
    <row r="380" spans="1:34" ht="13" customHeight="1">
      <c r="E380" s="4" t="s">
        <v>450</v>
      </c>
      <c r="F380" s="4"/>
      <c r="G380" s="4"/>
      <c r="H380" s="4"/>
      <c r="I380" s="4"/>
      <c r="J380" s="4"/>
      <c r="K380" s="4"/>
      <c r="L380" s="4"/>
      <c r="N380" s="1322"/>
      <c r="O380" s="1322"/>
      <c r="P380" s="1322"/>
      <c r="Q380" s="1322"/>
      <c r="R380" s="4"/>
      <c r="U380" s="4" t="s">
        <v>0</v>
      </c>
      <c r="V380" s="4"/>
      <c r="W380" s="4"/>
      <c r="X380" s="4"/>
      <c r="Y380" s="4"/>
      <c r="Z380" s="4"/>
      <c r="AA380" s="4"/>
      <c r="AB380" s="4"/>
      <c r="AC380" s="1322"/>
      <c r="AD380" s="1322"/>
      <c r="AE380" s="1322"/>
      <c r="AF380" s="1322"/>
    </row>
    <row r="381" spans="1:34" ht="13" customHeight="1">
      <c r="E381" s="4" t="s">
        <v>1</v>
      </c>
      <c r="F381" s="4"/>
      <c r="G381" s="4"/>
      <c r="H381" s="4"/>
      <c r="I381" s="4"/>
      <c r="J381" s="4"/>
      <c r="K381" s="4"/>
      <c r="L381" s="4"/>
      <c r="N381" s="1322"/>
      <c r="O381" s="1322"/>
      <c r="P381" s="1322"/>
      <c r="Q381" s="1322"/>
      <c r="R381" s="4"/>
      <c r="V381" s="4"/>
      <c r="W381" s="4"/>
      <c r="X381" s="4"/>
      <c r="Y381" s="4"/>
      <c r="Z381" s="4"/>
      <c r="AA381" s="4"/>
      <c r="AB381" s="4"/>
    </row>
    <row r="382" spans="1:34" ht="13" customHeight="1">
      <c r="E382" s="4" t="s">
        <v>2</v>
      </c>
      <c r="F382" s="4"/>
      <c r="G382" s="4"/>
      <c r="H382" s="4"/>
      <c r="I382" s="4"/>
      <c r="J382" s="4"/>
      <c r="K382" s="4"/>
      <c r="L382" s="4"/>
      <c r="N382" s="1449"/>
      <c r="O382" s="1449"/>
      <c r="P382" s="1449"/>
      <c r="Q382" s="1449"/>
      <c r="R382" s="1449"/>
      <c r="S382" s="1449"/>
      <c r="T382" s="1449"/>
      <c r="U382" s="1449"/>
      <c r="V382" s="1449"/>
      <c r="W382" s="1449"/>
      <c r="X382" s="1449"/>
      <c r="Y382" s="1449"/>
      <c r="Z382" s="1449"/>
      <c r="AA382" s="1449"/>
      <c r="AB382" s="1449"/>
      <c r="AC382" s="1449"/>
      <c r="AD382" s="1449"/>
      <c r="AE382" s="1449"/>
      <c r="AF382" s="1449"/>
    </row>
    <row r="383" spans="1:34" ht="13" customHeight="1">
      <c r="E383" s="4"/>
      <c r="F383" s="4"/>
      <c r="G383" s="4"/>
      <c r="H383" s="4"/>
      <c r="I383" s="4"/>
      <c r="J383" s="4"/>
      <c r="K383" s="4"/>
      <c r="L383" s="4"/>
      <c r="N383" s="1450"/>
      <c r="O383" s="1450"/>
      <c r="P383" s="1450"/>
      <c r="Q383" s="1450"/>
      <c r="R383" s="1450"/>
      <c r="S383" s="1450"/>
      <c r="T383" s="1450"/>
      <c r="U383" s="1450"/>
      <c r="V383" s="1450"/>
      <c r="W383" s="1450"/>
      <c r="X383" s="1450"/>
      <c r="Y383" s="1450"/>
      <c r="Z383" s="1450"/>
      <c r="AA383" s="1450"/>
      <c r="AB383" s="1450"/>
      <c r="AC383" s="1450"/>
      <c r="AD383" s="1450"/>
      <c r="AE383" s="1450"/>
      <c r="AF383" s="1450"/>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439"/>
      <c r="T386" s="1439"/>
      <c r="U386" s="1" t="s">
        <v>306</v>
      </c>
      <c r="V386" s="1439"/>
      <c r="W386" s="1439"/>
      <c r="Y386" t="s">
        <v>2036</v>
      </c>
      <c r="AC386" s="27" t="s">
        <v>305</v>
      </c>
      <c r="AD386" s="1439"/>
      <c r="AE386" s="1439"/>
      <c r="AF386" s="1" t="s">
        <v>306</v>
      </c>
      <c r="AG386" s="1439"/>
      <c r="AH386" s="1439"/>
    </row>
    <row r="387" spans="1:36" ht="13" customHeight="1">
      <c r="E387" s="4" t="s">
        <v>987</v>
      </c>
      <c r="F387" s="4"/>
      <c r="G387" s="4"/>
      <c r="H387" s="4"/>
      <c r="I387" s="4"/>
      <c r="J387" s="4"/>
      <c r="K387" s="4"/>
      <c r="L387" s="4"/>
      <c r="N387" s="1439"/>
      <c r="O387" s="1439"/>
      <c r="P387" s="1439"/>
    </row>
    <row r="388" spans="1:36" ht="13" customHeight="1">
      <c r="E388" s="204" t="s">
        <v>2041</v>
      </c>
      <c r="F388" s="4"/>
      <c r="G388" s="4"/>
      <c r="H388" s="4"/>
      <c r="I388" s="4"/>
      <c r="J388" s="4"/>
      <c r="K388" s="4"/>
      <c r="L388" s="4"/>
      <c r="AG388" s="1380" t="s">
        <v>591</v>
      </c>
      <c r="AH388" s="1380"/>
    </row>
    <row r="389" spans="1:36" ht="13" customHeight="1">
      <c r="E389" s="4"/>
      <c r="F389" s="4"/>
      <c r="G389" s="4" t="s">
        <v>2042</v>
      </c>
      <c r="H389" s="4"/>
      <c r="I389" s="4"/>
      <c r="J389" s="4"/>
      <c r="K389" s="4"/>
      <c r="L389" s="4"/>
      <c r="AG389" s="1380" t="s">
        <v>591</v>
      </c>
      <c r="AH389" s="1380"/>
    </row>
    <row r="390" spans="1:36" ht="13" customHeight="1">
      <c r="E390" s="4"/>
      <c r="F390" s="4"/>
      <c r="G390" s="320" t="s">
        <v>988</v>
      </c>
      <c r="H390" s="4"/>
      <c r="I390" s="4"/>
      <c r="J390" s="4"/>
      <c r="K390" s="4"/>
      <c r="L390" s="4"/>
      <c r="V390" s="1311" t="s">
        <v>591</v>
      </c>
      <c r="W390" s="1311"/>
      <c r="Y390" s="22" t="s">
        <v>980</v>
      </c>
    </row>
    <row r="391" spans="1:36" ht="13" customHeight="1">
      <c r="E391" s="4" t="s">
        <v>981</v>
      </c>
      <c r="F391" s="4"/>
      <c r="G391" s="4"/>
      <c r="H391" s="4"/>
      <c r="I391" s="4"/>
      <c r="J391" s="4"/>
      <c r="K391" s="4"/>
      <c r="L391" s="4"/>
      <c r="V391" s="1311" t="s">
        <v>591</v>
      </c>
      <c r="W391" s="1311"/>
      <c r="Y391" s="4" t="s">
        <v>982</v>
      </c>
    </row>
    <row r="392" spans="1:36" ht="13" customHeight="1"/>
    <row r="393" spans="1:36" ht="13" customHeight="1">
      <c r="A393" s="2" t="s">
        <v>78</v>
      </c>
      <c r="B393" s="2"/>
    </row>
    <row r="394" spans="1:36" ht="13" customHeight="1">
      <c r="D394" t="s">
        <v>428</v>
      </c>
      <c r="J394" s="1356" t="s">
        <v>2713</v>
      </c>
      <c r="K394" s="1356"/>
      <c r="L394" s="1356"/>
      <c r="M394" s="1356"/>
      <c r="N394" s="1356"/>
      <c r="O394" s="1356"/>
      <c r="P394" s="1356"/>
      <c r="Q394" s="1356"/>
      <c r="R394" s="1356"/>
      <c r="S394" s="1356"/>
      <c r="T394" s="1356"/>
      <c r="U394" s="1356"/>
      <c r="V394" s="8" t="s">
        <v>83</v>
      </c>
      <c r="W394" s="8"/>
      <c r="X394" s="8"/>
      <c r="Y394" s="8"/>
      <c r="Z394" s="8"/>
      <c r="AA394" s="8"/>
      <c r="AB394" s="8"/>
      <c r="AC394" s="1356" t="s">
        <v>2713</v>
      </c>
      <c r="AD394" s="1356"/>
      <c r="AE394" s="1356"/>
      <c r="AF394" s="1356"/>
      <c r="AG394" s="1356"/>
      <c r="AH394" s="1356"/>
      <c r="AI394" s="1356"/>
      <c r="AJ394" s="1356"/>
    </row>
    <row r="395" spans="1:36" ht="13" customHeight="1">
      <c r="D395" s="3" t="s">
        <v>1182</v>
      </c>
      <c r="J395" s="1299" t="s">
        <v>2713</v>
      </c>
      <c r="K395" s="1299"/>
      <c r="L395" s="1299"/>
      <c r="M395" s="1299"/>
      <c r="N395" s="1299"/>
      <c r="O395" s="1299"/>
      <c r="P395" s="1299"/>
      <c r="Q395" s="1299"/>
      <c r="R395" s="1299"/>
      <c r="S395" s="1299"/>
      <c r="T395" s="1299"/>
      <c r="U395" s="1299"/>
      <c r="V395" s="3" t="s">
        <v>1182</v>
      </c>
      <c r="W395" s="8"/>
      <c r="X395" s="8"/>
      <c r="Y395" s="8"/>
      <c r="Z395" s="8"/>
      <c r="AA395" s="8"/>
      <c r="AB395" s="8"/>
      <c r="AC395" s="1356" t="s">
        <v>2713</v>
      </c>
      <c r="AD395" s="1356"/>
      <c r="AE395" s="1356"/>
      <c r="AF395" s="1356"/>
      <c r="AG395" s="1356"/>
      <c r="AH395" s="1356"/>
      <c r="AI395" s="1356"/>
      <c r="AJ395" s="1356"/>
    </row>
    <row r="396" spans="1:36" ht="13" customHeight="1">
      <c r="D396" s="3" t="s">
        <v>441</v>
      </c>
      <c r="J396" s="1299" t="s">
        <v>2714</v>
      </c>
      <c r="K396" s="1299"/>
      <c r="L396" s="1299"/>
      <c r="M396" s="1299"/>
      <c r="N396" s="1299"/>
      <c r="O396" s="1299"/>
      <c r="P396" s="1299"/>
      <c r="Q396" s="1299"/>
      <c r="R396" s="1299"/>
      <c r="S396" s="1299"/>
      <c r="T396" s="1299"/>
      <c r="U396" s="1299"/>
      <c r="V396" s="3" t="s">
        <v>441</v>
      </c>
      <c r="W396" s="8"/>
      <c r="X396" s="8"/>
      <c r="Y396" s="8"/>
      <c r="Z396" s="8"/>
      <c r="AA396" s="8"/>
      <c r="AB396" s="8"/>
      <c r="AC396" s="1356" t="s">
        <v>2714</v>
      </c>
      <c r="AD396" s="1356"/>
      <c r="AE396" s="1356"/>
      <c r="AF396" s="1356"/>
      <c r="AG396" s="1356"/>
      <c r="AH396" s="1356"/>
      <c r="AI396" s="1356"/>
      <c r="AJ396" s="1356"/>
    </row>
    <row r="397" spans="1:36" ht="13" customHeight="1">
      <c r="D397" t="s">
        <v>1178</v>
      </c>
      <c r="J397" s="1324" t="s">
        <v>2715</v>
      </c>
      <c r="K397" s="1324"/>
      <c r="L397" s="1324"/>
      <c r="M397" s="1324"/>
      <c r="N397" s="1324"/>
      <c r="O397" s="1324"/>
      <c r="P397" s="1324"/>
      <c r="Q397" s="1324"/>
      <c r="R397" s="1324"/>
      <c r="S397" s="1324"/>
      <c r="T397" s="1324"/>
      <c r="U397" s="1324"/>
      <c r="V397" s="1356"/>
      <c r="W397" s="1356"/>
      <c r="X397" s="1356"/>
      <c r="Y397" s="1356"/>
      <c r="Z397" s="1356"/>
      <c r="AA397" s="1356"/>
      <c r="AB397" s="1356"/>
      <c r="AC397" s="1356"/>
      <c r="AD397" s="1356"/>
      <c r="AE397" s="1356"/>
      <c r="AF397" s="1356"/>
      <c r="AG397" s="1356"/>
      <c r="AH397" s="1356"/>
      <c r="AI397" s="1356"/>
      <c r="AJ397" s="1356"/>
    </row>
    <row r="398" spans="1:36" ht="13" customHeight="1">
      <c r="D398" t="s">
        <v>4</v>
      </c>
      <c r="Q398" s="1446">
        <v>43913</v>
      </c>
      <c r="R398" s="1446"/>
      <c r="S398" s="1446"/>
      <c r="T398" s="1446"/>
      <c r="U398" s="1446"/>
      <c r="V398" t="s">
        <v>309</v>
      </c>
      <c r="AI398" s="1311" t="s">
        <v>669</v>
      </c>
      <c r="AJ398" s="1311"/>
    </row>
    <row r="399" spans="1:36" ht="13" customHeight="1">
      <c r="D399" t="s">
        <v>5</v>
      </c>
      <c r="Q399" s="1435" t="s">
        <v>2716</v>
      </c>
      <c r="R399" s="1436"/>
      <c r="S399" s="1436"/>
      <c r="T399" s="1436"/>
      <c r="U399" s="1436"/>
      <c r="W399" s="21" t="s">
        <v>74</v>
      </c>
      <c r="AG399" s="1382"/>
      <c r="AH399" s="1382"/>
      <c r="AI399" s="1382"/>
      <c r="AJ399" s="1382"/>
    </row>
    <row r="400" spans="1:36" ht="13" customHeight="1">
      <c r="D400" t="s">
        <v>427</v>
      </c>
      <c r="Q400" s="1383">
        <v>585000</v>
      </c>
      <c r="R400" s="1383"/>
      <c r="S400" s="1383"/>
      <c r="T400" s="1383"/>
      <c r="U400" s="1383"/>
      <c r="V400" s="3" t="s">
        <v>1181</v>
      </c>
      <c r="AG400" s="1512"/>
      <c r="AH400" s="1512"/>
      <c r="AI400" s="1512"/>
      <c r="AJ400" s="1512"/>
    </row>
    <row r="401" spans="4:36" ht="13" customHeight="1">
      <c r="D401" t="s">
        <v>88</v>
      </c>
      <c r="I401" s="1494" t="s">
        <v>2717</v>
      </c>
      <c r="J401" s="1495"/>
      <c r="K401" s="1495"/>
      <c r="L401" s="1495"/>
      <c r="M401" s="1495"/>
      <c r="N401" s="1495"/>
      <c r="Q401" s="4" t="s">
        <v>206</v>
      </c>
      <c r="S401" s="1381"/>
      <c r="T401" s="1381"/>
      <c r="U401" s="1381"/>
      <c r="V401" t="s">
        <v>73</v>
      </c>
      <c r="AI401" s="1311" t="s">
        <v>669</v>
      </c>
      <c r="AJ401" s="1311"/>
    </row>
    <row r="402" spans="4:36" ht="13" customHeight="1">
      <c r="D402" t="s">
        <v>310</v>
      </c>
      <c r="Q402" s="1447"/>
      <c r="R402" s="1447"/>
      <c r="S402" s="1447"/>
      <c r="T402" s="1447"/>
      <c r="U402" s="1447"/>
      <c r="V402" t="s">
        <v>311</v>
      </c>
      <c r="AG402" s="1382"/>
      <c r="AH402" s="1382"/>
      <c r="AI402" s="1382"/>
      <c r="AJ402" s="1382"/>
    </row>
    <row r="403" spans="4:36" ht="13" customHeight="1">
      <c r="D403" t="s">
        <v>312</v>
      </c>
      <c r="Q403" s="1425"/>
      <c r="R403" s="1425"/>
      <c r="S403" s="1425"/>
      <c r="T403" s="1425"/>
      <c r="U403" s="1425"/>
      <c r="V403" t="s">
        <v>1163</v>
      </c>
      <c r="AG403" s="1382">
        <v>0</v>
      </c>
      <c r="AH403" s="1382"/>
      <c r="AI403" s="1382"/>
      <c r="AJ403" s="1382"/>
    </row>
    <row r="404" spans="4:36" ht="13" customHeight="1">
      <c r="D404" t="s">
        <v>1162</v>
      </c>
      <c r="AG404" s="1382"/>
      <c r="AH404" s="1382"/>
      <c r="AI404" s="1382"/>
      <c r="AJ404" s="1382"/>
    </row>
    <row r="405" spans="4:36" ht="13" customHeight="1">
      <c r="AG405" s="456"/>
      <c r="AH405" s="456"/>
      <c r="AI405" s="456"/>
      <c r="AJ405" s="456"/>
    </row>
    <row r="406" spans="4:36" ht="13" customHeight="1">
      <c r="D406" s="3" t="s">
        <v>2098</v>
      </c>
      <c r="AG406" s="456"/>
      <c r="AH406" s="456"/>
      <c r="AI406" s="1311" t="s">
        <v>669</v>
      </c>
      <c r="AJ406" s="1311"/>
    </row>
    <row r="407" spans="4:36" ht="13" customHeight="1">
      <c r="D407" s="3" t="s">
        <v>1656</v>
      </c>
      <c r="T407" s="1400" t="s">
        <v>591</v>
      </c>
      <c r="U407" s="1400"/>
      <c r="V407" s="1400"/>
      <c r="W407" s="1400"/>
      <c r="X407" s="1400"/>
      <c r="Y407" s="1400"/>
      <c r="Z407" s="1400"/>
      <c r="AA407" s="1400"/>
      <c r="AB407" s="1400"/>
      <c r="AC407" s="1400"/>
      <c r="AD407" s="1400"/>
      <c r="AE407" s="1400"/>
      <c r="AF407" s="1400"/>
      <c r="AG407" s="1400"/>
      <c r="AH407" s="1400"/>
      <c r="AI407" s="1400"/>
      <c r="AJ407" s="1400"/>
    </row>
    <row r="408" spans="4:36" ht="13" customHeight="1">
      <c r="D408" s="3" t="s">
        <v>1655</v>
      </c>
      <c r="T408" s="1400" t="s">
        <v>591</v>
      </c>
      <c r="U408" s="1400"/>
      <c r="V408" s="1400"/>
      <c r="W408" s="1400"/>
      <c r="X408" s="1400"/>
      <c r="Y408" s="1400"/>
      <c r="Z408" s="1400"/>
      <c r="AA408" s="1400"/>
      <c r="AB408" s="1400"/>
      <c r="AC408" s="1400"/>
      <c r="AD408" s="1400"/>
      <c r="AE408" s="1400"/>
      <c r="AF408" s="1400"/>
      <c r="AG408" s="1400"/>
      <c r="AH408" s="1400"/>
      <c r="AI408" s="1400"/>
      <c r="AJ408" s="1400"/>
    </row>
    <row r="409" spans="4:36" ht="13" customHeight="1">
      <c r="AG409" s="456"/>
      <c r="AH409" s="456"/>
      <c r="AI409" s="456"/>
      <c r="AJ409" s="456"/>
    </row>
    <row r="410" spans="4:36" ht="13" customHeight="1">
      <c r="D410" s="3" t="s">
        <v>1649</v>
      </c>
      <c r="S410" s="1400" t="s">
        <v>669</v>
      </c>
      <c r="T410" s="1400"/>
      <c r="U410" s="1400"/>
      <c r="V410" t="s">
        <v>1650</v>
      </c>
      <c r="AG410" s="1501"/>
      <c r="AH410" s="1501"/>
      <c r="AI410" s="1501"/>
      <c r="AJ410" s="1501"/>
    </row>
    <row r="411" spans="4:36" ht="13" customHeight="1">
      <c r="D411" s="3" t="s">
        <v>1647</v>
      </c>
      <c r="S411" s="1400" t="s">
        <v>591</v>
      </c>
      <c r="T411" s="1400"/>
      <c r="U411" s="1400"/>
      <c r="V411" t="s">
        <v>1652</v>
      </c>
      <c r="AE411" s="1438"/>
      <c r="AF411" s="1438"/>
      <c r="AG411" s="1438"/>
      <c r="AH411" s="1438"/>
      <c r="AI411" s="1438"/>
      <c r="AJ411" s="1438"/>
    </row>
    <row r="412" spans="4:36" ht="13" customHeight="1">
      <c r="D412" s="3" t="s">
        <v>1648</v>
      </c>
      <c r="K412" s="1470"/>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3" customHeight="1">
      <c r="D413" s="3" t="s">
        <v>1651</v>
      </c>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3" customHeight="1">
      <c r="D414" s="3" t="s">
        <v>1654</v>
      </c>
      <c r="E414" s="477"/>
      <c r="F414" s="477"/>
      <c r="G414" s="477"/>
      <c r="H414" s="477"/>
      <c r="I414" s="477"/>
      <c r="J414" s="477"/>
      <c r="K414" s="477"/>
      <c r="L414" s="477"/>
      <c r="M414" s="477"/>
      <c r="N414" s="477"/>
      <c r="O414" s="477"/>
      <c r="P414" s="477"/>
      <c r="Q414" s="477"/>
      <c r="R414" s="477"/>
      <c r="S414" s="1441" t="s">
        <v>2718</v>
      </c>
      <c r="T414" s="1441"/>
      <c r="U414" s="1441"/>
      <c r="V414" s="1441"/>
      <c r="W414" s="1441"/>
      <c r="X414" s="1441"/>
      <c r="Y414" s="1441"/>
      <c r="Z414" s="1441"/>
      <c r="AA414" s="1441"/>
      <c r="AB414" s="1441"/>
      <c r="AC414" s="1441"/>
      <c r="AD414" s="1441"/>
      <c r="AE414" s="1441"/>
      <c r="AF414" s="1441"/>
      <c r="AG414" s="1441"/>
      <c r="AH414" s="1441"/>
      <c r="AI414" s="1441"/>
      <c r="AJ414" s="1441"/>
    </row>
    <row r="415" spans="4:36" ht="13" customHeight="1">
      <c r="D415" s="1502" t="s">
        <v>1653</v>
      </c>
      <c r="E415" s="1502"/>
      <c r="F415" s="1502"/>
      <c r="G415" s="1502"/>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4:36" ht="13" customHeight="1">
      <c r="D416" s="1502"/>
      <c r="E416" s="1502"/>
      <c r="F416" s="1502"/>
      <c r="G416" s="1502"/>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37" t="s">
        <v>2719</v>
      </c>
      <c r="J419" s="1437"/>
      <c r="K419" s="1437"/>
      <c r="L419" s="1437"/>
      <c r="M419" s="1437"/>
      <c r="N419" s="1437"/>
      <c r="O419" s="1437"/>
      <c r="P419" s="1437"/>
      <c r="Q419" s="1437"/>
      <c r="R419" s="1437"/>
      <c r="S419" s="1437"/>
      <c r="T419" s="1437"/>
      <c r="U419" s="1437"/>
      <c r="V419" s="1437"/>
      <c r="W419" s="1437"/>
      <c r="X419" s="1437"/>
      <c r="Y419" s="1437"/>
      <c r="Z419" s="1437"/>
      <c r="AA419" s="1437"/>
      <c r="AB419" s="1437"/>
      <c r="AC419" s="1437"/>
      <c r="AD419" s="1437"/>
      <c r="AE419" s="1437"/>
    </row>
    <row r="420" spans="1:39" ht="13" customHeight="1">
      <c r="E420" t="s">
        <v>106</v>
      </c>
      <c r="R420" s="1311" t="s">
        <v>591</v>
      </c>
      <c r="S420" s="1311"/>
      <c r="AC420" s="27" t="s">
        <v>570</v>
      </c>
      <c r="AD420" s="1322"/>
      <c r="AE420" s="1322"/>
    </row>
    <row r="421" spans="1:39" ht="13" customHeight="1">
      <c r="E421" t="s">
        <v>107</v>
      </c>
      <c r="R421" s="1311" t="s">
        <v>545</v>
      </c>
      <c r="S421" s="1311"/>
      <c r="AC421" s="27" t="s">
        <v>570</v>
      </c>
      <c r="AD421" s="1322">
        <v>3</v>
      </c>
      <c r="AE421" s="1322"/>
    </row>
    <row r="422" spans="1:39" ht="13" customHeight="1">
      <c r="E422" t="s">
        <v>108</v>
      </c>
      <c r="S422" s="1311" t="s">
        <v>591</v>
      </c>
      <c r="T422" s="1311"/>
    </row>
    <row r="423" spans="1:39" ht="13" customHeight="1">
      <c r="E423" t="s">
        <v>170</v>
      </c>
      <c r="H423" s="1426" t="s">
        <v>2720</v>
      </c>
      <c r="I423" s="1426"/>
      <c r="J423" s="1426"/>
      <c r="K423" s="1426"/>
      <c r="L423" s="1426"/>
      <c r="M423" s="1426"/>
      <c r="N423" s="1426"/>
      <c r="O423" s="1426"/>
      <c r="P423" s="1426"/>
      <c r="Q423" s="1426"/>
      <c r="R423" s="1426"/>
      <c r="S423" s="1426"/>
      <c r="T423" s="1426"/>
      <c r="U423" s="1426"/>
      <c r="V423" s="1426"/>
      <c r="W423" s="1426"/>
      <c r="X423" s="1426"/>
      <c r="Y423" s="1426"/>
      <c r="Z423" s="1426"/>
      <c r="AA423" s="1426"/>
      <c r="AB423" s="1426"/>
      <c r="AC423" s="1426"/>
      <c r="AD423" s="1426"/>
      <c r="AE423" s="1426"/>
    </row>
    <row r="424" spans="1:39" ht="13" customHeight="1">
      <c r="H424" s="1427"/>
      <c r="I424" s="1427"/>
      <c r="J424" s="1427"/>
      <c r="K424" s="1427"/>
      <c r="L424" s="1427"/>
      <c r="M424" s="1427"/>
      <c r="N424" s="1427"/>
      <c r="O424" s="1427"/>
      <c r="P424" s="1427"/>
      <c r="Q424" s="1427"/>
      <c r="R424" s="1427"/>
      <c r="S424" s="1427"/>
      <c r="T424" s="1427"/>
      <c r="U424" s="1427"/>
      <c r="V424" s="1427"/>
      <c r="W424" s="1427"/>
      <c r="X424" s="1427"/>
      <c r="Y424" s="1427"/>
      <c r="Z424" s="1427"/>
      <c r="AA424" s="1427"/>
      <c r="AB424" s="1427"/>
      <c r="AC424" s="1427"/>
      <c r="AD424" s="1427"/>
      <c r="AE424" s="1427"/>
    </row>
    <row r="425" spans="1:39" ht="13" customHeight="1"/>
    <row r="426" spans="1:39" ht="13" customHeight="1">
      <c r="A426" s="2" t="s">
        <v>590</v>
      </c>
      <c r="B426" s="2"/>
      <c r="C426" s="2"/>
      <c r="D426" s="2" t="s">
        <v>114</v>
      </c>
      <c r="AF426" s="2" t="s">
        <v>957</v>
      </c>
    </row>
    <row r="427" spans="1:39" ht="13" customHeight="1">
      <c r="E427" s="1439"/>
      <c r="F427" s="1439"/>
      <c r="G427" s="1439"/>
      <c r="H427" s="13" t="s">
        <v>115</v>
      </c>
      <c r="I427" s="1439"/>
      <c r="J427" s="1439"/>
      <c r="K427" s="1439"/>
      <c r="L427" t="s">
        <v>116</v>
      </c>
      <c r="N427" s="27" t="s">
        <v>575</v>
      </c>
      <c r="P427" s="1442">
        <v>2.59</v>
      </c>
      <c r="Q427" s="1442"/>
      <c r="R427" s="1442"/>
      <c r="S427" t="s">
        <v>117</v>
      </c>
      <c r="W427" s="1440">
        <f>IF(E427&gt;0,(E427*I427),(P427*43560))</f>
        <v>112820.4</v>
      </c>
      <c r="X427" s="1440"/>
      <c r="Y427" s="1440"/>
      <c r="Z427" t="s">
        <v>118</v>
      </c>
      <c r="AF427" s="1497">
        <f>IFERROR(IF(P427&gt;0,(AG446/P427),(AG446/(W427/43560))),0)</f>
        <v>25.868725868725871</v>
      </c>
      <c r="AG427" s="1497"/>
      <c r="AH427" s="1497"/>
      <c r="AM427" s="3"/>
    </row>
    <row r="428" spans="1:39" ht="13" customHeight="1">
      <c r="E428" t="s">
        <v>51</v>
      </c>
    </row>
    <row r="429" spans="1:39" ht="13" customHeight="1">
      <c r="E429" s="1429"/>
      <c r="F429" s="1429"/>
      <c r="G429" s="1429"/>
      <c r="H429" s="1429"/>
      <c r="I429" s="1429"/>
      <c r="J429" s="1429"/>
      <c r="K429" s="1429"/>
      <c r="L429" s="1429"/>
      <c r="M429" s="1429"/>
      <c r="N429" s="1429"/>
      <c r="O429" s="1429"/>
      <c r="P429" s="1429"/>
      <c r="Q429" s="1429"/>
      <c r="R429" s="1429"/>
      <c r="S429" s="1429"/>
      <c r="T429" s="1429"/>
      <c r="U429" s="1429"/>
      <c r="V429" s="1429"/>
      <c r="W429" s="1429"/>
      <c r="X429" s="1429"/>
      <c r="Y429" s="1429"/>
      <c r="Z429" s="1429"/>
      <c r="AA429" s="1429"/>
      <c r="AB429" s="1429"/>
      <c r="AC429" s="1429"/>
      <c r="AD429" s="1429"/>
      <c r="AE429" s="1429"/>
      <c r="AF429" s="1429"/>
      <c r="AG429" s="1429"/>
      <c r="AH429" s="1429"/>
      <c r="AI429" s="1429"/>
      <c r="AJ429" s="1429"/>
    </row>
    <row r="430" spans="1:39" ht="13" customHeight="1">
      <c r="E430" s="118" t="s">
        <v>1725</v>
      </c>
      <c r="F430" s="1008"/>
      <c r="G430" s="1008"/>
      <c r="H430" s="1008"/>
      <c r="I430" s="1434">
        <v>2.59</v>
      </c>
      <c r="J430" s="1434"/>
      <c r="K430" s="1434"/>
      <c r="L430" s="1008"/>
      <c r="M430" s="118"/>
      <c r="N430" s="1008"/>
      <c r="O430" s="1008"/>
      <c r="P430" s="1445">
        <f>(DU763+DU786+DU808)/I430</f>
        <v>51.737451737451742</v>
      </c>
      <c r="Q430" s="1445"/>
      <c r="R430" s="144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11">
        <v>2</v>
      </c>
      <c r="Q433" s="1311"/>
      <c r="S433" t="s">
        <v>189</v>
      </c>
      <c r="AE433" s="1311">
        <v>2</v>
      </c>
      <c r="AF433" s="1311"/>
    </row>
    <row r="434" spans="1:36" ht="13" customHeight="1">
      <c r="E434" t="s">
        <v>190</v>
      </c>
      <c r="P434" s="1311">
        <v>0</v>
      </c>
      <c r="Q434" s="1311"/>
      <c r="S434" t="s">
        <v>131</v>
      </c>
      <c r="AE434" s="1311" t="s">
        <v>591</v>
      </c>
      <c r="AF434" s="1311"/>
    </row>
    <row r="435" spans="1:36" ht="13" customHeight="1">
      <c r="F435" s="28" t="s">
        <v>132</v>
      </c>
    </row>
    <row r="436" spans="1:36" ht="13" customHeight="1">
      <c r="F436" s="1451"/>
      <c r="G436" s="1451"/>
      <c r="H436" s="1451"/>
      <c r="I436" s="1451"/>
      <c r="J436" s="1451"/>
      <c r="K436" s="1451"/>
      <c r="L436" s="1451"/>
      <c r="M436" s="1451"/>
      <c r="N436" s="1451"/>
      <c r="O436" s="1451"/>
      <c r="P436" s="1451"/>
      <c r="Q436" s="1451"/>
      <c r="R436" s="1451"/>
      <c r="S436" s="1451"/>
      <c r="T436" s="1451"/>
      <c r="U436" s="1451"/>
      <c r="V436" s="1451"/>
      <c r="W436" s="1451"/>
      <c r="X436" s="1451"/>
      <c r="Y436" s="1451"/>
      <c r="Z436" s="1451"/>
      <c r="AA436" s="1451"/>
      <c r="AB436" s="1451"/>
      <c r="AC436" s="1451"/>
      <c r="AD436" s="1451"/>
      <c r="AE436" s="1451"/>
      <c r="AF436" s="1451"/>
      <c r="AG436" s="1451"/>
      <c r="AH436" s="1451"/>
    </row>
    <row r="437" spans="1:36" ht="13" customHeight="1">
      <c r="F437" s="1452"/>
      <c r="G437" s="1452"/>
      <c r="H437" s="1452"/>
      <c r="I437" s="1452"/>
      <c r="J437" s="1452"/>
      <c r="K437" s="1452"/>
      <c r="L437" s="1452"/>
      <c r="M437" s="1452"/>
      <c r="N437" s="1452"/>
      <c r="O437" s="1452"/>
      <c r="P437" s="1452"/>
      <c r="Q437" s="1452"/>
      <c r="R437" s="1452"/>
      <c r="S437" s="1452"/>
      <c r="T437" s="1452"/>
      <c r="U437" s="1452"/>
      <c r="V437" s="1452"/>
      <c r="W437" s="1452"/>
      <c r="X437" s="1452"/>
      <c r="Y437" s="1452"/>
      <c r="Z437" s="1452"/>
      <c r="AA437" s="1452"/>
      <c r="AB437" s="1452"/>
      <c r="AC437" s="1452"/>
      <c r="AD437" s="1452"/>
      <c r="AE437" s="1452"/>
      <c r="AF437" s="1452"/>
      <c r="AG437" s="1452"/>
      <c r="AH437" s="1452"/>
    </row>
    <row r="438" spans="1:36" ht="13" customHeight="1">
      <c r="E438" t="s">
        <v>608</v>
      </c>
      <c r="P438" s="1"/>
      <c r="Q438" s="1311" t="s">
        <v>545</v>
      </c>
      <c r="R438" s="1311"/>
    </row>
    <row r="439" spans="1:36" ht="13" customHeight="1">
      <c r="F439" t="s">
        <v>609</v>
      </c>
      <c r="P439" s="1"/>
      <c r="Q439" s="1"/>
      <c r="AF439" s="1311" t="s">
        <v>591</v>
      </c>
      <c r="AG439" s="1433"/>
    </row>
    <row r="440" spans="1:36" ht="13" customHeight="1"/>
    <row r="441" spans="1:36" ht="13" customHeight="1">
      <c r="A441" s="2"/>
      <c r="B441" s="2"/>
      <c r="C441" s="2"/>
      <c r="E441" s="4" t="s">
        <v>308</v>
      </c>
      <c r="Z441" s="1311" t="s">
        <v>669</v>
      </c>
      <c r="AA441" s="131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11" t="s">
        <v>591</v>
      </c>
      <c r="AA443" s="1311"/>
    </row>
    <row r="444" spans="1:36" ht="13" customHeight="1"/>
    <row r="445" spans="1:36" ht="13" customHeight="1">
      <c r="A445" s="2" t="s">
        <v>467</v>
      </c>
      <c r="B445" s="2"/>
      <c r="C445" s="2"/>
      <c r="D445" s="2" t="s">
        <v>764</v>
      </c>
      <c r="AF445" s="48"/>
    </row>
    <row r="446" spans="1:36" ht="13" customHeight="1">
      <c r="D446" s="1326" t="s">
        <v>43</v>
      </c>
      <c r="E446" s="1327"/>
      <c r="F446" s="1327"/>
      <c r="G446" s="1327"/>
      <c r="H446" s="1327"/>
      <c r="I446" s="1327"/>
      <c r="J446" s="1327"/>
      <c r="K446" s="1327"/>
      <c r="L446" s="1327"/>
      <c r="M446" s="1327"/>
      <c r="N446" s="1327"/>
      <c r="O446" s="1327"/>
      <c r="P446" s="1327"/>
      <c r="Q446" s="1327"/>
      <c r="R446" s="1327"/>
      <c r="S446" s="1327"/>
      <c r="T446" s="1327"/>
      <c r="U446" s="1327"/>
      <c r="V446" s="1327"/>
      <c r="W446" s="1327"/>
      <c r="X446" s="1327"/>
      <c r="Y446" s="1327"/>
      <c r="Z446" s="1327"/>
      <c r="AA446" s="1327"/>
      <c r="AB446" s="1327"/>
      <c r="AC446" s="1327"/>
      <c r="AD446" s="1327"/>
      <c r="AE446" s="1327"/>
      <c r="AF446" s="1328"/>
      <c r="AG446" s="1409">
        <v>67</v>
      </c>
      <c r="AH446" s="1409"/>
      <c r="AI446" s="1409"/>
      <c r="AJ446" s="1409"/>
    </row>
    <row r="447" spans="1:36" ht="13" customHeight="1">
      <c r="D447" s="1430" t="s">
        <v>1222</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43">
        <v>0</v>
      </c>
      <c r="AH447" s="1444"/>
      <c r="AI447" s="1444"/>
      <c r="AJ447" s="1444"/>
    </row>
    <row r="448" spans="1:36" ht="13" customHeight="1">
      <c r="D448" s="1430" t="s">
        <v>1031</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09">
        <v>66</v>
      </c>
      <c r="AH448" s="1409"/>
      <c r="AI448" s="1409"/>
      <c r="AJ448" s="1409"/>
    </row>
    <row r="449" spans="4:55" ht="13" customHeight="1">
      <c r="D449" s="1430" t="s">
        <v>1032</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09">
        <v>66</v>
      </c>
      <c r="AH449" s="1409"/>
      <c r="AI449" s="1409"/>
      <c r="AJ449" s="1409"/>
    </row>
    <row r="450" spans="4:55" ht="13" customHeight="1">
      <c r="D450" s="1430" t="s">
        <v>1034</v>
      </c>
      <c r="E450" s="1431"/>
      <c r="F450" s="1431"/>
      <c r="G450" s="1431"/>
      <c r="H450" s="1431"/>
      <c r="I450" s="1431"/>
      <c r="J450" s="1431"/>
      <c r="K450" s="1431"/>
      <c r="L450" s="1431"/>
      <c r="M450" s="1431"/>
      <c r="N450" s="1431"/>
      <c r="O450" s="1431"/>
      <c r="P450" s="1431"/>
      <c r="Q450" s="1431"/>
      <c r="R450" s="1431"/>
      <c r="S450" s="1431"/>
      <c r="T450" s="1431"/>
      <c r="U450" s="1431"/>
      <c r="V450" s="1431"/>
      <c r="W450" s="1431"/>
      <c r="X450" s="1431"/>
      <c r="Y450" s="1431"/>
      <c r="Z450" s="1431"/>
      <c r="AA450" s="1431"/>
      <c r="AB450" s="1431"/>
      <c r="AC450" s="1431"/>
      <c r="AD450" s="1431"/>
      <c r="AE450" s="1431"/>
      <c r="AF450" s="1432"/>
      <c r="AG450" s="1320">
        <f>IF(ISERROR(AG449/AG448),0,AG449/AG448)</f>
        <v>1</v>
      </c>
      <c r="AH450" s="1320"/>
      <c r="AI450" s="1320"/>
      <c r="AJ450" s="1320"/>
    </row>
    <row r="451" spans="4:55" ht="13" customHeight="1">
      <c r="D451" s="1430" t="s">
        <v>1033</v>
      </c>
      <c r="E451" s="1431"/>
      <c r="F451" s="1431"/>
      <c r="G451" s="1431"/>
      <c r="H451" s="1431"/>
      <c r="I451" s="1431"/>
      <c r="J451" s="1431"/>
      <c r="K451" s="1431"/>
      <c r="L451" s="1431"/>
      <c r="M451" s="1431"/>
      <c r="N451" s="1431"/>
      <c r="O451" s="1431"/>
      <c r="P451" s="1431"/>
      <c r="Q451" s="1431"/>
      <c r="R451" s="1431"/>
      <c r="S451" s="1431"/>
      <c r="T451" s="1431"/>
      <c r="U451" s="1431"/>
      <c r="V451" s="1431"/>
      <c r="W451" s="1431"/>
      <c r="X451" s="1431"/>
      <c r="Y451" s="1431"/>
      <c r="Z451" s="1431"/>
      <c r="AA451" s="1431"/>
      <c r="AB451" s="1431"/>
      <c r="AC451" s="1431"/>
      <c r="AD451" s="1431"/>
      <c r="AE451" s="1431"/>
      <c r="AF451" s="1432"/>
      <c r="AG451" s="1424">
        <v>61792</v>
      </c>
      <c r="AH451" s="1424"/>
      <c r="AI451" s="1424"/>
      <c r="AJ451" s="1424"/>
    </row>
    <row r="452" spans="4:55" ht="13" customHeight="1">
      <c r="D452" s="1430" t="s">
        <v>1035</v>
      </c>
      <c r="E452" s="1431"/>
      <c r="F452" s="1431"/>
      <c r="G452" s="1431"/>
      <c r="H452" s="1431"/>
      <c r="I452" s="1431"/>
      <c r="J452" s="1431"/>
      <c r="K452" s="1431"/>
      <c r="L452" s="1431"/>
      <c r="M452" s="1431"/>
      <c r="N452" s="1431"/>
      <c r="O452" s="1431"/>
      <c r="P452" s="1431"/>
      <c r="Q452" s="1431"/>
      <c r="R452" s="1431"/>
      <c r="S452" s="1431"/>
      <c r="T452" s="1431"/>
      <c r="U452" s="1431"/>
      <c r="V452" s="1431"/>
      <c r="W452" s="1431"/>
      <c r="X452" s="1431"/>
      <c r="Y452" s="1431"/>
      <c r="Z452" s="1431"/>
      <c r="AA452" s="1431"/>
      <c r="AB452" s="1431"/>
      <c r="AC452" s="1431"/>
      <c r="AD452" s="1431"/>
      <c r="AE452" s="1431"/>
      <c r="AF452" s="1432"/>
      <c r="AG452" s="1424">
        <v>61792</v>
      </c>
      <c r="AH452" s="1424"/>
      <c r="AI452" s="1424"/>
      <c r="AJ452" s="1424"/>
    </row>
    <row r="453" spans="4:55" ht="13" customHeight="1">
      <c r="D453" s="1430" t="s">
        <v>1036</v>
      </c>
      <c r="E453" s="1431"/>
      <c r="F453" s="1431"/>
      <c r="G453" s="1431"/>
      <c r="H453" s="1431"/>
      <c r="I453" s="1431"/>
      <c r="J453" s="1431"/>
      <c r="K453" s="1431"/>
      <c r="L453" s="1431"/>
      <c r="M453" s="1431"/>
      <c r="N453" s="1431"/>
      <c r="O453" s="1431"/>
      <c r="P453" s="1431"/>
      <c r="Q453" s="1431"/>
      <c r="R453" s="1431"/>
      <c r="S453" s="1431"/>
      <c r="T453" s="1431"/>
      <c r="U453" s="1431"/>
      <c r="V453" s="1431"/>
      <c r="W453" s="1431"/>
      <c r="X453" s="1431"/>
      <c r="Y453" s="1431"/>
      <c r="Z453" s="1431"/>
      <c r="AA453" s="1431"/>
      <c r="AB453" s="1431"/>
      <c r="AC453" s="1431"/>
      <c r="AD453" s="1431"/>
      <c r="AE453" s="1431"/>
      <c r="AF453" s="1432"/>
      <c r="AG453" s="1320">
        <f>IF(ISERROR(AG452/AG451),0,AG452/AG451)</f>
        <v>1</v>
      </c>
      <c r="AH453" s="1320"/>
      <c r="AI453" s="1320"/>
      <c r="AJ453" s="1320"/>
    </row>
    <row r="454" spans="4:55" ht="13" customHeight="1">
      <c r="D454" s="1430" t="s">
        <v>1037</v>
      </c>
      <c r="E454" s="1431"/>
      <c r="F454" s="1431"/>
      <c r="G454" s="1431"/>
      <c r="H454" s="1431"/>
      <c r="I454" s="1431"/>
      <c r="J454" s="1431"/>
      <c r="K454" s="1431"/>
      <c r="L454" s="1431"/>
      <c r="M454" s="1431"/>
      <c r="N454" s="1431"/>
      <c r="O454" s="1431"/>
      <c r="P454" s="1431"/>
      <c r="Q454" s="1431"/>
      <c r="R454" s="1431"/>
      <c r="S454" s="1431"/>
      <c r="T454" s="1431"/>
      <c r="U454" s="1431"/>
      <c r="V454" s="1431"/>
      <c r="W454" s="1431"/>
      <c r="X454" s="1431"/>
      <c r="Y454" s="1431"/>
      <c r="Z454" s="1431"/>
      <c r="AA454" s="1431"/>
      <c r="AB454" s="1431"/>
      <c r="AC454" s="1431"/>
      <c r="AD454" s="1431"/>
      <c r="AE454" s="1431"/>
      <c r="AF454" s="1432"/>
      <c r="AG454" s="1320">
        <f>MIN(IF(AG450&gt;AG453,AG453,AG450),1)</f>
        <v>1</v>
      </c>
      <c r="AH454" s="1320"/>
      <c r="AI454" s="1320"/>
      <c r="AJ454" s="1320"/>
    </row>
    <row r="455" spans="4:55" ht="13" customHeight="1">
      <c r="D455" s="1430" t="s">
        <v>2043</v>
      </c>
      <c r="E455" s="1327"/>
      <c r="F455" s="1327"/>
      <c r="G455" s="1327"/>
      <c r="H455" s="1327"/>
      <c r="I455" s="1327"/>
      <c r="J455" s="1327"/>
      <c r="K455" s="1327"/>
      <c r="L455" s="1327"/>
      <c r="M455" s="1327"/>
      <c r="N455" s="1327"/>
      <c r="O455" s="1327"/>
      <c r="P455" s="1327"/>
      <c r="Q455" s="1327"/>
      <c r="R455" s="1327"/>
      <c r="S455" s="1327"/>
      <c r="T455" s="1327"/>
      <c r="U455" s="1327"/>
      <c r="V455" s="1327"/>
      <c r="W455" s="1327"/>
      <c r="X455" s="1327"/>
      <c r="Y455" s="1327"/>
      <c r="Z455" s="1327"/>
      <c r="AA455" s="1327"/>
      <c r="AB455" s="1327"/>
      <c r="AC455" s="1327"/>
      <c r="AD455" s="1327"/>
      <c r="AE455" s="1327"/>
      <c r="AF455" s="1328"/>
      <c r="AG455" s="1424">
        <v>18151</v>
      </c>
      <c r="AH455" s="1424"/>
      <c r="AI455" s="1424"/>
      <c r="AJ455" s="1424"/>
      <c r="AZ455" s="34"/>
      <c r="BA455" s="34"/>
      <c r="BB455" s="34"/>
      <c r="BC455" s="34"/>
    </row>
    <row r="456" spans="4:55" ht="13" customHeight="1">
      <c r="D456" s="1326" t="s">
        <v>569</v>
      </c>
      <c r="E456" s="1327"/>
      <c r="F456" s="1327"/>
      <c r="G456" s="1327"/>
      <c r="H456" s="1327"/>
      <c r="I456" s="1327"/>
      <c r="J456" s="1327"/>
      <c r="K456" s="1327"/>
      <c r="L456" s="1327"/>
      <c r="M456" s="1327"/>
      <c r="N456" s="1327"/>
      <c r="O456" s="1327"/>
      <c r="P456" s="1327"/>
      <c r="Q456" s="1327"/>
      <c r="R456" s="1327"/>
      <c r="S456" s="1327"/>
      <c r="T456" s="1327"/>
      <c r="U456" s="1327"/>
      <c r="V456" s="1327"/>
      <c r="W456" s="1327"/>
      <c r="X456" s="1327"/>
      <c r="Y456" s="1327"/>
      <c r="Z456" s="1327"/>
      <c r="AA456" s="1327"/>
      <c r="AB456" s="1327"/>
      <c r="AC456" s="1327"/>
      <c r="AD456" s="1327"/>
      <c r="AE456" s="1327"/>
      <c r="AF456" s="1328"/>
      <c r="AG456" s="1424">
        <v>0</v>
      </c>
      <c r="AH456" s="1424"/>
      <c r="AI456" s="1424"/>
      <c r="AJ456" s="1424"/>
      <c r="AZ456" s="3"/>
      <c r="BA456" s="3"/>
      <c r="BB456" s="3"/>
      <c r="BC456" s="3"/>
    </row>
    <row r="457" spans="4:55" ht="13" customHeight="1">
      <c r="D457" s="1430" t="s">
        <v>1205</v>
      </c>
      <c r="E457" s="1327"/>
      <c r="F457" s="1327"/>
      <c r="G457" s="1327"/>
      <c r="H457" s="1327"/>
      <c r="I457" s="1327"/>
      <c r="J457" s="1327"/>
      <c r="K457" s="1327"/>
      <c r="L457" s="1327"/>
      <c r="M457" s="1327"/>
      <c r="N457" s="1327"/>
      <c r="O457" s="1327"/>
      <c r="P457" s="1327"/>
      <c r="Q457" s="1327"/>
      <c r="R457" s="1327"/>
      <c r="S457" s="1327"/>
      <c r="T457" s="1327"/>
      <c r="U457" s="1327"/>
      <c r="V457" s="1327"/>
      <c r="W457" s="1327"/>
      <c r="X457" s="1327"/>
      <c r="Y457" s="1327"/>
      <c r="Z457" s="1327"/>
      <c r="AA457" s="1327"/>
      <c r="AB457" s="1327"/>
      <c r="AC457" s="1327"/>
      <c r="AD457" s="1327"/>
      <c r="AE457" s="1327"/>
      <c r="AF457" s="1328"/>
      <c r="AG457" s="1424">
        <v>1898</v>
      </c>
      <c r="AH457" s="1424"/>
      <c r="AI457" s="1424"/>
      <c r="AJ457" s="1424"/>
      <c r="AZ457" s="3"/>
      <c r="BA457" s="3"/>
      <c r="BB457" s="3"/>
      <c r="BC457" s="3"/>
    </row>
    <row r="458" spans="4:55" ht="13" customHeight="1">
      <c r="D458" s="1430" t="s">
        <v>1038</v>
      </c>
      <c r="E458" s="1327"/>
      <c r="F458" s="1327"/>
      <c r="G458" s="1327"/>
      <c r="H458" s="1327"/>
      <c r="I458" s="1327"/>
      <c r="J458" s="1327"/>
      <c r="K458" s="1327"/>
      <c r="L458" s="1327"/>
      <c r="M458" s="1327"/>
      <c r="N458" s="1327"/>
      <c r="O458" s="1327"/>
      <c r="P458" s="1327"/>
      <c r="Q458" s="1327"/>
      <c r="R458" s="1327"/>
      <c r="S458" s="1327"/>
      <c r="T458" s="1327"/>
      <c r="U458" s="1327"/>
      <c r="V458" s="1327"/>
      <c r="W458" s="1327"/>
      <c r="X458" s="1327"/>
      <c r="Y458" s="1327"/>
      <c r="Z458" s="1327"/>
      <c r="AA458" s="1327"/>
      <c r="AB458" s="1327"/>
      <c r="AC458" s="1327"/>
      <c r="AD458" s="1327"/>
      <c r="AE458" s="1327"/>
      <c r="AF458" s="1328"/>
      <c r="AG458" s="1424">
        <v>0</v>
      </c>
      <c r="AH458" s="1424"/>
      <c r="AI458" s="1424"/>
      <c r="AJ458" s="1424"/>
      <c r="BB458" s="3"/>
      <c r="BC458" s="3"/>
    </row>
    <row r="459" spans="4:55" ht="13" customHeight="1">
      <c r="D459" s="1498" t="s">
        <v>1039</v>
      </c>
      <c r="E459" s="1499"/>
      <c r="F459" s="1499"/>
      <c r="G459" s="1499"/>
      <c r="H459" s="1499"/>
      <c r="I459" s="1499"/>
      <c r="J459" s="1499"/>
      <c r="K459" s="1499"/>
      <c r="L459" s="1499"/>
      <c r="M459" s="1499"/>
      <c r="N459" s="1499"/>
      <c r="O459" s="1499"/>
      <c r="P459" s="1499"/>
      <c r="Q459" s="1499"/>
      <c r="R459" s="1499"/>
      <c r="S459" s="1499"/>
      <c r="T459" s="1499"/>
      <c r="U459" s="1499"/>
      <c r="V459" s="1499"/>
      <c r="W459" s="1499"/>
      <c r="X459" s="1499"/>
      <c r="Y459" s="1499"/>
      <c r="Z459" s="1499"/>
      <c r="AA459" s="1499"/>
      <c r="AB459" s="1499"/>
      <c r="AC459" s="1499"/>
      <c r="AD459" s="1499"/>
      <c r="AE459" s="1499"/>
      <c r="AF459" s="1500"/>
      <c r="AG459" s="1366">
        <f>AG451+AG455+AG457+AG458</f>
        <v>81841</v>
      </c>
      <c r="AH459" s="1366"/>
      <c r="AI459" s="1366"/>
      <c r="AJ459" s="1366"/>
      <c r="AZ459" s="3"/>
      <c r="BA459" s="3"/>
      <c r="BB459" s="3"/>
      <c r="BC459" s="3"/>
    </row>
    <row r="460" spans="4:55" ht="13" customHeight="1">
      <c r="D460" s="1503" t="s">
        <v>1206</v>
      </c>
      <c r="E460" s="1503"/>
      <c r="F460" s="1503"/>
      <c r="G460" s="1503"/>
      <c r="H460" s="1503"/>
      <c r="I460" s="1503"/>
      <c r="J460" s="1503"/>
      <c r="K460" s="1503"/>
      <c r="L460" s="1503"/>
      <c r="M460" s="1503"/>
      <c r="N460" s="1503"/>
      <c r="O460" s="1503"/>
      <c r="P460" s="1503"/>
      <c r="Q460" s="1503"/>
      <c r="R460" s="1503"/>
      <c r="S460" s="1503"/>
      <c r="T460" s="1503"/>
      <c r="U460" s="1503"/>
      <c r="V460" s="1503"/>
      <c r="W460" s="1503"/>
      <c r="X460" s="1503"/>
      <c r="Y460" s="1503"/>
      <c r="Z460" s="1503"/>
      <c r="AA460" s="1503"/>
      <c r="AB460" s="1503"/>
      <c r="AC460" s="1503"/>
      <c r="AD460" s="1503"/>
      <c r="AE460" s="1503"/>
      <c r="AF460" s="1503"/>
      <c r="AG460" s="1503"/>
      <c r="AH460" s="1503"/>
      <c r="AI460" s="1503"/>
      <c r="AJ460" s="1503"/>
      <c r="AZ460" s="3"/>
      <c r="BA460" s="3"/>
      <c r="BB460" s="3"/>
      <c r="BC460" s="3"/>
    </row>
    <row r="461" spans="4:55" ht="13" customHeight="1">
      <c r="D461" s="1504"/>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02">
        <f>IF(AG446=0,"",'Sources and Uses Budget'!B105/Application!AG446)</f>
        <v>692518.92537313432</v>
      </c>
      <c r="AD463" s="1402"/>
      <c r="AE463" s="1402"/>
      <c r="AF463" s="1402"/>
      <c r="AG463" s="177"/>
      <c r="AH463" s="177"/>
      <c r="AI463" s="177"/>
      <c r="AJ463" s="183"/>
      <c r="AZ463" s="3"/>
      <c r="BA463" s="3" t="str">
        <f>AG583</f>
        <v>No</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02">
        <f>IF(AG446=0,"",'Sources and Uses Budget'!C105/Application!AG446)</f>
        <v>692518.92537313432</v>
      </c>
      <c r="AD464" s="1402"/>
      <c r="AE464" s="1402"/>
      <c r="AF464" s="1402"/>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02">
        <f>IF(AG446=0,"",('Sources and Uses Budget'!$S$107+'Sources and Uses Budget'!$T$107)/Application!AG446)</f>
        <v>630737.44776119408</v>
      </c>
      <c r="AD465" s="1402"/>
      <c r="AE465" s="1402"/>
      <c r="AF465" s="1402"/>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38" t="s">
        <v>2055</v>
      </c>
      <c r="E473" s="1368"/>
      <c r="F473" s="1368"/>
      <c r="G473" s="1368"/>
      <c r="H473" s="1368"/>
      <c r="I473" s="1368"/>
      <c r="J473" s="1368"/>
      <c r="K473" s="1368"/>
      <c r="L473" s="1368"/>
      <c r="M473" s="1368"/>
      <c r="N473" s="1368"/>
      <c r="O473" s="1368"/>
      <c r="P473" s="1368"/>
      <c r="Q473" s="1368"/>
      <c r="R473" s="1368"/>
      <c r="S473" s="1368"/>
      <c r="T473" s="1368"/>
      <c r="U473" s="1368"/>
      <c r="V473" s="1369"/>
      <c r="W473" s="1329">
        <v>0</v>
      </c>
      <c r="X473" s="1330"/>
      <c r="Y473" s="133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67" t="s">
        <v>693</v>
      </c>
      <c r="E474" s="1368"/>
      <c r="F474" s="1368"/>
      <c r="G474" s="1368"/>
      <c r="H474" s="1368"/>
      <c r="I474" s="1368"/>
      <c r="J474" s="1368"/>
      <c r="K474" s="1368"/>
      <c r="L474" s="1368"/>
      <c r="M474" s="1368"/>
      <c r="N474" s="1368"/>
      <c r="O474" s="1368"/>
      <c r="P474" s="1368"/>
      <c r="Q474" s="1368"/>
      <c r="R474" s="1368"/>
      <c r="S474" s="1368"/>
      <c r="T474" s="1368"/>
      <c r="U474" s="1368"/>
      <c r="V474" s="1369"/>
      <c r="W474" s="1329">
        <v>0</v>
      </c>
      <c r="X474" s="1330"/>
      <c r="Y474" s="133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67" t="s">
        <v>694</v>
      </c>
      <c r="E475" s="1368"/>
      <c r="F475" s="1368"/>
      <c r="G475" s="1368"/>
      <c r="H475" s="1368"/>
      <c r="I475" s="1368"/>
      <c r="J475" s="1368"/>
      <c r="K475" s="1368"/>
      <c r="L475" s="1368"/>
      <c r="M475" s="1368"/>
      <c r="N475" s="1368"/>
      <c r="O475" s="1368"/>
      <c r="P475" s="1368"/>
      <c r="Q475" s="1368"/>
      <c r="R475" s="1368"/>
      <c r="S475" s="1368"/>
      <c r="T475" s="1368"/>
      <c r="U475" s="1368"/>
      <c r="V475" s="1369"/>
      <c r="W475" s="1329">
        <v>0</v>
      </c>
      <c r="X475" s="1330"/>
      <c r="Y475" s="1331"/>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67" t="s">
        <v>695</v>
      </c>
      <c r="E476" s="1368"/>
      <c r="F476" s="1368"/>
      <c r="G476" s="1368"/>
      <c r="H476" s="1368"/>
      <c r="I476" s="1368"/>
      <c r="J476" s="1368"/>
      <c r="K476" s="1368"/>
      <c r="L476" s="1368"/>
      <c r="M476" s="1368"/>
      <c r="N476" s="1368"/>
      <c r="O476" s="1368"/>
      <c r="P476" s="1368"/>
      <c r="Q476" s="1368"/>
      <c r="R476" s="1368"/>
      <c r="S476" s="1368"/>
      <c r="T476" s="1368"/>
      <c r="U476" s="1368"/>
      <c r="V476" s="1369"/>
      <c r="W476" s="1329">
        <v>0</v>
      </c>
      <c r="X476" s="1330"/>
      <c r="Y476" s="1331"/>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67" t="s">
        <v>881</v>
      </c>
      <c r="E477" s="1368"/>
      <c r="F477" s="1368"/>
      <c r="G477" s="1368"/>
      <c r="H477" s="1368"/>
      <c r="I477" s="1368"/>
      <c r="J477" s="1368"/>
      <c r="K477" s="1368"/>
      <c r="L477" s="1368"/>
      <c r="M477" s="1368"/>
      <c r="N477" s="1368"/>
      <c r="O477" s="1368"/>
      <c r="P477" s="1368"/>
      <c r="Q477" s="1368"/>
      <c r="R477" s="1368"/>
      <c r="S477" s="1368"/>
      <c r="T477" s="1368"/>
      <c r="U477" s="1368"/>
      <c r="V477" s="1369"/>
      <c r="W477" s="1329">
        <v>0</v>
      </c>
      <c r="X477" s="1330"/>
      <c r="Y477" s="1331"/>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367" t="s">
        <v>696</v>
      </c>
      <c r="E478" s="1368"/>
      <c r="F478" s="1368"/>
      <c r="G478" s="1368"/>
      <c r="H478" s="1368"/>
      <c r="I478" s="1368"/>
      <c r="J478" s="1368"/>
      <c r="K478" s="1368"/>
      <c r="L478" s="1368"/>
      <c r="M478" s="1368"/>
      <c r="N478" s="1368"/>
      <c r="O478" s="1368"/>
      <c r="P478" s="1368"/>
      <c r="Q478" s="1368"/>
      <c r="R478" s="1368"/>
      <c r="S478" s="1368"/>
      <c r="T478" s="1368"/>
      <c r="U478" s="1368"/>
      <c r="V478" s="1369"/>
      <c r="W478" s="1329">
        <v>0</v>
      </c>
      <c r="X478" s="1330"/>
      <c r="Y478" s="1331"/>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367" t="s">
        <v>1012</v>
      </c>
      <c r="E479" s="1368"/>
      <c r="F479" s="1368"/>
      <c r="G479" s="1368"/>
      <c r="H479" s="1368"/>
      <c r="I479" s="1368"/>
      <c r="J479" s="1368"/>
      <c r="K479" s="1368"/>
      <c r="L479" s="1368"/>
      <c r="M479" s="1368"/>
      <c r="N479" s="1368"/>
      <c r="O479" s="1368"/>
      <c r="P479" s="1368"/>
      <c r="Q479" s="1368"/>
      <c r="R479" s="1368"/>
      <c r="S479" s="1368"/>
      <c r="T479" s="1368"/>
      <c r="U479" s="1368"/>
      <c r="V479" s="1369"/>
      <c r="W479" s="1329">
        <v>0</v>
      </c>
      <c r="X479" s="1330"/>
      <c r="Y479" s="1331"/>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38" t="s">
        <v>2145</v>
      </c>
      <c r="E480" s="1339"/>
      <c r="F480" s="1339"/>
      <c r="G480" s="1339"/>
      <c r="H480" s="1339"/>
      <c r="I480" s="1339"/>
      <c r="J480" s="1339"/>
      <c r="K480" s="1339"/>
      <c r="L480" s="1339"/>
      <c r="M480" s="1339"/>
      <c r="N480" s="1339"/>
      <c r="O480" s="1339"/>
      <c r="P480" s="1339"/>
      <c r="Q480" s="1339"/>
      <c r="R480" s="1339"/>
      <c r="S480" s="1339"/>
      <c r="T480" s="1339"/>
      <c r="U480" s="1339"/>
      <c r="V480" s="1340"/>
      <c r="W480" s="1329">
        <v>0</v>
      </c>
      <c r="X480" s="1330"/>
      <c r="Y480" s="1331"/>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38" t="s">
        <v>1643</v>
      </c>
      <c r="E481" s="1368"/>
      <c r="F481" s="1368"/>
      <c r="G481" s="1368"/>
      <c r="H481" s="1368"/>
      <c r="I481" s="1368"/>
      <c r="J481" s="1368"/>
      <c r="K481" s="1368"/>
      <c r="L481" s="1368"/>
      <c r="M481" s="1368"/>
      <c r="N481" s="1368"/>
      <c r="O481" s="1368"/>
      <c r="P481" s="1368"/>
      <c r="Q481" s="1368"/>
      <c r="R481" s="1368"/>
      <c r="S481" s="1368"/>
      <c r="T481" s="1368"/>
      <c r="U481" s="1368"/>
      <c r="V481" s="1369"/>
      <c r="W481" s="1329">
        <v>16</v>
      </c>
      <c r="X481" s="1330"/>
      <c r="Y481" s="1331"/>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765" t="s">
        <v>2721</v>
      </c>
      <c r="H482" s="1766"/>
      <c r="I482" s="1766"/>
      <c r="J482" s="1766"/>
      <c r="K482" s="1766"/>
      <c r="L482" s="1766"/>
      <c r="M482" s="1766"/>
      <c r="N482" s="1766"/>
      <c r="O482" s="1766"/>
      <c r="P482" s="1766"/>
      <c r="Q482" s="1766"/>
      <c r="R482" s="1766"/>
      <c r="S482" s="1766"/>
      <c r="T482" s="1766"/>
      <c r="U482" s="1766"/>
      <c r="V482" s="1767"/>
      <c r="W482" s="1329">
        <v>16</v>
      </c>
      <c r="X482" s="1330"/>
      <c r="Y482" s="1331"/>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458" t="s">
        <v>810</v>
      </c>
      <c r="B488" s="1458"/>
      <c r="C488" s="1458"/>
      <c r="D488" s="1458"/>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8"/>
      <c r="AL488" s="1458"/>
      <c r="AM488" s="1458"/>
      <c r="AN488" s="1458"/>
      <c r="AO488" s="1458"/>
      <c r="AP488" s="1458"/>
      <c r="AQ488" s="1458"/>
      <c r="AR488" s="1458"/>
      <c r="AS488" s="1458"/>
      <c r="AT488" s="1458"/>
      <c r="AU488" s="95"/>
      <c r="AV488" s="95"/>
      <c r="AW488" s="95"/>
      <c r="AX488" s="95"/>
      <c r="AY488" s="95"/>
      <c r="AZ488" s="3"/>
      <c r="BB488" s="3"/>
      <c r="BC488" s="3"/>
    </row>
    <row r="489" spans="1:55" ht="13" customHeight="1">
      <c r="A489" s="1458"/>
      <c r="B489" s="1458"/>
      <c r="C489" s="1458"/>
      <c r="D489" s="1458"/>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8"/>
      <c r="AL489" s="1458"/>
      <c r="AM489" s="1458"/>
      <c r="AN489" s="1458"/>
      <c r="AO489" s="1458"/>
      <c r="AP489" s="1458"/>
      <c r="AQ489" s="1458"/>
      <c r="AR489" s="1458"/>
      <c r="AS489" s="1458"/>
      <c r="AT489" s="1458"/>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32" t="s">
        <v>393</v>
      </c>
      <c r="R493" s="1333"/>
      <c r="S493" s="1333"/>
      <c r="T493" s="1333"/>
      <c r="U493" s="1333"/>
      <c r="V493" s="1333"/>
      <c r="W493" s="1333"/>
      <c r="X493" s="1333"/>
      <c r="Y493" s="1333"/>
      <c r="Z493" s="1333"/>
      <c r="AA493" s="1333"/>
      <c r="AB493" s="1333"/>
      <c r="AC493" s="1333"/>
      <c r="AD493" s="1333"/>
      <c r="AE493" s="1333"/>
      <c r="AF493" s="1333"/>
      <c r="AG493" s="1333"/>
      <c r="AH493" s="1333"/>
      <c r="AI493" s="1333"/>
      <c r="AJ493" s="1333"/>
      <c r="AK493" s="1334"/>
      <c r="AZ493" s="3"/>
      <c r="BB493" s="3"/>
      <c r="BC493" s="3"/>
    </row>
    <row r="494" spans="1:55" ht="13" customHeight="1">
      <c r="B494" s="45" t="s">
        <v>394</v>
      </c>
      <c r="C494" s="5"/>
      <c r="D494" s="5"/>
      <c r="E494" s="5"/>
      <c r="F494" s="5"/>
      <c r="G494" s="5"/>
      <c r="H494" s="5"/>
      <c r="I494" s="5"/>
      <c r="J494" s="5"/>
      <c r="K494" s="5"/>
      <c r="L494" s="5"/>
      <c r="M494" s="5"/>
      <c r="N494" s="5"/>
      <c r="O494" s="5"/>
      <c r="P494" s="5"/>
      <c r="Q494" s="1397" t="s">
        <v>2722</v>
      </c>
      <c r="R494" s="1299"/>
      <c r="S494" s="1299"/>
      <c r="T494" s="1299"/>
      <c r="U494" s="1299"/>
      <c r="V494" s="1299"/>
      <c r="W494" s="1299"/>
      <c r="X494" s="1299"/>
      <c r="Y494" s="1299"/>
      <c r="Z494" s="1299"/>
      <c r="AA494" s="1299"/>
      <c r="AB494" s="1299"/>
      <c r="AC494" s="1299"/>
      <c r="AD494" s="1299"/>
      <c r="AE494" s="1299"/>
      <c r="AF494" s="1299"/>
      <c r="AG494" s="1299"/>
      <c r="AH494" s="1299"/>
      <c r="AI494" s="1299"/>
      <c r="AJ494" s="1299"/>
      <c r="AK494" s="1398"/>
      <c r="AZ494" s="3"/>
      <c r="BB494" s="3"/>
      <c r="BC494" s="3"/>
    </row>
    <row r="495" spans="1:55" ht="13" customHeight="1">
      <c r="B495" s="45" t="s">
        <v>395</v>
      </c>
      <c r="C495" s="5"/>
      <c r="D495" s="5"/>
      <c r="E495" s="5"/>
      <c r="F495" s="5"/>
      <c r="G495" s="5"/>
      <c r="H495" s="5"/>
      <c r="I495" s="5"/>
      <c r="J495" s="5"/>
      <c r="K495" s="5"/>
      <c r="L495" s="5"/>
      <c r="M495" s="5"/>
      <c r="N495" s="5"/>
      <c r="O495" s="5"/>
      <c r="P495" s="5"/>
      <c r="Q495" s="1397" t="s">
        <v>2723</v>
      </c>
      <c r="R495" s="1299"/>
      <c r="S495" s="1299"/>
      <c r="T495" s="1299"/>
      <c r="U495" s="1299"/>
      <c r="V495" s="1299"/>
      <c r="W495" s="1299"/>
      <c r="X495" s="1299"/>
      <c r="Y495" s="1299"/>
      <c r="Z495" s="1299"/>
      <c r="AA495" s="1299"/>
      <c r="AB495" s="1299"/>
      <c r="AC495" s="1299"/>
      <c r="AD495" s="1299"/>
      <c r="AE495" s="1299"/>
      <c r="AF495" s="1299"/>
      <c r="AG495" s="1299"/>
      <c r="AH495" s="1299"/>
      <c r="AI495" s="1299"/>
      <c r="AJ495" s="1299"/>
      <c r="AK495" s="1398"/>
      <c r="AZ495" s="3"/>
      <c r="BB495" s="3"/>
      <c r="BC495" s="3"/>
    </row>
    <row r="496" spans="1:55" ht="13" customHeight="1">
      <c r="B496" s="45" t="s">
        <v>396</v>
      </c>
      <c r="C496" s="5"/>
      <c r="D496" s="5"/>
      <c r="E496" s="5"/>
      <c r="F496" s="5"/>
      <c r="G496" s="5"/>
      <c r="H496" s="5"/>
      <c r="I496" s="5"/>
      <c r="J496" s="5"/>
      <c r="K496" s="5"/>
      <c r="L496" s="5"/>
      <c r="M496" s="5"/>
      <c r="N496" s="5"/>
      <c r="O496" s="5"/>
      <c r="P496" s="5"/>
      <c r="Q496" s="1397" t="s">
        <v>2724</v>
      </c>
      <c r="R496" s="1299"/>
      <c r="S496" s="1299"/>
      <c r="T496" s="1299"/>
      <c r="U496" s="1299"/>
      <c r="V496" s="1299"/>
      <c r="W496" s="1299"/>
      <c r="X496" s="1299"/>
      <c r="Y496" s="1299"/>
      <c r="Z496" s="1299"/>
      <c r="AA496" s="1299"/>
      <c r="AB496" s="1299"/>
      <c r="AC496" s="1299"/>
      <c r="AD496" s="1299"/>
      <c r="AE496" s="1299"/>
      <c r="AF496" s="1299"/>
      <c r="AG496" s="1299"/>
      <c r="AH496" s="1299"/>
      <c r="AI496" s="1299"/>
      <c r="AJ496" s="1299"/>
      <c r="AK496" s="1398"/>
      <c r="AZ496" s="3"/>
      <c r="BA496" s="3"/>
      <c r="BB496" s="3"/>
      <c r="BC496" s="3"/>
    </row>
    <row r="497" spans="1:66" ht="13" customHeight="1">
      <c r="B497" s="1387" t="s">
        <v>397</v>
      </c>
      <c r="C497" s="1388"/>
      <c r="D497" s="1388"/>
      <c r="E497" s="1388"/>
      <c r="F497" s="1388"/>
      <c r="G497" s="1388"/>
      <c r="H497" s="1388"/>
      <c r="I497" s="1388"/>
      <c r="J497" s="1388"/>
      <c r="K497" s="1388"/>
      <c r="L497" s="1388"/>
      <c r="M497" s="1388"/>
      <c r="N497" s="1388"/>
      <c r="O497" s="1388"/>
      <c r="P497" s="1389"/>
      <c r="Q497" s="1393" t="s">
        <v>669</v>
      </c>
      <c r="R497" s="1394"/>
      <c r="S497" s="1505" t="s">
        <v>166</v>
      </c>
      <c r="T497" s="1506"/>
      <c r="U497" s="1506"/>
      <c r="V497" s="1506"/>
      <c r="W497" s="1506"/>
      <c r="X497" s="1506"/>
      <c r="Y497" s="1506"/>
      <c r="Z497" s="1506"/>
      <c r="AA497" s="1506"/>
      <c r="AB497" s="1506"/>
      <c r="AC497" s="1506"/>
      <c r="AD497" s="1506"/>
      <c r="AE497" s="1506"/>
      <c r="AF497" s="1506"/>
      <c r="AG497" s="1506"/>
      <c r="AH497" s="1506"/>
      <c r="AI497" s="1506"/>
      <c r="AJ497" s="1506"/>
      <c r="AK497" s="1507"/>
      <c r="AZ497" s="3"/>
      <c r="BA497" s="3"/>
      <c r="BB497" s="3"/>
      <c r="BC497" s="3"/>
    </row>
    <row r="498" spans="1:66" ht="13" customHeight="1">
      <c r="B498" s="1390"/>
      <c r="C498" s="1391"/>
      <c r="D498" s="1391"/>
      <c r="E498" s="1391"/>
      <c r="F498" s="1391"/>
      <c r="G498" s="1391"/>
      <c r="H498" s="1391"/>
      <c r="I498" s="1391"/>
      <c r="J498" s="1391"/>
      <c r="K498" s="1391"/>
      <c r="L498" s="1391"/>
      <c r="M498" s="1391"/>
      <c r="N498" s="1391"/>
      <c r="O498" s="1391"/>
      <c r="P498" s="1392"/>
      <c r="Q498" s="1395"/>
      <c r="R498" s="1396"/>
      <c r="S498" s="1508"/>
      <c r="T498" s="1452"/>
      <c r="U498" s="1452"/>
      <c r="V498" s="1452"/>
      <c r="W498" s="1452"/>
      <c r="X498" s="1452"/>
      <c r="Y498" s="1452"/>
      <c r="Z498" s="1452"/>
      <c r="AA498" s="1452"/>
      <c r="AB498" s="1452"/>
      <c r="AC498" s="1452"/>
      <c r="AD498" s="1452"/>
      <c r="AE498" s="1452"/>
      <c r="AF498" s="1452"/>
      <c r="AG498" s="1452"/>
      <c r="AH498" s="1452"/>
      <c r="AI498" s="1452"/>
      <c r="AJ498" s="1452"/>
      <c r="AK498" s="1509"/>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03" t="s">
        <v>591</v>
      </c>
      <c r="R499" s="1404"/>
      <c r="S499" s="1404"/>
      <c r="T499" s="1404"/>
      <c r="U499" s="1404"/>
      <c r="V499" s="1404"/>
      <c r="W499" s="1404"/>
      <c r="X499" s="1404"/>
      <c r="Y499" s="1404"/>
      <c r="Z499" s="1404"/>
      <c r="AA499" s="1404"/>
      <c r="AB499" s="1404"/>
      <c r="AC499" s="1404"/>
      <c r="AD499" s="1404"/>
      <c r="AE499" s="1404"/>
      <c r="AF499" s="1404"/>
      <c r="AG499" s="1404"/>
      <c r="AH499" s="1404"/>
      <c r="AI499" s="1404"/>
      <c r="AJ499" s="1404"/>
      <c r="AK499" s="1405"/>
      <c r="AZ499" s="3"/>
      <c r="BA499" s="3"/>
      <c r="BB499" s="3"/>
      <c r="BC499" s="3"/>
    </row>
    <row r="500" spans="1:66" ht="13" customHeight="1">
      <c r="B500" s="45" t="s">
        <v>398</v>
      </c>
      <c r="C500" s="5"/>
      <c r="D500" s="5"/>
      <c r="E500" s="5"/>
      <c r="F500" s="5"/>
      <c r="G500" s="5"/>
      <c r="H500" s="5"/>
      <c r="I500" s="5"/>
      <c r="J500" s="5"/>
      <c r="K500" s="5"/>
      <c r="L500" s="5"/>
      <c r="M500" s="5"/>
      <c r="N500" s="5"/>
      <c r="O500" s="5"/>
      <c r="P500" s="5"/>
      <c r="Q500" s="1397" t="s">
        <v>2725</v>
      </c>
      <c r="R500" s="1299"/>
      <c r="S500" s="1299"/>
      <c r="T500" s="1299"/>
      <c r="U500" s="1299"/>
      <c r="V500" s="1299"/>
      <c r="W500" s="1299"/>
      <c r="X500" s="1299"/>
      <c r="Y500" s="1299"/>
      <c r="Z500" s="1299"/>
      <c r="AA500" s="1299"/>
      <c r="AB500" s="1299"/>
      <c r="AC500" s="1299"/>
      <c r="AD500" s="1299"/>
      <c r="AE500" s="1299"/>
      <c r="AF500" s="1299"/>
      <c r="AG500" s="1299"/>
      <c r="AH500" s="1299"/>
      <c r="AI500" s="1299"/>
      <c r="AJ500" s="1299"/>
      <c r="AK500" s="1398"/>
      <c r="AZ500" s="3"/>
      <c r="BA500" s="3"/>
      <c r="BB500" s="3"/>
      <c r="BC500" s="3"/>
    </row>
    <row r="501" spans="1:66" ht="13" customHeight="1">
      <c r="B501" s="45" t="s">
        <v>399</v>
      </c>
      <c r="C501" s="5"/>
      <c r="D501" s="5"/>
      <c r="E501" s="5"/>
      <c r="F501" s="5"/>
      <c r="G501" s="5"/>
      <c r="H501" s="5"/>
      <c r="I501" s="5"/>
      <c r="J501" s="5"/>
      <c r="K501" s="5"/>
      <c r="L501" s="5"/>
      <c r="M501" s="5"/>
      <c r="N501" s="5"/>
      <c r="O501" s="5"/>
      <c r="P501" s="5"/>
      <c r="Q501" s="1397" t="s">
        <v>591</v>
      </c>
      <c r="R501" s="1299"/>
      <c r="S501" s="1299"/>
      <c r="T501" s="1299"/>
      <c r="U501" s="1299"/>
      <c r="V501" s="1299"/>
      <c r="W501" s="1299"/>
      <c r="X501" s="1299"/>
      <c r="Y501" s="1299"/>
      <c r="Z501" s="1299"/>
      <c r="AA501" s="1299"/>
      <c r="AB501" s="1299"/>
      <c r="AC501" s="1299"/>
      <c r="AD501" s="1299"/>
      <c r="AE501" s="1299"/>
      <c r="AF501" s="1299"/>
      <c r="AG501" s="1299"/>
      <c r="AH501" s="1299"/>
      <c r="AI501" s="1299"/>
      <c r="AJ501" s="1299"/>
      <c r="AK501" s="1398"/>
      <c r="AZ501" s="3"/>
      <c r="BA501" s="3"/>
      <c r="BB501" s="3"/>
      <c r="BC501" s="3"/>
    </row>
    <row r="502" spans="1:66" ht="13" customHeight="1">
      <c r="B502" s="121" t="s">
        <v>1657</v>
      </c>
      <c r="C502" s="5"/>
      <c r="D502" s="5"/>
      <c r="E502" s="5"/>
      <c r="F502" s="5"/>
      <c r="G502" s="5"/>
      <c r="H502" s="5"/>
      <c r="I502" s="5"/>
      <c r="J502" s="5"/>
      <c r="K502" s="5"/>
      <c r="L502" s="5"/>
      <c r="M502" s="5"/>
      <c r="N502" s="5"/>
      <c r="O502" s="5"/>
      <c r="P502" s="5"/>
      <c r="Q502" s="1397">
        <v>90</v>
      </c>
      <c r="R502" s="1299"/>
      <c r="S502" s="1299"/>
      <c r="T502" s="1299"/>
      <c r="U502" s="1299"/>
      <c r="V502" s="1299"/>
      <c r="W502" s="1299"/>
      <c r="X502" s="1299"/>
      <c r="Y502" s="1299"/>
      <c r="Z502" s="1299"/>
      <c r="AA502" s="1299"/>
      <c r="AB502" s="1299"/>
      <c r="AC502" s="1299"/>
      <c r="AD502" s="1299"/>
      <c r="AE502" s="1299"/>
      <c r="AF502" s="1299"/>
      <c r="AG502" s="1299"/>
      <c r="AH502" s="1299"/>
      <c r="AI502" s="1299"/>
      <c r="AJ502" s="1299"/>
      <c r="AK502" s="1398"/>
      <c r="AZ502" s="3"/>
      <c r="BA502" s="3"/>
      <c r="BB502" s="3"/>
      <c r="BC502" s="3"/>
    </row>
    <row r="503" spans="1:66" ht="13" customHeight="1">
      <c r="B503" s="121" t="s">
        <v>1658</v>
      </c>
      <c r="C503" s="5"/>
      <c r="D503" s="5"/>
      <c r="E503" s="5"/>
      <c r="F503" s="5"/>
      <c r="G503" s="5"/>
      <c r="H503" s="5"/>
      <c r="I503" s="5"/>
      <c r="J503" s="5"/>
      <c r="K503" s="5"/>
      <c r="L503" s="5"/>
      <c r="M503" s="1406"/>
      <c r="N503" s="1407"/>
      <c r="O503" s="1407"/>
      <c r="P503" s="1408"/>
      <c r="Q503" s="121" t="s">
        <v>1659</v>
      </c>
      <c r="R503" s="5"/>
      <c r="S503" s="5"/>
      <c r="T503" s="5"/>
      <c r="U503" s="5"/>
      <c r="V503" s="5"/>
      <c r="W503" s="5"/>
      <c r="X503" s="5"/>
      <c r="Y503" s="5"/>
      <c r="Z503" s="5"/>
      <c r="AA503" s="5"/>
      <c r="AB503" s="5"/>
      <c r="AC503" s="5"/>
      <c r="AD503" s="5"/>
      <c r="AE503" s="5"/>
      <c r="AF503" s="5"/>
      <c r="AG503" s="5"/>
      <c r="AH503" s="1406">
        <v>90</v>
      </c>
      <c r="AI503" s="1407"/>
      <c r="AJ503" s="1407"/>
      <c r="AK503" s="140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32" t="s">
        <v>401</v>
      </c>
      <c r="AD507" s="1333"/>
      <c r="AE507" s="1333"/>
      <c r="AF507" s="1333"/>
      <c r="AG507" s="1333"/>
      <c r="AH507" s="1333"/>
      <c r="AI507" s="1333"/>
      <c r="AJ507" s="1333"/>
      <c r="AK507" s="1334"/>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32" t="s">
        <v>402</v>
      </c>
      <c r="AD508" s="1333"/>
      <c r="AE508" s="1333"/>
      <c r="AF508" s="1333"/>
      <c r="AG508" s="50" t="s">
        <v>403</v>
      </c>
      <c r="AH508" s="1333" t="s">
        <v>404</v>
      </c>
      <c r="AI508" s="1333"/>
      <c r="AJ508" s="1333"/>
      <c r="AK508" s="1334"/>
      <c r="AZ508" s="3"/>
      <c r="BA508" s="3"/>
      <c r="BB508" s="3"/>
      <c r="BC508" s="3"/>
      <c r="BD508" s="3"/>
      <c r="BE508" s="3"/>
      <c r="BF508" s="3"/>
      <c r="BG508" s="3"/>
      <c r="BH508" s="3"/>
      <c r="BI508" s="3"/>
      <c r="BJ508" s="3"/>
      <c r="BK508" s="3"/>
      <c r="BL508" s="3"/>
      <c r="BM508" s="3"/>
      <c r="BN508" s="3"/>
    </row>
    <row r="509" spans="1:66" ht="13" customHeight="1">
      <c r="B509" s="1341" t="s">
        <v>405</v>
      </c>
      <c r="C509" s="1342"/>
      <c r="D509" s="1342"/>
      <c r="E509" s="1342"/>
      <c r="F509" s="1342"/>
      <c r="G509" s="1342"/>
      <c r="H509" s="1343"/>
      <c r="I509" s="42" t="s">
        <v>406</v>
      </c>
      <c r="J509" s="42"/>
      <c r="K509" s="42"/>
      <c r="L509" s="42"/>
      <c r="M509" s="42"/>
      <c r="N509" s="42"/>
      <c r="O509" s="42"/>
      <c r="P509" s="42"/>
      <c r="Q509" s="42"/>
      <c r="R509" s="42"/>
      <c r="S509" s="42"/>
      <c r="T509" s="42"/>
      <c r="U509" s="42"/>
      <c r="V509" s="42"/>
      <c r="W509" s="42"/>
      <c r="AC509" s="1321">
        <v>3</v>
      </c>
      <c r="AD509" s="1322"/>
      <c r="AE509" s="1322"/>
      <c r="AF509" s="1322"/>
      <c r="AG509" s="13" t="s">
        <v>403</v>
      </c>
      <c r="AH509" s="1324">
        <v>2020</v>
      </c>
      <c r="AI509" s="1324"/>
      <c r="AJ509" s="1324"/>
      <c r="AK509" s="1325"/>
      <c r="AZ509" s="3"/>
      <c r="BA509" s="3"/>
      <c r="BB509" s="3"/>
      <c r="BC509" s="3"/>
      <c r="BD509" s="3"/>
      <c r="BE509" s="3"/>
      <c r="BF509" s="3"/>
      <c r="BG509" s="3"/>
      <c r="BH509" s="3"/>
      <c r="BI509" s="3"/>
      <c r="BJ509" s="3"/>
      <c r="BK509" s="3"/>
      <c r="BL509" s="3"/>
      <c r="BM509" s="3"/>
      <c r="BN509" s="3"/>
    </row>
    <row r="510" spans="1:66" ht="13" customHeight="1">
      <c r="B510" s="1344"/>
      <c r="C510" s="1345"/>
      <c r="D510" s="1345"/>
      <c r="E510" s="1345"/>
      <c r="F510" s="1345"/>
      <c r="G510" s="1345"/>
      <c r="H510" s="1346"/>
      <c r="I510" s="48" t="s">
        <v>407</v>
      </c>
      <c r="J510" s="48"/>
      <c r="K510" s="48"/>
      <c r="L510" s="48"/>
      <c r="M510" s="48"/>
      <c r="N510" s="48"/>
      <c r="O510" s="48"/>
      <c r="P510" s="48"/>
      <c r="Q510" s="48"/>
      <c r="R510" s="48"/>
      <c r="S510" s="48"/>
      <c r="T510" s="48"/>
      <c r="U510" s="48"/>
      <c r="V510" s="48"/>
      <c r="W510" s="48"/>
      <c r="X510" s="48"/>
      <c r="Y510" s="48"/>
      <c r="Z510" s="48"/>
      <c r="AA510" s="48"/>
      <c r="AB510" s="48"/>
      <c r="AC510" s="1321">
        <v>3</v>
      </c>
      <c r="AD510" s="1322"/>
      <c r="AE510" s="1322"/>
      <c r="AF510" s="1322"/>
      <c r="AG510" s="38" t="s">
        <v>403</v>
      </c>
      <c r="AH510" s="1324">
        <v>2020</v>
      </c>
      <c r="AI510" s="1324"/>
      <c r="AJ510" s="1324"/>
      <c r="AK510" s="1325"/>
      <c r="AZ510" s="3"/>
      <c r="BA510" s="3"/>
      <c r="BB510" s="3"/>
      <c r="BC510" s="3"/>
      <c r="BD510" s="3"/>
      <c r="BE510" s="3"/>
      <c r="BF510" s="3"/>
      <c r="BG510" s="3"/>
      <c r="BH510" s="3"/>
      <c r="BI510" s="3"/>
      <c r="BJ510" s="3"/>
      <c r="BK510" s="3"/>
      <c r="BL510" s="3"/>
      <c r="BM510" s="3"/>
      <c r="BN510" s="3"/>
    </row>
    <row r="511" spans="1:66" ht="13" customHeight="1">
      <c r="B511" s="1341" t="s">
        <v>408</v>
      </c>
      <c r="C511" s="1342"/>
      <c r="D511" s="1342"/>
      <c r="E511" s="1342"/>
      <c r="F511" s="1342"/>
      <c r="G511" s="1342"/>
      <c r="H511" s="1343"/>
      <c r="I511" s="42" t="s">
        <v>409</v>
      </c>
      <c r="J511" s="42"/>
      <c r="K511" s="42"/>
      <c r="L511" s="42"/>
      <c r="M511" s="42"/>
      <c r="N511" s="42"/>
      <c r="O511" s="42"/>
      <c r="P511" s="42"/>
      <c r="Q511" s="42"/>
      <c r="R511" s="42"/>
      <c r="S511" s="42"/>
      <c r="T511" s="42"/>
      <c r="U511" s="42"/>
      <c r="V511" s="42"/>
      <c r="W511" s="42"/>
      <c r="AC511" s="1321" t="s">
        <v>591</v>
      </c>
      <c r="AD511" s="1322"/>
      <c r="AE511" s="1322"/>
      <c r="AF511" s="1322"/>
      <c r="AG511" s="13" t="s">
        <v>403</v>
      </c>
      <c r="AH511" s="1324"/>
      <c r="AI511" s="1324"/>
      <c r="AJ511" s="1324"/>
      <c r="AK511" s="1325"/>
      <c r="AZ511" s="3"/>
      <c r="BA511" s="3"/>
      <c r="BB511" s="3"/>
      <c r="BC511" s="3"/>
      <c r="BD511" s="3"/>
      <c r="BE511" s="3"/>
      <c r="BF511" s="3"/>
      <c r="BG511" s="3"/>
      <c r="BH511" s="3"/>
      <c r="BI511" s="3"/>
      <c r="BJ511" s="3"/>
      <c r="BK511" s="3"/>
      <c r="BL511" s="3"/>
      <c r="BM511" s="3"/>
      <c r="BN511" s="3"/>
    </row>
    <row r="512" spans="1:66" ht="13" customHeight="1">
      <c r="B512" s="1344"/>
      <c r="C512" s="1345"/>
      <c r="D512" s="1345"/>
      <c r="E512" s="1345"/>
      <c r="F512" s="1345"/>
      <c r="G512" s="1345"/>
      <c r="H512" s="1346"/>
      <c r="I512" t="s">
        <v>410</v>
      </c>
      <c r="AC512" s="1321" t="s">
        <v>591</v>
      </c>
      <c r="AD512" s="1322"/>
      <c r="AE512" s="1322"/>
      <c r="AF512" s="1322"/>
      <c r="AG512" s="13" t="s">
        <v>403</v>
      </c>
      <c r="AH512" s="1324"/>
      <c r="AI512" s="1324"/>
      <c r="AJ512" s="1324"/>
      <c r="AK512" s="1325"/>
      <c r="AZ512" s="3"/>
      <c r="BA512" s="3"/>
      <c r="BB512" s="3"/>
      <c r="BC512" s="3"/>
      <c r="BD512" s="3"/>
      <c r="BE512" s="3"/>
      <c r="BF512" s="3"/>
      <c r="BG512" s="3"/>
      <c r="BH512" s="3"/>
      <c r="BI512" s="3"/>
      <c r="BJ512" s="3"/>
      <c r="BK512" s="3"/>
      <c r="BL512" s="3"/>
      <c r="BM512" s="3"/>
      <c r="BN512" s="3"/>
    </row>
    <row r="513" spans="2:66" ht="13" customHeight="1">
      <c r="B513" s="1344"/>
      <c r="C513" s="1345"/>
      <c r="D513" s="1345"/>
      <c r="E513" s="1345"/>
      <c r="F513" s="1345"/>
      <c r="G513" s="1345"/>
      <c r="H513" s="1346"/>
      <c r="I513" t="s">
        <v>411</v>
      </c>
      <c r="AC513" s="1321">
        <v>3</v>
      </c>
      <c r="AD513" s="1322"/>
      <c r="AE513" s="1322"/>
      <c r="AF513" s="1322"/>
      <c r="AG513" s="13" t="s">
        <v>403</v>
      </c>
      <c r="AH513" s="1324">
        <v>2020</v>
      </c>
      <c r="AI513" s="1324"/>
      <c r="AJ513" s="1324"/>
      <c r="AK513" s="1325"/>
      <c r="AZ513" s="3"/>
      <c r="BA513" s="3"/>
      <c r="BB513" s="3"/>
      <c r="BC513" s="3"/>
      <c r="BD513" s="3"/>
      <c r="BE513" s="3"/>
      <c r="BF513" s="3"/>
      <c r="BG513" s="3"/>
      <c r="BH513" s="3"/>
      <c r="BI513" s="3"/>
      <c r="BJ513" s="3"/>
      <c r="BK513" s="3"/>
      <c r="BL513" s="3"/>
      <c r="BM513" s="3"/>
      <c r="BN513" s="3"/>
    </row>
    <row r="514" spans="2:66" ht="13" customHeight="1">
      <c r="B514" s="1344"/>
      <c r="C514" s="1345"/>
      <c r="D514" s="1345"/>
      <c r="E514" s="1345"/>
      <c r="F514" s="1345"/>
      <c r="G514" s="1345"/>
      <c r="H514" s="1346"/>
      <c r="I514" t="s">
        <v>412</v>
      </c>
      <c r="AC514" s="1321">
        <v>2</v>
      </c>
      <c r="AD514" s="1322"/>
      <c r="AE514" s="1322"/>
      <c r="AF514" s="1322"/>
      <c r="AG514" s="13" t="s">
        <v>403</v>
      </c>
      <c r="AH514" s="1324">
        <v>2027</v>
      </c>
      <c r="AI514" s="1324"/>
      <c r="AJ514" s="1324"/>
      <c r="AK514" s="1325"/>
      <c r="AZ514" s="3"/>
      <c r="BA514" s="3"/>
      <c r="BB514" s="3"/>
      <c r="BC514" s="3"/>
      <c r="BD514" s="3"/>
      <c r="BE514" s="3"/>
      <c r="BF514" s="3"/>
      <c r="BG514" s="3"/>
      <c r="BH514" s="3"/>
      <c r="BI514" s="3"/>
      <c r="BJ514" s="3"/>
      <c r="BK514" s="3"/>
      <c r="BL514" s="3"/>
      <c r="BM514" s="3"/>
      <c r="BN514" s="3"/>
    </row>
    <row r="515" spans="2:66" ht="13" customHeight="1">
      <c r="B515" s="1344"/>
      <c r="C515" s="1345"/>
      <c r="D515" s="1345"/>
      <c r="E515" s="1345"/>
      <c r="F515" s="1345"/>
      <c r="G515" s="1345"/>
      <c r="H515" s="1346"/>
      <c r="I515" s="3" t="s">
        <v>413</v>
      </c>
      <c r="AC515" s="1293">
        <v>2</v>
      </c>
      <c r="AD515" s="1294"/>
      <c r="AE515" s="1294"/>
      <c r="AF515" s="1294"/>
      <c r="AG515" s="13" t="s">
        <v>403</v>
      </c>
      <c r="AH515" s="1324">
        <v>2027</v>
      </c>
      <c r="AI515" s="1324"/>
      <c r="AJ515" s="1324"/>
      <c r="AK515" s="1325"/>
      <c r="AZ515" s="3"/>
      <c r="BA515" s="3"/>
      <c r="BB515" s="3"/>
      <c r="BC515" s="3"/>
      <c r="BD515" s="3"/>
      <c r="BE515" s="3"/>
      <c r="BF515" s="3"/>
      <c r="BG515" s="3"/>
      <c r="BH515" s="3"/>
      <c r="BI515" s="3"/>
      <c r="BJ515" s="3"/>
      <c r="BK515" s="3"/>
      <c r="BL515" s="3"/>
      <c r="BM515" s="3"/>
      <c r="BN515" s="3"/>
    </row>
    <row r="516" spans="2:66" ht="13" customHeight="1">
      <c r="B516" s="1344"/>
      <c r="C516" s="1345"/>
      <c r="D516" s="1345"/>
      <c r="E516" s="1345"/>
      <c r="F516" s="1345"/>
      <c r="G516" s="1345"/>
      <c r="H516" s="1346"/>
      <c r="I516" s="892" t="s">
        <v>170</v>
      </c>
      <c r="J516" s="48"/>
      <c r="K516" s="48"/>
      <c r="L516" s="1399" t="s">
        <v>334</v>
      </c>
      <c r="M516" s="1400"/>
      <c r="N516" s="1400"/>
      <c r="O516" s="1400"/>
      <c r="P516" s="1400"/>
      <c r="Q516" s="1400"/>
      <c r="R516" s="1400"/>
      <c r="S516" s="1400"/>
      <c r="T516" s="1400"/>
      <c r="U516" s="1400"/>
      <c r="V516" s="1400"/>
      <c r="W516" s="1400"/>
      <c r="X516" s="1400"/>
      <c r="Y516" s="1400"/>
      <c r="Z516" s="1400"/>
      <c r="AA516" s="1400"/>
      <c r="AB516" s="1401"/>
      <c r="AC516" s="1321" t="s">
        <v>591</v>
      </c>
      <c r="AD516" s="1322"/>
      <c r="AE516" s="1322"/>
      <c r="AF516" s="1322"/>
      <c r="AG516" s="38" t="s">
        <v>403</v>
      </c>
      <c r="AH516" s="1324"/>
      <c r="AI516" s="1324"/>
      <c r="AJ516" s="1324"/>
      <c r="AK516" s="1325"/>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09" t="s">
        <v>669</v>
      </c>
      <c r="AD517" s="1409"/>
      <c r="AE517" s="1409"/>
      <c r="AF517" s="1409"/>
      <c r="AG517" s="13"/>
      <c r="AH517" s="1378"/>
      <c r="AI517" s="1378"/>
      <c r="AJ517" s="1378"/>
      <c r="AK517" s="137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293"/>
      <c r="AD518" s="1294"/>
      <c r="AE518" s="1294"/>
      <c r="AF518" s="1295"/>
      <c r="AG518" s="13"/>
      <c r="AH518" s="1378"/>
      <c r="AI518" s="1378"/>
      <c r="AJ518" s="1378"/>
      <c r="AK518" s="137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4">
        <v>0</v>
      </c>
      <c r="AD520" s="1385"/>
      <c r="AE520" s="1385"/>
      <c r="AF520" s="1386"/>
      <c r="AG520" s="38"/>
      <c r="AH520" s="1510"/>
      <c r="AI520" s="1510"/>
      <c r="AJ520" s="1510"/>
      <c r="AK520" s="1511"/>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8" t="s">
        <v>402</v>
      </c>
      <c r="AD521" s="1364"/>
      <c r="AE521" s="1364"/>
      <c r="AF521" s="1364"/>
      <c r="AG521" s="38" t="s">
        <v>403</v>
      </c>
      <c r="AH521" s="1364" t="s">
        <v>404</v>
      </c>
      <c r="AI521" s="1364"/>
      <c r="AJ521" s="1364"/>
      <c r="AK521" s="1365"/>
      <c r="AZ521" s="3"/>
      <c r="BA521" s="3"/>
      <c r="BB521" s="3"/>
      <c r="BC521" s="3"/>
      <c r="BD521" s="3"/>
      <c r="BE521" s="3"/>
      <c r="BF521" s="3"/>
      <c r="BG521" s="3"/>
      <c r="BH521" s="3"/>
      <c r="BI521" s="3"/>
      <c r="BJ521" s="3"/>
      <c r="BK521" s="3"/>
      <c r="BL521" s="3"/>
      <c r="BM521" s="3"/>
      <c r="BN521" s="3" t="s">
        <v>2060</v>
      </c>
    </row>
    <row r="522" spans="2:66" ht="13" customHeight="1">
      <c r="B522" s="1341" t="s">
        <v>414</v>
      </c>
      <c r="C522" s="1342"/>
      <c r="D522" s="1342"/>
      <c r="E522" s="1342"/>
      <c r="F522" s="1342"/>
      <c r="G522" s="1342"/>
      <c r="H522" s="1343"/>
      <c r="I522" s="42" t="s">
        <v>415</v>
      </c>
      <c r="J522" s="42"/>
      <c r="K522" s="42"/>
      <c r="L522" s="42"/>
      <c r="M522" s="42"/>
      <c r="N522" s="42"/>
      <c r="O522" s="42"/>
      <c r="P522" s="42"/>
      <c r="Q522" s="42"/>
      <c r="R522" s="42"/>
      <c r="S522" s="42"/>
      <c r="T522" s="42"/>
      <c r="U522" s="42"/>
      <c r="V522" s="42"/>
      <c r="W522" s="42"/>
      <c r="AC522" s="1321">
        <v>8</v>
      </c>
      <c r="AD522" s="1322"/>
      <c r="AE522" s="1322"/>
      <c r="AF522" s="1322"/>
      <c r="AG522" s="13" t="s">
        <v>403</v>
      </c>
      <c r="AH522" s="1324">
        <v>2026</v>
      </c>
      <c r="AI522" s="1324"/>
      <c r="AJ522" s="1324"/>
      <c r="AK522" s="1325"/>
      <c r="AZ522" s="3"/>
      <c r="BA522" s="3"/>
      <c r="BB522" s="3"/>
      <c r="BC522" s="3"/>
      <c r="BD522" s="3"/>
      <c r="BE522" s="3"/>
      <c r="BF522" s="3"/>
      <c r="BG522" s="3"/>
      <c r="BH522" s="3"/>
      <c r="BI522" s="3"/>
      <c r="BJ522" s="3"/>
      <c r="BK522" s="3"/>
      <c r="BL522" s="3"/>
      <c r="BM522" s="3"/>
      <c r="BN522" s="3" t="s">
        <v>2061</v>
      </c>
    </row>
    <row r="523" spans="2:66" ht="13" customHeight="1">
      <c r="B523" s="1344"/>
      <c r="C523" s="1345"/>
      <c r="D523" s="1345"/>
      <c r="E523" s="1345"/>
      <c r="F523" s="1345"/>
      <c r="G523" s="1345"/>
      <c r="H523" s="1346"/>
      <c r="I523" t="s">
        <v>416</v>
      </c>
      <c r="AC523" s="1321">
        <v>11</v>
      </c>
      <c r="AD523" s="1322"/>
      <c r="AE523" s="1322"/>
      <c r="AF523" s="1322"/>
      <c r="AG523" s="13" t="s">
        <v>403</v>
      </c>
      <c r="AH523" s="1324">
        <v>2026</v>
      </c>
      <c r="AI523" s="1324"/>
      <c r="AJ523" s="1324"/>
      <c r="AK523" s="1325"/>
      <c r="AZ523" s="3"/>
      <c r="BA523" s="3"/>
      <c r="BB523" s="3"/>
      <c r="BC523" s="3"/>
      <c r="BD523" s="3"/>
      <c r="BE523" s="3"/>
      <c r="BF523" s="3"/>
      <c r="BG523" s="3"/>
      <c r="BH523" s="3"/>
      <c r="BI523" s="3"/>
      <c r="BJ523" s="3"/>
      <c r="BK523" s="3"/>
      <c r="BL523" s="3"/>
      <c r="BM523" s="3"/>
      <c r="BN523" s="3" t="s">
        <v>2062</v>
      </c>
    </row>
    <row r="524" spans="2:66" ht="13" customHeight="1">
      <c r="B524" s="1344"/>
      <c r="C524" s="1345"/>
      <c r="D524" s="1345"/>
      <c r="E524" s="1345"/>
      <c r="F524" s="1345"/>
      <c r="G524" s="1345"/>
      <c r="H524" s="1346"/>
      <c r="I524" s="48" t="s">
        <v>417</v>
      </c>
      <c r="J524" s="48"/>
      <c r="K524" s="48"/>
      <c r="L524" s="48"/>
      <c r="M524" s="48"/>
      <c r="N524" s="48"/>
      <c r="O524" s="48"/>
      <c r="P524" s="48"/>
      <c r="Q524" s="48"/>
      <c r="R524" s="48"/>
      <c r="S524" s="48"/>
      <c r="T524" s="48"/>
      <c r="U524" s="48"/>
      <c r="V524" s="48"/>
      <c r="W524" s="48"/>
      <c r="X524" s="48"/>
      <c r="Y524" s="48"/>
      <c r="Z524" s="48"/>
      <c r="AA524" s="48"/>
      <c r="AB524" s="48"/>
      <c r="AC524" s="1321">
        <v>2</v>
      </c>
      <c r="AD524" s="1322"/>
      <c r="AE524" s="1322"/>
      <c r="AF524" s="1322"/>
      <c r="AG524" s="38" t="s">
        <v>403</v>
      </c>
      <c r="AH524" s="1324">
        <v>2027</v>
      </c>
      <c r="AI524" s="1324"/>
      <c r="AJ524" s="1324"/>
      <c r="AK524" s="1325"/>
      <c r="AZ524" s="3"/>
      <c r="BA524" s="3"/>
      <c r="BB524" s="3"/>
      <c r="BC524" s="3"/>
      <c r="BD524" s="3"/>
      <c r="BE524" s="3"/>
      <c r="BF524" s="3"/>
      <c r="BG524" s="3"/>
      <c r="BH524" s="3"/>
      <c r="BI524" s="3"/>
      <c r="BJ524" s="3"/>
      <c r="BK524" s="3"/>
      <c r="BL524" s="3"/>
      <c r="BM524" s="3"/>
      <c r="BN524" s="3" t="s">
        <v>2063</v>
      </c>
    </row>
    <row r="525" spans="2:66" ht="13" customHeight="1">
      <c r="B525" s="1341" t="s">
        <v>418</v>
      </c>
      <c r="C525" s="1342"/>
      <c r="D525" s="1342"/>
      <c r="E525" s="1342"/>
      <c r="F525" s="1342"/>
      <c r="G525" s="1342"/>
      <c r="H525" s="1343"/>
      <c r="I525" s="42" t="s">
        <v>415</v>
      </c>
      <c r="J525" s="42"/>
      <c r="K525" s="42"/>
      <c r="L525" s="42"/>
      <c r="M525" s="42"/>
      <c r="N525" s="42"/>
      <c r="O525" s="42"/>
      <c r="P525" s="42"/>
      <c r="Q525" s="42"/>
      <c r="R525" s="42"/>
      <c r="S525" s="42"/>
      <c r="T525" s="42"/>
      <c r="U525" s="42"/>
      <c r="V525" s="42"/>
      <c r="W525" s="42"/>
      <c r="X525" s="42"/>
      <c r="Y525" s="42"/>
      <c r="Z525" s="42"/>
      <c r="AA525" s="42"/>
      <c r="AB525" s="42"/>
      <c r="AC525" s="1293">
        <v>8</v>
      </c>
      <c r="AD525" s="1294"/>
      <c r="AE525" s="1294"/>
      <c r="AF525" s="1294"/>
      <c r="AG525" s="129" t="s">
        <v>403</v>
      </c>
      <c r="AH525" s="1324">
        <v>2026</v>
      </c>
      <c r="AI525" s="1324"/>
      <c r="AJ525" s="1324"/>
      <c r="AK525" s="1325"/>
      <c r="AZ525" s="3"/>
      <c r="BB525" s="3"/>
      <c r="BC525" s="3"/>
      <c r="BD525" s="3"/>
      <c r="BE525" s="3"/>
      <c r="BF525" s="3"/>
      <c r="BG525" s="3"/>
      <c r="BH525" s="3"/>
      <c r="BI525" s="3"/>
      <c r="BJ525" s="3"/>
      <c r="BK525" s="3"/>
      <c r="BL525" s="3"/>
      <c r="BM525" s="3"/>
      <c r="BN525" s="3" t="s">
        <v>2064</v>
      </c>
    </row>
    <row r="526" spans="2:66" ht="13" customHeight="1">
      <c r="B526" s="1344"/>
      <c r="C526" s="1345"/>
      <c r="D526" s="1345"/>
      <c r="E526" s="1345"/>
      <c r="F526" s="1345"/>
      <c r="G526" s="1345"/>
      <c r="H526" s="1346"/>
      <c r="I526" t="s">
        <v>416</v>
      </c>
      <c r="AC526" s="1321">
        <v>11</v>
      </c>
      <c r="AD526" s="1322"/>
      <c r="AE526" s="1322"/>
      <c r="AF526" s="1322"/>
      <c r="AG526" s="13" t="s">
        <v>403</v>
      </c>
      <c r="AH526" s="1324">
        <v>2026</v>
      </c>
      <c r="AI526" s="1324"/>
      <c r="AJ526" s="1324"/>
      <c r="AK526" s="1325"/>
      <c r="BB526" s="3"/>
      <c r="BC526" s="3"/>
      <c r="BD526" s="3"/>
      <c r="BE526" s="3"/>
      <c r="BF526" s="3"/>
      <c r="BG526" s="3"/>
      <c r="BH526" s="3"/>
      <c r="BI526" s="3"/>
      <c r="BJ526" s="3"/>
      <c r="BK526" s="3"/>
      <c r="BL526" s="3"/>
      <c r="BM526" s="3"/>
      <c r="BN526" s="3" t="s">
        <v>2065</v>
      </c>
    </row>
    <row r="527" spans="2:66" ht="13" customHeight="1">
      <c r="B527" s="1347"/>
      <c r="C527" s="1348"/>
      <c r="D527" s="1348"/>
      <c r="E527" s="1348"/>
      <c r="F527" s="1348"/>
      <c r="G527" s="1348"/>
      <c r="H527" s="1349"/>
      <c r="I527" s="48" t="s">
        <v>417</v>
      </c>
      <c r="J527" s="48"/>
      <c r="K527" s="48"/>
      <c r="L527" s="48"/>
      <c r="M527" s="48"/>
      <c r="N527" s="48"/>
      <c r="O527" s="48"/>
      <c r="P527" s="48"/>
      <c r="Q527" s="48"/>
      <c r="R527" s="48"/>
      <c r="S527" s="48"/>
      <c r="T527" s="48"/>
      <c r="U527" s="48"/>
      <c r="V527" s="48"/>
      <c r="W527" s="48"/>
      <c r="X527" s="48"/>
      <c r="Y527" s="48"/>
      <c r="Z527" s="48"/>
      <c r="AA527" s="48"/>
      <c r="AB527" s="48"/>
      <c r="AC527" s="1321">
        <v>11</v>
      </c>
      <c r="AD527" s="1322"/>
      <c r="AE527" s="1322"/>
      <c r="AF527" s="1322"/>
      <c r="AG527" s="38" t="s">
        <v>403</v>
      </c>
      <c r="AH527" s="1324">
        <v>2028</v>
      </c>
      <c r="AI527" s="1324"/>
      <c r="AJ527" s="1324"/>
      <c r="AK527" s="1325"/>
      <c r="BB527" s="3"/>
      <c r="BC527" s="3"/>
      <c r="BD527" s="3"/>
      <c r="BE527" s="3"/>
      <c r="BF527" s="3"/>
      <c r="BG527" s="3"/>
      <c r="BH527" s="3"/>
      <c r="BI527" s="3"/>
      <c r="BJ527" s="3"/>
      <c r="BK527" s="3"/>
      <c r="BL527" s="3"/>
      <c r="BM527" s="3"/>
      <c r="BN527" s="3" t="s">
        <v>2066</v>
      </c>
    </row>
    <row r="528" spans="2:66" ht="13" customHeight="1">
      <c r="B528" s="1341" t="s">
        <v>419</v>
      </c>
      <c r="C528" s="1342"/>
      <c r="D528" s="1342"/>
      <c r="E528" s="1342"/>
      <c r="F528" s="1342"/>
      <c r="G528" s="1342"/>
      <c r="H528" s="1343"/>
      <c r="I528" s="41" t="s">
        <v>420</v>
      </c>
      <c r="J528" s="42"/>
      <c r="K528" s="42"/>
      <c r="L528" s="42"/>
      <c r="M528" s="42"/>
      <c r="N528" s="42"/>
      <c r="O528" s="1399" t="s">
        <v>2726</v>
      </c>
      <c r="P528" s="1400"/>
      <c r="Q528" s="1400"/>
      <c r="R528" s="1400"/>
      <c r="S528" s="1400"/>
      <c r="T528" s="1400"/>
      <c r="U528" s="1400"/>
      <c r="V528" s="1400"/>
      <c r="W528" s="1400"/>
      <c r="X528" s="1400"/>
      <c r="Y528" s="1400"/>
      <c r="Z528" s="1400"/>
      <c r="AA528" s="1400"/>
      <c r="AB528" s="58"/>
      <c r="AC528" s="1293">
        <v>3</v>
      </c>
      <c r="AD528" s="1294"/>
      <c r="AE528" s="1294"/>
      <c r="AF528" s="1294"/>
      <c r="AG528" s="129" t="s">
        <v>403</v>
      </c>
      <c r="AH528" s="1324">
        <v>2020</v>
      </c>
      <c r="AI528" s="1324"/>
      <c r="AJ528" s="1324"/>
      <c r="AK528" s="1325"/>
      <c r="AZ528" s="3"/>
      <c r="BB528" s="3"/>
      <c r="BC528" s="3"/>
      <c r="BD528" s="3"/>
      <c r="BE528" s="3"/>
      <c r="BF528" s="3"/>
      <c r="BG528" s="3"/>
      <c r="BH528" s="3"/>
      <c r="BI528" s="3"/>
      <c r="BJ528" s="3"/>
      <c r="BK528" s="3"/>
      <c r="BL528" s="3"/>
      <c r="BM528" s="3"/>
      <c r="BN528" s="3" t="s">
        <v>2067</v>
      </c>
    </row>
    <row r="529" spans="2:66" ht="13" customHeight="1">
      <c r="B529" s="1344"/>
      <c r="C529" s="1345"/>
      <c r="D529" s="1345"/>
      <c r="E529" s="1345"/>
      <c r="F529" s="1345"/>
      <c r="G529" s="1345"/>
      <c r="H529" s="1346"/>
      <c r="I529" s="114" t="s">
        <v>421</v>
      </c>
      <c r="AB529" s="65"/>
      <c r="AC529" s="1321">
        <v>3</v>
      </c>
      <c r="AD529" s="1322"/>
      <c r="AE529" s="1322"/>
      <c r="AF529" s="1322"/>
      <c r="AG529" s="13" t="s">
        <v>403</v>
      </c>
      <c r="AH529" s="1324">
        <v>2020</v>
      </c>
      <c r="AI529" s="1324"/>
      <c r="AJ529" s="1324"/>
      <c r="AK529" s="1325"/>
      <c r="AZ529" s="3"/>
      <c r="BB529" s="3"/>
      <c r="BC529" s="3"/>
      <c r="BD529" s="3"/>
      <c r="BE529" s="3"/>
      <c r="BF529" s="3"/>
      <c r="BG529" s="3"/>
      <c r="BH529" s="3"/>
      <c r="BI529" s="3"/>
      <c r="BJ529" s="3"/>
      <c r="BK529" s="3"/>
      <c r="BL529" s="3"/>
      <c r="BM529" s="3"/>
      <c r="BN529" s="3" t="s">
        <v>2068</v>
      </c>
    </row>
    <row r="530" spans="2:66" ht="13" customHeight="1">
      <c r="B530" s="1344"/>
      <c r="C530" s="1345"/>
      <c r="D530" s="1345"/>
      <c r="E530" s="1345"/>
      <c r="F530" s="1345"/>
      <c r="G530" s="1345"/>
      <c r="H530" s="1346"/>
      <c r="I530" s="47" t="s">
        <v>422</v>
      </c>
      <c r="J530" s="48"/>
      <c r="K530" s="48"/>
      <c r="L530" s="48"/>
      <c r="M530" s="48"/>
      <c r="N530" s="48"/>
      <c r="O530" s="48"/>
      <c r="P530" s="48"/>
      <c r="Q530" s="48"/>
      <c r="R530" s="48"/>
      <c r="S530" s="48"/>
      <c r="T530" s="48"/>
      <c r="U530" s="48"/>
      <c r="V530" s="48"/>
      <c r="W530" s="48"/>
      <c r="X530" s="48"/>
      <c r="Y530" s="48"/>
      <c r="Z530" s="48"/>
      <c r="AA530" s="48"/>
      <c r="AB530" s="49"/>
      <c r="AC530" s="1321">
        <v>3</v>
      </c>
      <c r="AD530" s="1322"/>
      <c r="AE530" s="1322"/>
      <c r="AF530" s="1322"/>
      <c r="AG530" s="38" t="s">
        <v>403</v>
      </c>
      <c r="AH530" s="1324">
        <v>2020</v>
      </c>
      <c r="AI530" s="1324"/>
      <c r="AJ530" s="1324"/>
      <c r="AK530" s="1325"/>
      <c r="AZ530" s="3"/>
      <c r="BA530" s="3"/>
      <c r="BB530" s="3"/>
      <c r="BC530" s="3"/>
      <c r="BD530" s="3"/>
      <c r="BE530" s="3"/>
      <c r="BF530" s="3"/>
      <c r="BG530" s="3"/>
      <c r="BH530" s="3"/>
      <c r="BI530" s="3"/>
      <c r="BJ530" s="3"/>
      <c r="BK530" s="3"/>
      <c r="BL530" s="3"/>
      <c r="BM530" s="3"/>
      <c r="BN530" s="3" t="s">
        <v>2069</v>
      </c>
    </row>
    <row r="531" spans="2:66" ht="13" customHeight="1">
      <c r="B531" s="1344"/>
      <c r="C531" s="1345"/>
      <c r="D531" s="1345"/>
      <c r="E531" s="1345"/>
      <c r="F531" s="1345"/>
      <c r="G531" s="1345"/>
      <c r="H531" s="1346"/>
      <c r="I531" s="42" t="s">
        <v>423</v>
      </c>
      <c r="J531" s="42"/>
      <c r="K531" s="42"/>
      <c r="L531" s="42"/>
      <c r="M531" s="42"/>
      <c r="N531" s="42"/>
      <c r="O531" s="1399" t="s">
        <v>2727</v>
      </c>
      <c r="P531" s="1400"/>
      <c r="Q531" s="1400"/>
      <c r="R531" s="1400"/>
      <c r="S531" s="1400"/>
      <c r="T531" s="1400"/>
      <c r="U531" s="1400"/>
      <c r="V531" s="1400"/>
      <c r="W531" s="1400"/>
      <c r="X531" s="1400"/>
      <c r="Y531" s="1400"/>
      <c r="Z531" s="1400"/>
      <c r="AA531" s="1400"/>
      <c r="AC531" s="1321">
        <v>3</v>
      </c>
      <c r="AD531" s="1322"/>
      <c r="AE531" s="1322"/>
      <c r="AF531" s="1322"/>
      <c r="AG531" s="13" t="s">
        <v>403</v>
      </c>
      <c r="AH531" s="1324">
        <v>2020</v>
      </c>
      <c r="AI531" s="1324"/>
      <c r="AJ531" s="1324"/>
      <c r="AK531" s="1325"/>
      <c r="AZ531" s="3"/>
      <c r="BA531" s="3"/>
      <c r="BB531" s="3"/>
      <c r="BC531" s="3"/>
      <c r="BD531" s="3"/>
      <c r="BE531" s="3"/>
      <c r="BF531" s="3"/>
      <c r="BG531" s="3"/>
      <c r="BH531" s="3"/>
      <c r="BI531" s="3"/>
      <c r="BJ531" s="3"/>
      <c r="BK531" s="3"/>
      <c r="BL531" s="3"/>
      <c r="BM531" s="3"/>
      <c r="BN531" s="3" t="s">
        <v>2070</v>
      </c>
    </row>
    <row r="532" spans="2:66" ht="13" customHeight="1">
      <c r="B532" s="1344"/>
      <c r="C532" s="1345"/>
      <c r="D532" s="1345"/>
      <c r="E532" s="1345"/>
      <c r="F532" s="1345"/>
      <c r="G532" s="1345"/>
      <c r="H532" s="1346"/>
      <c r="I532" t="s">
        <v>421</v>
      </c>
      <c r="AC532" s="1321">
        <v>3</v>
      </c>
      <c r="AD532" s="1322"/>
      <c r="AE532" s="1322"/>
      <c r="AF532" s="1322"/>
      <c r="AG532" s="13" t="s">
        <v>403</v>
      </c>
      <c r="AH532" s="1324">
        <v>2020</v>
      </c>
      <c r="AI532" s="1324"/>
      <c r="AJ532" s="1324"/>
      <c r="AK532" s="1325"/>
      <c r="AZ532" s="3"/>
      <c r="BA532" s="3"/>
      <c r="BB532" s="3"/>
      <c r="BC532" s="3"/>
      <c r="BD532" s="3"/>
      <c r="BE532" s="3"/>
      <c r="BF532" s="3"/>
      <c r="BG532" s="3"/>
      <c r="BH532" s="3"/>
      <c r="BI532" s="3"/>
      <c r="BJ532" s="3"/>
      <c r="BK532" s="3"/>
      <c r="BL532" s="3"/>
      <c r="BM532" s="3"/>
      <c r="BN532" s="3" t="s">
        <v>2071</v>
      </c>
    </row>
    <row r="533" spans="2:66" ht="13" customHeight="1">
      <c r="B533" s="1344"/>
      <c r="C533" s="1345"/>
      <c r="D533" s="1345"/>
      <c r="E533" s="1345"/>
      <c r="F533" s="1345"/>
      <c r="G533" s="1345"/>
      <c r="H533" s="1346"/>
      <c r="I533" s="48" t="s">
        <v>422</v>
      </c>
      <c r="J533" s="48"/>
      <c r="K533" s="48"/>
      <c r="L533" s="48"/>
      <c r="M533" s="48"/>
      <c r="N533" s="48"/>
      <c r="O533" s="48"/>
      <c r="P533" s="48"/>
      <c r="Q533" s="48"/>
      <c r="R533" s="48"/>
      <c r="S533" s="48"/>
      <c r="T533" s="48"/>
      <c r="U533" s="48"/>
      <c r="V533" s="48"/>
      <c r="W533" s="48"/>
      <c r="X533" s="48"/>
      <c r="Y533" s="48"/>
      <c r="Z533" s="48"/>
      <c r="AA533" s="48"/>
      <c r="AB533" s="48"/>
      <c r="AC533" s="1321">
        <v>3</v>
      </c>
      <c r="AD533" s="1322"/>
      <c r="AE533" s="1322"/>
      <c r="AF533" s="1322"/>
      <c r="AG533" s="38" t="s">
        <v>403</v>
      </c>
      <c r="AH533" s="1324">
        <v>2020</v>
      </c>
      <c r="AI533" s="1324"/>
      <c r="AJ533" s="1324"/>
      <c r="AK533" s="1325"/>
      <c r="AZ533" s="3"/>
      <c r="BA533" s="3"/>
      <c r="BB533" s="3"/>
      <c r="BC533" s="3"/>
      <c r="BD533" s="3"/>
      <c r="BE533" s="3"/>
      <c r="BF533" s="3"/>
      <c r="BG533" s="3"/>
      <c r="BH533" s="3"/>
      <c r="BI533" s="3"/>
      <c r="BJ533" s="3"/>
      <c r="BK533" s="3"/>
      <c r="BL533" s="3"/>
      <c r="BM533" s="3"/>
      <c r="BN533" s="3" t="s">
        <v>2072</v>
      </c>
    </row>
    <row r="534" spans="2:66" ht="13" customHeight="1">
      <c r="B534" s="1344"/>
      <c r="C534" s="1345"/>
      <c r="D534" s="1345"/>
      <c r="E534" s="1345"/>
      <c r="F534" s="1345"/>
      <c r="G534" s="1345"/>
      <c r="H534" s="1346"/>
      <c r="I534" s="42" t="s">
        <v>423</v>
      </c>
      <c r="J534" s="42"/>
      <c r="K534" s="42"/>
      <c r="L534" s="42"/>
      <c r="M534" s="42"/>
      <c r="N534" s="42"/>
      <c r="O534" s="1399" t="s">
        <v>2728</v>
      </c>
      <c r="P534" s="1400"/>
      <c r="Q534" s="1400"/>
      <c r="R534" s="1400"/>
      <c r="S534" s="1400"/>
      <c r="T534" s="1400"/>
      <c r="U534" s="1400"/>
      <c r="V534" s="1400"/>
      <c r="W534" s="1400"/>
      <c r="X534" s="1400"/>
      <c r="Y534" s="1400"/>
      <c r="Z534" s="1400"/>
      <c r="AA534" s="1400"/>
      <c r="AC534" s="1321">
        <v>3</v>
      </c>
      <c r="AD534" s="1322"/>
      <c r="AE534" s="1322"/>
      <c r="AF534" s="1322"/>
      <c r="AG534" s="13" t="s">
        <v>403</v>
      </c>
      <c r="AH534" s="1324">
        <v>2020</v>
      </c>
      <c r="AI534" s="1324"/>
      <c r="AJ534" s="1324"/>
      <c r="AK534" s="1325"/>
      <c r="AZ534" s="3"/>
      <c r="BA534" s="3"/>
      <c r="BB534" s="3"/>
      <c r="BC534" s="3"/>
      <c r="BD534" s="3"/>
      <c r="BE534" s="3"/>
      <c r="BF534" s="3"/>
      <c r="BG534" s="3"/>
      <c r="BH534" s="3"/>
      <c r="BI534" s="3"/>
      <c r="BJ534" s="3"/>
      <c r="BK534" s="3"/>
      <c r="BL534" s="3"/>
      <c r="BM534" s="3"/>
      <c r="BN534" s="3" t="s">
        <v>2073</v>
      </c>
    </row>
    <row r="535" spans="2:66" ht="13" customHeight="1">
      <c r="B535" s="1344"/>
      <c r="C535" s="1345"/>
      <c r="D535" s="1345"/>
      <c r="E535" s="1345"/>
      <c r="F535" s="1345"/>
      <c r="G535" s="1345"/>
      <c r="H535" s="1346"/>
      <c r="I535" t="s">
        <v>421</v>
      </c>
      <c r="AC535" s="1321">
        <v>3</v>
      </c>
      <c r="AD535" s="1322"/>
      <c r="AE535" s="1322"/>
      <c r="AF535" s="1322"/>
      <c r="AG535" s="13" t="s">
        <v>403</v>
      </c>
      <c r="AH535" s="1324">
        <v>2020</v>
      </c>
      <c r="AI535" s="1324"/>
      <c r="AJ535" s="1324"/>
      <c r="AK535" s="1325"/>
      <c r="AZ535" s="3"/>
      <c r="BA535" s="3"/>
      <c r="BB535" s="3"/>
      <c r="BC535" s="3"/>
      <c r="BD535" s="3"/>
      <c r="BE535" s="3"/>
      <c r="BF535" s="3"/>
      <c r="BG535" s="3"/>
      <c r="BH535" s="3"/>
      <c r="BI535" s="3"/>
      <c r="BJ535" s="3"/>
      <c r="BK535" s="3"/>
      <c r="BL535" s="3"/>
      <c r="BM535" s="3"/>
      <c r="BN535" s="3" t="s">
        <v>2074</v>
      </c>
    </row>
    <row r="536" spans="2:66" ht="13" customHeight="1">
      <c r="B536" s="1344"/>
      <c r="C536" s="1345"/>
      <c r="D536" s="1345"/>
      <c r="E536" s="1345"/>
      <c r="F536" s="1345"/>
      <c r="G536" s="1345"/>
      <c r="H536" s="1346"/>
      <c r="I536" s="48" t="s">
        <v>422</v>
      </c>
      <c r="J536" s="48"/>
      <c r="K536" s="48"/>
      <c r="L536" s="48"/>
      <c r="M536" s="48"/>
      <c r="N536" s="48"/>
      <c r="O536" s="48"/>
      <c r="P536" s="48"/>
      <c r="Q536" s="48"/>
      <c r="R536" s="48"/>
      <c r="S536" s="48"/>
      <c r="T536" s="48"/>
      <c r="U536" s="48"/>
      <c r="V536" s="48"/>
      <c r="W536" s="48"/>
      <c r="X536" s="48"/>
      <c r="Y536" s="48"/>
      <c r="Z536" s="48"/>
      <c r="AA536" s="48"/>
      <c r="AB536" s="48"/>
      <c r="AC536" s="1321">
        <v>3</v>
      </c>
      <c r="AD536" s="1322"/>
      <c r="AE536" s="1322"/>
      <c r="AF536" s="1322"/>
      <c r="AG536" s="38" t="s">
        <v>403</v>
      </c>
      <c r="AH536" s="1324">
        <v>2020</v>
      </c>
      <c r="AI536" s="1324"/>
      <c r="AJ536" s="1324"/>
      <c r="AK536" s="1325"/>
      <c r="AZ536" s="3"/>
      <c r="BA536" s="3"/>
      <c r="BB536" s="3"/>
      <c r="BC536" s="3"/>
      <c r="BD536" s="3"/>
      <c r="BE536" s="3"/>
      <c r="BF536" s="3"/>
      <c r="BG536" s="3"/>
      <c r="BH536" s="3"/>
      <c r="BI536" s="3"/>
      <c r="BJ536" s="3"/>
      <c r="BK536" s="3"/>
      <c r="BL536" s="3"/>
      <c r="BM536" s="3"/>
      <c r="BN536" s="3" t="s">
        <v>2075</v>
      </c>
    </row>
    <row r="537" spans="2:66" ht="13" customHeight="1">
      <c r="B537" s="1344"/>
      <c r="C537" s="1345"/>
      <c r="D537" s="1345"/>
      <c r="E537" s="1345"/>
      <c r="F537" s="1345"/>
      <c r="G537" s="1345"/>
      <c r="H537" s="1346"/>
      <c r="I537" s="42" t="s">
        <v>423</v>
      </c>
      <c r="J537" s="42"/>
      <c r="K537" s="42"/>
      <c r="L537" s="42"/>
      <c r="M537" s="42"/>
      <c r="N537" s="42"/>
      <c r="O537" s="1399" t="s">
        <v>2729</v>
      </c>
      <c r="P537" s="1400"/>
      <c r="Q537" s="1400"/>
      <c r="R537" s="1400"/>
      <c r="S537" s="1400"/>
      <c r="T537" s="1400"/>
      <c r="U537" s="1400"/>
      <c r="V537" s="1400"/>
      <c r="W537" s="1400"/>
      <c r="X537" s="1400"/>
      <c r="Y537" s="1400"/>
      <c r="Z537" s="1400"/>
      <c r="AA537" s="1400"/>
      <c r="AC537" s="1321">
        <v>2</v>
      </c>
      <c r="AD537" s="1322"/>
      <c r="AE537" s="1322"/>
      <c r="AF537" s="1322"/>
      <c r="AG537" s="13" t="s">
        <v>403</v>
      </c>
      <c r="AH537" s="1324">
        <v>2025</v>
      </c>
      <c r="AI537" s="1324"/>
      <c r="AJ537" s="1324"/>
      <c r="AK537" s="1325"/>
      <c r="AZ537" s="3"/>
      <c r="BA537" s="3"/>
      <c r="BB537" s="3"/>
      <c r="BC537" s="3"/>
      <c r="BD537" s="3"/>
      <c r="BE537" s="3"/>
      <c r="BF537" s="3"/>
      <c r="BG537" s="3"/>
      <c r="BH537" s="3"/>
      <c r="BI537" s="3"/>
      <c r="BJ537" s="3"/>
      <c r="BK537" s="3"/>
      <c r="BL537" s="3"/>
      <c r="BM537" s="3"/>
      <c r="BN537" s="3" t="s">
        <v>2076</v>
      </c>
    </row>
    <row r="538" spans="2:66" ht="13" customHeight="1">
      <c r="B538" s="1344"/>
      <c r="C538" s="1345"/>
      <c r="D538" s="1345"/>
      <c r="E538" s="1345"/>
      <c r="F538" s="1345"/>
      <c r="G538" s="1345"/>
      <c r="H538" s="1346"/>
      <c r="I538" t="s">
        <v>421</v>
      </c>
      <c r="AC538" s="1321">
        <v>3</v>
      </c>
      <c r="AD538" s="1322"/>
      <c r="AE538" s="1322"/>
      <c r="AF538" s="1322"/>
      <c r="AG538" s="13" t="s">
        <v>403</v>
      </c>
      <c r="AH538" s="1324">
        <v>2025</v>
      </c>
      <c r="AI538" s="1324"/>
      <c r="AJ538" s="1324"/>
      <c r="AK538" s="1325"/>
      <c r="AZ538" s="3"/>
      <c r="BA538" s="3"/>
      <c r="BB538" s="3"/>
      <c r="BC538" s="3"/>
      <c r="BD538" s="3"/>
      <c r="BE538" s="3"/>
      <c r="BF538" s="3"/>
      <c r="BG538" s="3"/>
      <c r="BH538" s="3"/>
      <c r="BI538" s="3"/>
      <c r="BJ538" s="3"/>
      <c r="BK538" s="3"/>
      <c r="BL538" s="3"/>
      <c r="BM538" s="3"/>
      <c r="BN538" s="3" t="s">
        <v>2077</v>
      </c>
    </row>
    <row r="539" spans="2:66" ht="13" customHeight="1">
      <c r="B539" s="1344"/>
      <c r="C539" s="1345"/>
      <c r="D539" s="1345"/>
      <c r="E539" s="1345"/>
      <c r="F539" s="1345"/>
      <c r="G539" s="1345"/>
      <c r="H539" s="1346"/>
      <c r="I539" s="48" t="s">
        <v>422</v>
      </c>
      <c r="J539" s="48"/>
      <c r="K539" s="48"/>
      <c r="L539" s="48"/>
      <c r="M539" s="48"/>
      <c r="N539" s="48"/>
      <c r="O539" s="48"/>
      <c r="P539" s="48"/>
      <c r="Q539" s="48"/>
      <c r="R539" s="48"/>
      <c r="S539" s="48"/>
      <c r="T539" s="48"/>
      <c r="U539" s="48"/>
      <c r="V539" s="48"/>
      <c r="W539" s="48"/>
      <c r="X539" s="48"/>
      <c r="Y539" s="48"/>
      <c r="Z539" s="48"/>
      <c r="AA539" s="48"/>
      <c r="AB539" s="48"/>
      <c r="AC539" s="1321">
        <v>5</v>
      </c>
      <c r="AD539" s="1322"/>
      <c r="AE539" s="1322"/>
      <c r="AF539" s="1322"/>
      <c r="AG539" s="38" t="s">
        <v>403</v>
      </c>
      <c r="AH539" s="1324">
        <v>2025</v>
      </c>
      <c r="AI539" s="1324"/>
      <c r="AJ539" s="1324"/>
      <c r="AK539" s="1325"/>
      <c r="AZ539" s="3"/>
      <c r="BA539" s="3"/>
      <c r="BB539" s="3"/>
      <c r="BC539" s="3"/>
      <c r="BD539" s="3"/>
      <c r="BE539" s="3"/>
      <c r="BF539" s="3"/>
      <c r="BG539" s="3"/>
      <c r="BH539" s="3"/>
      <c r="BI539" s="3"/>
      <c r="BJ539" s="3"/>
      <c r="BK539" s="3"/>
      <c r="BL539" s="3"/>
      <c r="BM539" s="3"/>
      <c r="BN539" s="3" t="s">
        <v>2078</v>
      </c>
    </row>
    <row r="540" spans="2:66" ht="13" customHeight="1">
      <c r="B540" s="1344"/>
      <c r="C540" s="1345"/>
      <c r="D540" s="1345"/>
      <c r="E540" s="1345"/>
      <c r="F540" s="1345"/>
      <c r="G540" s="1345"/>
      <c r="H540" s="1346"/>
      <c r="I540" s="42" t="s">
        <v>423</v>
      </c>
      <c r="J540" s="42"/>
      <c r="K540" s="42"/>
      <c r="L540" s="42"/>
      <c r="M540" s="42"/>
      <c r="N540" s="42"/>
      <c r="O540" s="1399" t="s">
        <v>334</v>
      </c>
      <c r="P540" s="1400"/>
      <c r="Q540" s="1400"/>
      <c r="R540" s="1400"/>
      <c r="S540" s="1400"/>
      <c r="T540" s="1400"/>
      <c r="U540" s="1400"/>
      <c r="V540" s="1400"/>
      <c r="W540" s="1400"/>
      <c r="X540" s="1400"/>
      <c r="Y540" s="1400"/>
      <c r="Z540" s="1400"/>
      <c r="AA540" s="1400"/>
      <c r="AC540" s="1321" t="s">
        <v>591</v>
      </c>
      <c r="AD540" s="1322"/>
      <c r="AE540" s="1322"/>
      <c r="AF540" s="1322"/>
      <c r="AG540" s="13" t="s">
        <v>403</v>
      </c>
      <c r="AH540" s="1324"/>
      <c r="AI540" s="1324"/>
      <c r="AJ540" s="1324"/>
      <c r="AK540" s="1325"/>
      <c r="AZ540" s="3"/>
      <c r="BA540" s="3"/>
      <c r="BB540" s="3"/>
      <c r="BC540" s="3"/>
      <c r="BD540" s="3"/>
      <c r="BE540" s="3"/>
      <c r="BF540" s="3"/>
      <c r="BG540" s="3"/>
      <c r="BH540" s="3"/>
      <c r="BI540" s="3"/>
      <c r="BJ540" s="3"/>
      <c r="BK540" s="3"/>
      <c r="BL540" s="3"/>
      <c r="BM540" s="3"/>
      <c r="BN540" s="3" t="s">
        <v>2079</v>
      </c>
    </row>
    <row r="541" spans="2:66" ht="13" customHeight="1">
      <c r="B541" s="1344"/>
      <c r="C541" s="1345"/>
      <c r="D541" s="1345"/>
      <c r="E541" s="1345"/>
      <c r="F541" s="1345"/>
      <c r="G541" s="1345"/>
      <c r="H541" s="1346"/>
      <c r="I541" t="s">
        <v>421</v>
      </c>
      <c r="AC541" s="1321" t="s">
        <v>591</v>
      </c>
      <c r="AD541" s="1322"/>
      <c r="AE541" s="1322"/>
      <c r="AF541" s="1322"/>
      <c r="AG541" s="38" t="s">
        <v>403</v>
      </c>
      <c r="AH541" s="1324"/>
      <c r="AI541" s="1324"/>
      <c r="AJ541" s="1324"/>
      <c r="AK541" s="1325"/>
      <c r="AZ541" s="3"/>
      <c r="BA541" s="3"/>
      <c r="BB541" s="3"/>
      <c r="BC541" s="3"/>
      <c r="BD541" s="3"/>
      <c r="BE541" s="3"/>
      <c r="BF541" s="3"/>
      <c r="BG541" s="3"/>
      <c r="BH541" s="3"/>
      <c r="BI541" s="3"/>
      <c r="BJ541" s="3"/>
      <c r="BK541" s="3"/>
      <c r="BL541" s="3"/>
      <c r="BM541" s="3"/>
      <c r="BN541" s="3" t="s">
        <v>2080</v>
      </c>
    </row>
    <row r="542" spans="2:66" ht="13" customHeight="1">
      <c r="B542" s="1344"/>
      <c r="C542" s="1345"/>
      <c r="D542" s="1345"/>
      <c r="E542" s="1345"/>
      <c r="F542" s="1345"/>
      <c r="G542" s="1345"/>
      <c r="H542" s="1346"/>
      <c r="I542" s="48" t="s">
        <v>422</v>
      </c>
      <c r="J542" s="48"/>
      <c r="K542" s="48"/>
      <c r="L542" s="48"/>
      <c r="M542" s="48"/>
      <c r="N542" s="48"/>
      <c r="O542" s="48"/>
      <c r="P542" s="48"/>
      <c r="Q542" s="48"/>
      <c r="R542" s="48"/>
      <c r="S542" s="48"/>
      <c r="T542" s="48"/>
      <c r="U542" s="48"/>
      <c r="V542" s="48"/>
      <c r="W542" s="48"/>
      <c r="X542" s="48"/>
      <c r="Y542" s="48"/>
      <c r="Z542" s="48"/>
      <c r="AA542" s="48"/>
      <c r="AB542" s="48"/>
      <c r="AC542" s="1321" t="s">
        <v>591</v>
      </c>
      <c r="AD542" s="1322"/>
      <c r="AE542" s="1322"/>
      <c r="AF542" s="1322"/>
      <c r="AG542" s="13" t="s">
        <v>403</v>
      </c>
      <c r="AH542" s="1324"/>
      <c r="AI542" s="1324"/>
      <c r="AJ542" s="1324"/>
      <c r="AK542" s="1325"/>
      <c r="AZ542" s="3"/>
      <c r="BA542" s="3"/>
      <c r="BB542" s="3"/>
      <c r="BC542" s="3"/>
      <c r="BD542" s="3"/>
      <c r="BE542" s="3"/>
      <c r="BF542" s="3"/>
      <c r="BG542" s="3"/>
      <c r="BH542" s="3"/>
      <c r="BI542" s="3"/>
      <c r="BJ542" s="3"/>
      <c r="BK542" s="3"/>
      <c r="BL542" s="3"/>
      <c r="BM542" s="3"/>
      <c r="BN542" s="3" t="s">
        <v>2081</v>
      </c>
    </row>
    <row r="543" spans="2:66" ht="13" customHeight="1">
      <c r="B543" s="1344"/>
      <c r="C543" s="1345"/>
      <c r="D543" s="1345"/>
      <c r="E543" s="1345"/>
      <c r="F543" s="1345"/>
      <c r="G543" s="1345"/>
      <c r="H543" s="1346"/>
      <c r="I543" s="42" t="s">
        <v>423</v>
      </c>
      <c r="J543" s="42"/>
      <c r="K543" s="42"/>
      <c r="L543" s="42"/>
      <c r="M543" s="42"/>
      <c r="N543" s="42"/>
      <c r="O543" s="1399" t="s">
        <v>334</v>
      </c>
      <c r="P543" s="1400"/>
      <c r="Q543" s="1400"/>
      <c r="R543" s="1400"/>
      <c r="S543" s="1400"/>
      <c r="T543" s="1400"/>
      <c r="U543" s="1400"/>
      <c r="V543" s="1400"/>
      <c r="W543" s="1400"/>
      <c r="X543" s="1400"/>
      <c r="Y543" s="1400"/>
      <c r="Z543" s="1400"/>
      <c r="AA543" s="1400"/>
      <c r="AC543" s="1321" t="s">
        <v>591</v>
      </c>
      <c r="AD543" s="1322"/>
      <c r="AE543" s="1322"/>
      <c r="AF543" s="1322"/>
      <c r="AG543" s="38" t="s">
        <v>403</v>
      </c>
      <c r="AH543" s="1324"/>
      <c r="AI543" s="1324"/>
      <c r="AJ543" s="1324"/>
      <c r="AK543" s="1325"/>
      <c r="AZ543" s="3"/>
      <c r="BA543" s="3"/>
      <c r="BB543" s="3"/>
      <c r="BC543" s="3"/>
      <c r="BD543" s="3"/>
      <c r="BE543" s="3"/>
      <c r="BF543" s="3"/>
      <c r="BG543" s="3"/>
      <c r="BH543" s="3"/>
      <c r="BI543" s="3"/>
      <c r="BJ543" s="3"/>
      <c r="BK543" s="3"/>
      <c r="BL543" s="3"/>
      <c r="BM543" s="3"/>
      <c r="BN543" s="3" t="s">
        <v>2082</v>
      </c>
    </row>
    <row r="544" spans="2:66" ht="13" customHeight="1">
      <c r="B544" s="1344"/>
      <c r="C544" s="1345"/>
      <c r="D544" s="1345"/>
      <c r="E544" s="1345"/>
      <c r="F544" s="1345"/>
      <c r="G544" s="1345"/>
      <c r="H544" s="1346"/>
      <c r="I544" t="s">
        <v>421</v>
      </c>
      <c r="AC544" s="1321" t="s">
        <v>591</v>
      </c>
      <c r="AD544" s="1322"/>
      <c r="AE544" s="1322"/>
      <c r="AF544" s="1322"/>
      <c r="AG544" s="13" t="s">
        <v>403</v>
      </c>
      <c r="AH544" s="1324"/>
      <c r="AI544" s="1324"/>
      <c r="AJ544" s="1324"/>
      <c r="AK544" s="1325"/>
      <c r="AZ544" s="3"/>
      <c r="BA544" s="3"/>
      <c r="BB544" s="3"/>
      <c r="BC544" s="3"/>
      <c r="BD544" s="3"/>
      <c r="BE544" s="3"/>
      <c r="BF544" s="3"/>
      <c r="BG544" s="3"/>
      <c r="BH544" s="3"/>
      <c r="BI544" s="3"/>
      <c r="BJ544" s="3"/>
      <c r="BK544" s="3"/>
      <c r="BL544" s="3"/>
      <c r="BM544" s="3"/>
      <c r="BN544" s="3" t="s">
        <v>2083</v>
      </c>
    </row>
    <row r="545" spans="1:66" ht="13" customHeight="1">
      <c r="B545" s="1344"/>
      <c r="C545" s="1345"/>
      <c r="D545" s="1345"/>
      <c r="E545" s="1345"/>
      <c r="F545" s="1345"/>
      <c r="G545" s="1345"/>
      <c r="H545" s="1346"/>
      <c r="I545" s="48" t="s">
        <v>422</v>
      </c>
      <c r="J545" s="48"/>
      <c r="K545" s="48"/>
      <c r="L545" s="48"/>
      <c r="M545" s="48"/>
      <c r="N545" s="48"/>
      <c r="O545" s="48"/>
      <c r="P545" s="48"/>
      <c r="Q545" s="48"/>
      <c r="R545" s="48"/>
      <c r="S545" s="48"/>
      <c r="T545" s="48"/>
      <c r="U545" s="48"/>
      <c r="V545" s="48"/>
      <c r="W545" s="48"/>
      <c r="X545" s="48"/>
      <c r="Y545" s="48"/>
      <c r="Z545" s="48"/>
      <c r="AA545" s="48"/>
      <c r="AB545" s="48"/>
      <c r="AC545" s="1321" t="s">
        <v>591</v>
      </c>
      <c r="AD545" s="1322"/>
      <c r="AE545" s="1322"/>
      <c r="AF545" s="1322"/>
      <c r="AG545" s="38" t="s">
        <v>403</v>
      </c>
      <c r="AH545" s="1324"/>
      <c r="AI545" s="1324"/>
      <c r="AJ545" s="1324"/>
      <c r="AK545" s="1325"/>
      <c r="AZ545" s="3"/>
      <c r="BA545" s="3"/>
      <c r="BB545" s="3"/>
      <c r="BC545" s="3"/>
      <c r="BD545" s="3"/>
      <c r="BE545" s="3"/>
      <c r="BF545" s="3"/>
      <c r="BG545" s="3"/>
      <c r="BH545" s="3"/>
      <c r="BI545" s="3"/>
      <c r="BJ545" s="3"/>
      <c r="BK545" s="3"/>
      <c r="BL545" s="3"/>
      <c r="BM545" s="3"/>
      <c r="BN545" s="3" t="s">
        <v>2084</v>
      </c>
    </row>
    <row r="546" spans="1:66" ht="13" customHeight="1">
      <c r="B546" s="1344"/>
      <c r="C546" s="1345"/>
      <c r="D546" s="1345"/>
      <c r="E546" s="1345"/>
      <c r="F546" s="1345"/>
      <c r="G546" s="1345"/>
      <c r="H546" s="1346"/>
      <c r="I546" s="42" t="s">
        <v>562</v>
      </c>
      <c r="J546" s="42"/>
      <c r="K546" s="42"/>
      <c r="L546" s="42"/>
      <c r="M546" s="42"/>
      <c r="N546" s="42"/>
      <c r="O546" s="42"/>
      <c r="P546" s="42"/>
      <c r="Q546" s="42"/>
      <c r="R546" s="42"/>
      <c r="S546" s="42"/>
      <c r="T546" s="42"/>
      <c r="U546" s="42"/>
      <c r="V546" s="42"/>
      <c r="W546" s="42"/>
      <c r="AC546" s="1321">
        <v>4</v>
      </c>
      <c r="AD546" s="1322"/>
      <c r="AE546" s="1322"/>
      <c r="AF546" s="1322"/>
      <c r="AG546" s="38" t="s">
        <v>403</v>
      </c>
      <c r="AH546" s="1324">
        <v>2027</v>
      </c>
      <c r="AI546" s="1324"/>
      <c r="AJ546" s="1324"/>
      <c r="AK546" s="1325"/>
      <c r="AZ546" s="3"/>
      <c r="BA546" s="3"/>
      <c r="BB546" s="3"/>
      <c r="BC546" s="3"/>
      <c r="BD546" s="3"/>
      <c r="BE546" s="3"/>
      <c r="BF546" s="3"/>
      <c r="BG546" s="3"/>
      <c r="BH546" s="3"/>
      <c r="BI546" s="3"/>
      <c r="BJ546" s="3"/>
      <c r="BK546" s="3"/>
      <c r="BL546" s="3"/>
      <c r="BM546" s="3"/>
      <c r="BN546" s="3"/>
    </row>
    <row r="547" spans="1:66" ht="13" customHeight="1">
      <c r="B547" s="1344"/>
      <c r="C547" s="1345"/>
      <c r="D547" s="1345"/>
      <c r="E547" s="1345"/>
      <c r="F547" s="1345"/>
      <c r="G547" s="1345"/>
      <c r="H547" s="1346"/>
      <c r="I547" t="s">
        <v>563</v>
      </c>
      <c r="AC547" s="1321">
        <v>2</v>
      </c>
      <c r="AD547" s="1322"/>
      <c r="AE547" s="1322"/>
      <c r="AF547" s="1322"/>
      <c r="AG547" s="13" t="s">
        <v>403</v>
      </c>
      <c r="AH547" s="1324">
        <v>2027</v>
      </c>
      <c r="AI547" s="1324"/>
      <c r="AJ547" s="1324"/>
      <c r="AK547" s="1325"/>
      <c r="AZ547" s="3"/>
      <c r="BA547" s="3"/>
      <c r="BB547" s="3"/>
      <c r="BC547" s="3"/>
      <c r="BD547" s="3"/>
      <c r="BE547" s="3"/>
      <c r="BF547" s="3"/>
      <c r="BG547" s="3"/>
      <c r="BH547" s="3"/>
      <c r="BI547" s="3"/>
      <c r="BJ547" s="3"/>
      <c r="BK547" s="3"/>
      <c r="BL547" s="3"/>
      <c r="BM547" s="3"/>
      <c r="BN547" s="3"/>
    </row>
    <row r="548" spans="1:66" ht="13" customHeight="1">
      <c r="B548" s="1344"/>
      <c r="C548" s="1345"/>
      <c r="D548" s="1345"/>
      <c r="E548" s="1345"/>
      <c r="F548" s="1345"/>
      <c r="G548" s="1345"/>
      <c r="H548" s="1346"/>
      <c r="I548" t="s">
        <v>564</v>
      </c>
      <c r="AC548" s="1321">
        <v>7</v>
      </c>
      <c r="AD548" s="1322"/>
      <c r="AE548" s="1322"/>
      <c r="AF548" s="1322"/>
      <c r="AG548" s="38" t="s">
        <v>403</v>
      </c>
      <c r="AH548" s="1324">
        <v>2028</v>
      </c>
      <c r="AI548" s="1324"/>
      <c r="AJ548" s="1324"/>
      <c r="AK548" s="1325"/>
      <c r="AZ548" s="3"/>
      <c r="BA548" s="3"/>
      <c r="BB548" s="3"/>
      <c r="BC548" s="3"/>
      <c r="BD548" s="3"/>
      <c r="BE548" s="3"/>
      <c r="BF548" s="3"/>
      <c r="BG548" s="3"/>
      <c r="BH548" s="3"/>
      <c r="BI548" s="3"/>
      <c r="BJ548" s="3"/>
      <c r="BK548" s="3"/>
      <c r="BL548" s="3"/>
      <c r="BM548" s="3"/>
      <c r="BN548" s="3"/>
    </row>
    <row r="549" spans="1:66" ht="13" customHeight="1">
      <c r="B549" s="1344"/>
      <c r="C549" s="1345"/>
      <c r="D549" s="1345"/>
      <c r="E549" s="1345"/>
      <c r="F549" s="1345"/>
      <c r="G549" s="1345"/>
      <c r="H549" s="1346"/>
      <c r="I549" t="s">
        <v>565</v>
      </c>
      <c r="AC549" s="1321">
        <v>8</v>
      </c>
      <c r="AD549" s="1322"/>
      <c r="AE549" s="1322"/>
      <c r="AF549" s="1322"/>
      <c r="AG549" s="38" t="s">
        <v>403</v>
      </c>
      <c r="AH549" s="1324">
        <v>2028</v>
      </c>
      <c r="AI549" s="1324"/>
      <c r="AJ549" s="1324"/>
      <c r="AK549" s="1325"/>
      <c r="AZ549" s="3"/>
      <c r="BA549" s="3"/>
      <c r="BB549" s="3"/>
      <c r="BC549" s="3"/>
      <c r="BD549" s="3"/>
      <c r="BE549" s="3"/>
      <c r="BF549" s="3"/>
      <c r="BG549" s="3"/>
      <c r="BH549" s="3"/>
      <c r="BI549" s="3"/>
      <c r="BJ549" s="3"/>
      <c r="BK549" s="3"/>
      <c r="BL549" s="3"/>
      <c r="BM549" s="3"/>
      <c r="BN549" s="3"/>
    </row>
    <row r="550" spans="1:66" ht="13" customHeight="1">
      <c r="B550" s="1347"/>
      <c r="C550" s="1348"/>
      <c r="D550" s="1348"/>
      <c r="E550" s="1348"/>
      <c r="F550" s="1348"/>
      <c r="G550" s="1348"/>
      <c r="H550" s="1349"/>
      <c r="I550" s="48" t="s">
        <v>451</v>
      </c>
      <c r="J550" s="48"/>
      <c r="K550" s="48"/>
      <c r="L550" s="48"/>
      <c r="M550" s="48"/>
      <c r="N550" s="48"/>
      <c r="O550" s="48"/>
      <c r="P550" s="48"/>
      <c r="Q550" s="48"/>
      <c r="R550" s="48"/>
      <c r="S550" s="48"/>
      <c r="T550" s="48"/>
      <c r="U550" s="48"/>
      <c r="V550" s="48"/>
      <c r="W550" s="48"/>
      <c r="X550" s="48"/>
      <c r="Y550" s="48"/>
      <c r="Z550" s="48"/>
      <c r="AA550" s="48"/>
      <c r="AB550" s="48"/>
      <c r="AC550" s="1321">
        <v>9</v>
      </c>
      <c r="AD550" s="1322"/>
      <c r="AE550" s="1322"/>
      <c r="AF550" s="1322"/>
      <c r="AG550" s="38" t="s">
        <v>403</v>
      </c>
      <c r="AH550" s="1324">
        <v>2028</v>
      </c>
      <c r="AI550" s="1324"/>
      <c r="AJ550" s="1324"/>
      <c r="AK550" s="1325"/>
      <c r="BB550" s="3"/>
      <c r="BC550" s="3"/>
      <c r="BD550" s="3"/>
      <c r="BE550" s="3"/>
      <c r="BF550" s="3"/>
      <c r="BG550" s="3"/>
      <c r="BH550" s="3" t="s">
        <v>112</v>
      </c>
      <c r="BI550" s="3" t="str">
        <f>N657</f>
        <v>No</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605" t="s">
        <v>543</v>
      </c>
      <c r="B552" s="1605"/>
      <c r="C552" s="1605"/>
      <c r="D552" s="1605"/>
      <c r="E552" s="1605"/>
      <c r="F552" s="1605"/>
      <c r="G552" s="1605"/>
      <c r="H552" s="1605"/>
      <c r="I552" s="1605"/>
      <c r="J552" s="1605"/>
      <c r="K552" s="1605"/>
      <c r="L552" s="1605"/>
      <c r="M552" s="1605"/>
      <c r="N552" s="1605"/>
      <c r="O552" s="1605"/>
      <c r="P552" s="1605"/>
      <c r="Q552" s="1605"/>
      <c r="R552" s="1605"/>
      <c r="S552" s="1605"/>
      <c r="T552" s="1605"/>
      <c r="U552" s="1605"/>
      <c r="V552" s="1605"/>
      <c r="W552" s="1605"/>
      <c r="X552" s="1605"/>
      <c r="Y552" s="1605"/>
      <c r="Z552" s="1605"/>
      <c r="AA552" s="1605"/>
      <c r="AB552" s="1605"/>
      <c r="AC552" s="1605"/>
      <c r="AD552" s="1605"/>
      <c r="AE552" s="1605"/>
      <c r="AF552" s="1605"/>
      <c r="AG552" s="1605"/>
      <c r="AH552" s="1605"/>
      <c r="AI552" s="1605"/>
      <c r="AJ552" s="1605"/>
      <c r="AK552" s="1605"/>
      <c r="AL552" s="1605"/>
      <c r="AM552" s="1605"/>
      <c r="AN552" s="1605"/>
      <c r="AO552" s="1605"/>
      <c r="AP552" s="1605"/>
      <c r="AQ552" s="1605"/>
      <c r="AR552" s="1605"/>
      <c r="AS552" s="1605"/>
      <c r="AT552" s="1605"/>
      <c r="AU552" s="895"/>
      <c r="AV552" s="895"/>
      <c r="AW552" s="895"/>
      <c r="AX552" s="895"/>
      <c r="AY552" s="895"/>
      <c r="BB552" s="3"/>
      <c r="BC552" s="3"/>
      <c r="BD552" s="3"/>
      <c r="BE552" s="3"/>
      <c r="BF552" s="3"/>
      <c r="BG552" s="3"/>
      <c r="BH552" s="3"/>
      <c r="BI552" s="3"/>
      <c r="BJ552" s="3"/>
      <c r="BK552" s="3"/>
      <c r="BL552" s="3"/>
      <c r="BM552" s="3"/>
      <c r="BN552" s="3"/>
    </row>
    <row r="553" spans="1:66" ht="13" customHeight="1">
      <c r="A553" s="1605"/>
      <c r="B553" s="1605"/>
      <c r="C553" s="1605"/>
      <c r="D553" s="1605"/>
      <c r="E553" s="1605"/>
      <c r="F553" s="1605"/>
      <c r="G553" s="1605"/>
      <c r="H553" s="1605"/>
      <c r="I553" s="1605"/>
      <c r="J553" s="1605"/>
      <c r="K553" s="1605"/>
      <c r="L553" s="1605"/>
      <c r="M553" s="1605"/>
      <c r="N553" s="1605"/>
      <c r="O553" s="1605"/>
      <c r="P553" s="1605"/>
      <c r="Q553" s="1605"/>
      <c r="R553" s="1605"/>
      <c r="S553" s="1605"/>
      <c r="T553" s="1605"/>
      <c r="U553" s="1605"/>
      <c r="V553" s="1605"/>
      <c r="W553" s="1605"/>
      <c r="X553" s="1605"/>
      <c r="Y553" s="1605"/>
      <c r="Z553" s="1605"/>
      <c r="AA553" s="1605"/>
      <c r="AB553" s="1605"/>
      <c r="AC553" s="1605"/>
      <c r="AD553" s="1605"/>
      <c r="AE553" s="1605"/>
      <c r="AF553" s="1605"/>
      <c r="AG553" s="1605"/>
      <c r="AH553" s="1605"/>
      <c r="AI553" s="1605"/>
      <c r="AJ553" s="1605"/>
      <c r="AK553" s="1605"/>
      <c r="AL553" s="1605"/>
      <c r="AM553" s="1605"/>
      <c r="AN553" s="1605"/>
      <c r="AO553" s="1605"/>
      <c r="AP553" s="1605"/>
      <c r="AQ553" s="1605"/>
      <c r="AR553" s="1605"/>
      <c r="AS553" s="1605"/>
      <c r="AT553" s="1605"/>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341" t="s">
        <v>2058</v>
      </c>
      <c r="C559" s="1342"/>
      <c r="D559" s="1342"/>
      <c r="E559" s="1342"/>
      <c r="F559" s="1342"/>
      <c r="G559" s="1342"/>
      <c r="H559" s="1342"/>
      <c r="I559" s="1342"/>
      <c r="J559" s="1342"/>
      <c r="K559" s="1342"/>
      <c r="L559" s="1343"/>
      <c r="M559" s="1341" t="s">
        <v>2059</v>
      </c>
      <c r="N559" s="1342"/>
      <c r="O559" s="1342"/>
      <c r="P559" s="1343"/>
      <c r="Q559" s="1341" t="s">
        <v>2085</v>
      </c>
      <c r="R559" s="1342"/>
      <c r="S559" s="1343"/>
      <c r="T559" s="1341" t="s">
        <v>2086</v>
      </c>
      <c r="U559" s="1342"/>
      <c r="V559" s="1343"/>
      <c r="W559" s="1341" t="s">
        <v>453</v>
      </c>
      <c r="X559" s="1342"/>
      <c r="Y559" s="1343"/>
      <c r="Z559" s="1341" t="s">
        <v>1828</v>
      </c>
      <c r="AA559" s="1342"/>
      <c r="AB559" s="1342"/>
      <c r="AC559" s="1342"/>
      <c r="AD559" s="1343"/>
      <c r="AE559" s="1341" t="s">
        <v>1665</v>
      </c>
      <c r="AF559" s="1342"/>
      <c r="AG559" s="1342"/>
      <c r="AH559" s="1343"/>
      <c r="AI559" s="1341" t="s">
        <v>1666</v>
      </c>
      <c r="AJ559" s="1342"/>
      <c r="AK559" s="1342"/>
      <c r="AL559" s="1343"/>
      <c r="AM559" s="1341" t="s">
        <v>454</v>
      </c>
      <c r="AN559" s="1342"/>
      <c r="AO559" s="1342"/>
      <c r="AP559" s="1342"/>
      <c r="AQ559" s="1342"/>
      <c r="AR559" s="1342"/>
      <c r="AS559" s="1343"/>
      <c r="BB559" s="3"/>
      <c r="BC559" s="3"/>
      <c r="BD559" s="3"/>
      <c r="BE559" s="3"/>
      <c r="BF559" s="3"/>
      <c r="BG559" s="3"/>
      <c r="BH559" s="3" t="s">
        <v>581</v>
      </c>
      <c r="BI559" s="3" t="str">
        <f>AG665</f>
        <v>Yes</v>
      </c>
    </row>
    <row r="560" spans="1:66" ht="13" customHeight="1">
      <c r="B560" s="1344"/>
      <c r="C560" s="1345"/>
      <c r="D560" s="1345"/>
      <c r="E560" s="1345"/>
      <c r="F560" s="1345"/>
      <c r="G560" s="1345"/>
      <c r="H560" s="1345"/>
      <c r="I560" s="1345"/>
      <c r="J560" s="1345"/>
      <c r="K560" s="1345"/>
      <c r="L560" s="1346"/>
      <c r="M560" s="1344"/>
      <c r="N560" s="1345"/>
      <c r="O560" s="1345"/>
      <c r="P560" s="1346"/>
      <c r="Q560" s="1344"/>
      <c r="R560" s="1345"/>
      <c r="S560" s="1346"/>
      <c r="T560" s="1344"/>
      <c r="U560" s="1345"/>
      <c r="V560" s="1346"/>
      <c r="W560" s="1344"/>
      <c r="X560" s="1345"/>
      <c r="Y560" s="1346"/>
      <c r="Z560" s="1344"/>
      <c r="AA560" s="1345"/>
      <c r="AB560" s="1345"/>
      <c r="AC560" s="1345"/>
      <c r="AD560" s="1346"/>
      <c r="AE560" s="1344"/>
      <c r="AF560" s="1345"/>
      <c r="AG560" s="1345"/>
      <c r="AH560" s="1346"/>
      <c r="AI560" s="1344"/>
      <c r="AJ560" s="1345"/>
      <c r="AK560" s="1345"/>
      <c r="AL560" s="1346"/>
      <c r="AM560" s="1344"/>
      <c r="AN560" s="1345"/>
      <c r="AO560" s="1345"/>
      <c r="AP560" s="1345"/>
      <c r="AQ560" s="1345"/>
      <c r="AR560" s="1345"/>
      <c r="AS560" s="1346"/>
      <c r="AU560" s="1141"/>
      <c r="BB560" s="3"/>
      <c r="BC560" s="3"/>
      <c r="BD560" s="3"/>
      <c r="BE560" s="3"/>
      <c r="BF560" s="3"/>
      <c r="BG560" s="3"/>
      <c r="BH560" s="3"/>
      <c r="BI560" s="3"/>
    </row>
    <row r="561" spans="1:61" ht="13" customHeight="1">
      <c r="B561" s="1347"/>
      <c r="C561" s="1348"/>
      <c r="D561" s="1348"/>
      <c r="E561" s="1348"/>
      <c r="F561" s="1348"/>
      <c r="G561" s="1348"/>
      <c r="H561" s="1348"/>
      <c r="I561" s="1348"/>
      <c r="J561" s="1348"/>
      <c r="K561" s="1348"/>
      <c r="L561" s="1349"/>
      <c r="M561" s="1347"/>
      <c r="N561" s="1348"/>
      <c r="O561" s="1348"/>
      <c r="P561" s="1349"/>
      <c r="Q561" s="1347"/>
      <c r="R561" s="1348"/>
      <c r="S561" s="1349"/>
      <c r="T561" s="1347"/>
      <c r="U561" s="1348"/>
      <c r="V561" s="1349"/>
      <c r="W561" s="1347"/>
      <c r="X561" s="1348"/>
      <c r="Y561" s="1349"/>
      <c r="Z561" s="1347"/>
      <c r="AA561" s="1348"/>
      <c r="AB561" s="1348"/>
      <c r="AC561" s="1348"/>
      <c r="AD561" s="1349"/>
      <c r="AE561" s="1347"/>
      <c r="AF561" s="1348"/>
      <c r="AG561" s="1348"/>
      <c r="AH561" s="1349"/>
      <c r="AI561" s="1347"/>
      <c r="AJ561" s="1348"/>
      <c r="AK561" s="1348"/>
      <c r="AL561" s="1349"/>
      <c r="AM561" s="1347"/>
      <c r="AN561" s="1348"/>
      <c r="AO561" s="1348"/>
      <c r="AP561" s="1348"/>
      <c r="AQ561" s="1348"/>
      <c r="AR561" s="1348"/>
      <c r="AS561" s="1349"/>
      <c r="AU561" s="1141"/>
      <c r="BB561" s="3"/>
      <c r="BC561" s="3"/>
      <c r="BD561" s="3"/>
      <c r="BE561" s="3"/>
      <c r="BF561" s="3"/>
      <c r="BG561" s="3"/>
      <c r="BH561" s="3"/>
      <c r="BI561" s="3"/>
    </row>
    <row r="562" spans="1:61" ht="13" customHeight="1">
      <c r="B562" s="51" t="s">
        <v>112</v>
      </c>
      <c r="C562" s="1373" t="s">
        <v>2730</v>
      </c>
      <c r="D562" s="1373"/>
      <c r="E562" s="1373"/>
      <c r="F562" s="1373"/>
      <c r="G562" s="1373"/>
      <c r="H562" s="1373"/>
      <c r="I562" s="1373"/>
      <c r="J562" s="1373"/>
      <c r="K562" s="1373"/>
      <c r="L562" s="1373"/>
      <c r="M562" s="1373" t="s">
        <v>2075</v>
      </c>
      <c r="N562" s="1373"/>
      <c r="O562" s="1373"/>
      <c r="P562" s="1373"/>
      <c r="Q562" s="1371">
        <v>21</v>
      </c>
      <c r="R562" s="1371"/>
      <c r="S562" s="1372"/>
      <c r="T562" s="1370"/>
      <c r="U562" s="1371"/>
      <c r="V562" s="1372"/>
      <c r="W562" s="1375">
        <v>5.7500000000000002E-2</v>
      </c>
      <c r="X562" s="1376"/>
      <c r="Y562" s="1377"/>
      <c r="Z562" s="1323" t="s">
        <v>2755</v>
      </c>
      <c r="AA562" s="1323"/>
      <c r="AB562" s="1323"/>
      <c r="AC562" s="1323"/>
      <c r="AD562" s="1323"/>
      <c r="AE562" s="1361">
        <v>1</v>
      </c>
      <c r="AF562" s="1362"/>
      <c r="AG562" s="1362"/>
      <c r="AH562" s="1363"/>
      <c r="AI562" s="1410"/>
      <c r="AJ562" s="1411"/>
      <c r="AK562" s="1411"/>
      <c r="AL562" s="1412"/>
      <c r="AM562" s="1353">
        <v>11807718</v>
      </c>
      <c r="AN562" s="1354"/>
      <c r="AO562" s="1354"/>
      <c r="AP562" s="1354"/>
      <c r="AQ562" s="1354"/>
      <c r="AR562" s="1354"/>
      <c r="AS562" s="1355"/>
      <c r="AT562" s="1142"/>
      <c r="AU562" s="1141"/>
      <c r="BB562" s="3"/>
      <c r="BC562" s="3"/>
      <c r="BD562" s="3"/>
      <c r="BE562" s="3"/>
      <c r="BF562" s="3"/>
      <c r="BG562" s="3"/>
      <c r="BH562" s="3"/>
      <c r="BI562" s="3"/>
    </row>
    <row r="563" spans="1:61" ht="13" customHeight="1">
      <c r="B563" s="52" t="s">
        <v>113</v>
      </c>
      <c r="C563" s="1374" t="s">
        <v>2731</v>
      </c>
      <c r="D563" s="1374"/>
      <c r="E563" s="1374"/>
      <c r="F563" s="1374"/>
      <c r="G563" s="1374"/>
      <c r="H563" s="1374"/>
      <c r="I563" s="1374"/>
      <c r="J563" s="1374"/>
      <c r="K563" s="1374"/>
      <c r="L563" s="1374"/>
      <c r="M563" s="1373" t="s">
        <v>2074</v>
      </c>
      <c r="N563" s="1373"/>
      <c r="O563" s="1373"/>
      <c r="P563" s="1373"/>
      <c r="Q563" s="1370">
        <v>21</v>
      </c>
      <c r="R563" s="1371"/>
      <c r="S563" s="1372"/>
      <c r="T563" s="1370"/>
      <c r="U563" s="1371"/>
      <c r="V563" s="1372"/>
      <c r="W563" s="1375">
        <v>6.1499999999999999E-2</v>
      </c>
      <c r="X563" s="1376"/>
      <c r="Y563" s="1377"/>
      <c r="Z563" s="1323" t="s">
        <v>2755</v>
      </c>
      <c r="AA563" s="1323"/>
      <c r="AB563" s="1323"/>
      <c r="AC563" s="1323"/>
      <c r="AD563" s="1323"/>
      <c r="AE563" s="1361">
        <v>1</v>
      </c>
      <c r="AF563" s="1362"/>
      <c r="AG563" s="1362"/>
      <c r="AH563" s="1363"/>
      <c r="AI563" s="1410"/>
      <c r="AJ563" s="1411"/>
      <c r="AK563" s="1411"/>
      <c r="AL563" s="1412"/>
      <c r="AM563" s="1353">
        <v>20441261</v>
      </c>
      <c r="AN563" s="1354"/>
      <c r="AO563" s="1354"/>
      <c r="AP563" s="1354"/>
      <c r="AQ563" s="1354"/>
      <c r="AR563" s="1354"/>
      <c r="AS563" s="1355"/>
      <c r="AT563" s="1142" t="str">
        <f>IF(AND(NOT(C562=""),C563="",NOT(C564="")),"!","")</f>
        <v/>
      </c>
      <c r="AU563" s="1141"/>
      <c r="BB563" s="3"/>
      <c r="BC563" s="3"/>
      <c r="BD563" s="3"/>
      <c r="BE563" s="3"/>
      <c r="BF563" s="3"/>
      <c r="BG563" s="3"/>
      <c r="BH563" s="3"/>
      <c r="BI563" s="3"/>
    </row>
    <row r="564" spans="1:61" ht="13" customHeight="1">
      <c r="B564" s="52" t="s">
        <v>119</v>
      </c>
      <c r="C564" s="1374" t="str">
        <f>C638</f>
        <v>Housing Trust Fund</v>
      </c>
      <c r="D564" s="1374"/>
      <c r="E564" s="1374"/>
      <c r="F564" s="1374"/>
      <c r="G564" s="1374"/>
      <c r="H564" s="1374"/>
      <c r="I564" s="1374"/>
      <c r="J564" s="1374"/>
      <c r="K564" s="1374"/>
      <c r="L564" s="1374"/>
      <c r="M564" s="1373" t="s">
        <v>2071</v>
      </c>
      <c r="N564" s="1373"/>
      <c r="O564" s="1373"/>
      <c r="P564" s="1373"/>
      <c r="Q564" s="1370">
        <v>21</v>
      </c>
      <c r="R564" s="1371"/>
      <c r="S564" s="1372"/>
      <c r="T564" s="1370"/>
      <c r="U564" s="1371"/>
      <c r="V564" s="1372"/>
      <c r="W564" s="1375">
        <v>0.03</v>
      </c>
      <c r="X564" s="1376"/>
      <c r="Y564" s="1377"/>
      <c r="Z564" s="1323" t="s">
        <v>2756</v>
      </c>
      <c r="AA564" s="1323"/>
      <c r="AB564" s="1323"/>
      <c r="AC564" s="1323"/>
      <c r="AD564" s="1323"/>
      <c r="AE564" s="1361">
        <v>2</v>
      </c>
      <c r="AF564" s="1362"/>
      <c r="AG564" s="1362"/>
      <c r="AH564" s="1363"/>
      <c r="AI564" s="1410"/>
      <c r="AJ564" s="1411"/>
      <c r="AK564" s="1411"/>
      <c r="AL564" s="1412"/>
      <c r="AM564" s="1353">
        <v>1150000</v>
      </c>
      <c r="AN564" s="1354"/>
      <c r="AO564" s="1354"/>
      <c r="AP564" s="1354"/>
      <c r="AQ564" s="1354"/>
      <c r="AR564" s="1354"/>
      <c r="AS564" s="1355"/>
      <c r="AT564" s="1142" t="str">
        <f>IF(AND(NOT(C563=""),C564="",NOT(C565="")),"!","")</f>
        <v/>
      </c>
      <c r="AU564" s="1141"/>
      <c r="BB564" s="3"/>
      <c r="BC564" s="3"/>
      <c r="BD564" s="3"/>
      <c r="BE564" s="3"/>
      <c r="BF564" s="3"/>
      <c r="BG564" s="3"/>
      <c r="BH564" s="3"/>
      <c r="BI564" s="3"/>
    </row>
    <row r="565" spans="1:61" ht="13" customHeight="1">
      <c r="B565" s="52" t="s">
        <v>581</v>
      </c>
      <c r="C565" s="1374" t="s">
        <v>2732</v>
      </c>
      <c r="D565" s="1374"/>
      <c r="E565" s="1374"/>
      <c r="F565" s="1374"/>
      <c r="G565" s="1374"/>
      <c r="H565" s="1374"/>
      <c r="I565" s="1374"/>
      <c r="J565" s="1374"/>
      <c r="K565" s="1374"/>
      <c r="L565" s="1374"/>
      <c r="M565" s="1373" t="s">
        <v>2073</v>
      </c>
      <c r="N565" s="1373"/>
      <c r="O565" s="1373"/>
      <c r="P565" s="1373"/>
      <c r="Q565" s="1370">
        <v>21</v>
      </c>
      <c r="R565" s="1371"/>
      <c r="S565" s="1372"/>
      <c r="T565" s="1370"/>
      <c r="U565" s="1371"/>
      <c r="V565" s="1372"/>
      <c r="W565" s="1375">
        <v>0.03</v>
      </c>
      <c r="X565" s="1376"/>
      <c r="Y565" s="1377"/>
      <c r="Z565" s="1323" t="s">
        <v>2756</v>
      </c>
      <c r="AA565" s="1323"/>
      <c r="AB565" s="1323"/>
      <c r="AC565" s="1323"/>
      <c r="AD565" s="1323"/>
      <c r="AE565" s="1361">
        <v>2</v>
      </c>
      <c r="AF565" s="1362"/>
      <c r="AG565" s="1362"/>
      <c r="AH565" s="1363"/>
      <c r="AI565" s="1410"/>
      <c r="AJ565" s="1411"/>
      <c r="AK565" s="1411"/>
      <c r="AL565" s="1412"/>
      <c r="AM565" s="1353">
        <v>636083</v>
      </c>
      <c r="AN565" s="1354"/>
      <c r="AO565" s="1354"/>
      <c r="AP565" s="1354"/>
      <c r="AQ565" s="1354"/>
      <c r="AR565" s="1354"/>
      <c r="AS565" s="1355"/>
      <c r="AT565" s="1142" t="str">
        <f>IF(AND(NOT(C564=""),C565="",NOT(C566="")),"!","")</f>
        <v/>
      </c>
      <c r="AU565" s="1141"/>
      <c r="BB565" s="3"/>
      <c r="BC565" s="3"/>
      <c r="BD565" s="3"/>
      <c r="BE565" s="3"/>
      <c r="BF565" s="3"/>
      <c r="BG565" s="3"/>
      <c r="BH565" s="3"/>
      <c r="BI565" s="3"/>
    </row>
    <row r="566" spans="1:61" ht="13" customHeight="1">
      <c r="B566" s="52" t="s">
        <v>763</v>
      </c>
      <c r="C566" s="1374" t="s">
        <v>2754</v>
      </c>
      <c r="D566" s="1374"/>
      <c r="E566" s="1374"/>
      <c r="F566" s="1374"/>
      <c r="G566" s="1374"/>
      <c r="H566" s="1374"/>
      <c r="I566" s="1374"/>
      <c r="J566" s="1374"/>
      <c r="K566" s="1374"/>
      <c r="L566" s="1374"/>
      <c r="M566" s="1373" t="s">
        <v>2073</v>
      </c>
      <c r="N566" s="1373"/>
      <c r="O566" s="1373"/>
      <c r="P566" s="1373"/>
      <c r="Q566" s="1370">
        <v>21</v>
      </c>
      <c r="R566" s="1371"/>
      <c r="S566" s="1372"/>
      <c r="T566" s="1370"/>
      <c r="U566" s="1371"/>
      <c r="V566" s="1372"/>
      <c r="W566" s="1375">
        <v>0.03</v>
      </c>
      <c r="X566" s="1376"/>
      <c r="Y566" s="1377"/>
      <c r="Z566" s="1323" t="s">
        <v>2756</v>
      </c>
      <c r="AA566" s="1323"/>
      <c r="AB566" s="1323"/>
      <c r="AC566" s="1323"/>
      <c r="AD566" s="1323"/>
      <c r="AE566" s="1361">
        <v>4</v>
      </c>
      <c r="AF566" s="1362"/>
      <c r="AG566" s="1362"/>
      <c r="AH566" s="1363"/>
      <c r="AI566" s="1410"/>
      <c r="AJ566" s="1411"/>
      <c r="AK566" s="1411"/>
      <c r="AL566" s="1412"/>
      <c r="AM566" s="1353">
        <v>1600000</v>
      </c>
      <c r="AN566" s="1354"/>
      <c r="AO566" s="1354"/>
      <c r="AP566" s="1354"/>
      <c r="AQ566" s="1354"/>
      <c r="AR566" s="1354"/>
      <c r="AS566" s="1355"/>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374" t="str">
        <f>C636</f>
        <v>City of Fairfield HOME</v>
      </c>
      <c r="D567" s="1374"/>
      <c r="E567" s="1374"/>
      <c r="F567" s="1374"/>
      <c r="G567" s="1374"/>
      <c r="H567" s="1374"/>
      <c r="I567" s="1374"/>
      <c r="J567" s="1374"/>
      <c r="K567" s="1374"/>
      <c r="L567" s="1374"/>
      <c r="M567" s="1373" t="s">
        <v>2071</v>
      </c>
      <c r="N567" s="1373"/>
      <c r="O567" s="1373"/>
      <c r="P567" s="1373"/>
      <c r="Q567" s="1370">
        <v>21</v>
      </c>
      <c r="R567" s="1371"/>
      <c r="S567" s="1372"/>
      <c r="T567" s="1370"/>
      <c r="U567" s="1371"/>
      <c r="V567" s="1372"/>
      <c r="W567" s="1375">
        <v>0.03</v>
      </c>
      <c r="X567" s="1376"/>
      <c r="Y567" s="1377"/>
      <c r="Z567" s="1323" t="s">
        <v>2756</v>
      </c>
      <c r="AA567" s="1323"/>
      <c r="AB567" s="1323"/>
      <c r="AC567" s="1323"/>
      <c r="AD567" s="1323"/>
      <c r="AE567" s="1361">
        <v>3</v>
      </c>
      <c r="AF567" s="1362"/>
      <c r="AG567" s="1362"/>
      <c r="AH567" s="1363"/>
      <c r="AI567" s="1410"/>
      <c r="AJ567" s="1411"/>
      <c r="AK567" s="1411"/>
      <c r="AL567" s="1412"/>
      <c r="AM567" s="1353">
        <f>AO636</f>
        <v>850000</v>
      </c>
      <c r="AN567" s="1354"/>
      <c r="AO567" s="1354"/>
      <c r="AP567" s="1354"/>
      <c r="AQ567" s="1354"/>
      <c r="AR567" s="1354"/>
      <c r="AS567" s="1355"/>
      <c r="AT567" s="1142" t="str">
        <f t="shared" si="2"/>
        <v/>
      </c>
      <c r="AU567" s="1141"/>
      <c r="BB567" s="3"/>
      <c r="BC567" s="3"/>
      <c r="BD567" s="3"/>
      <c r="BE567" s="3"/>
      <c r="BF567" s="3"/>
      <c r="BG567" s="3"/>
      <c r="BH567" s="3" t="s">
        <v>584</v>
      </c>
      <c r="BI567" s="3" t="str">
        <f>AG673</f>
        <v>Yes</v>
      </c>
    </row>
    <row r="568" spans="1:61" ht="13" customHeight="1">
      <c r="B568" s="52" t="s">
        <v>455</v>
      </c>
      <c r="C568" s="1374" t="s">
        <v>2728</v>
      </c>
      <c r="D568" s="1374"/>
      <c r="E568" s="1374"/>
      <c r="F568" s="1374"/>
      <c r="G568" s="1374"/>
      <c r="H568" s="1374"/>
      <c r="I568" s="1374"/>
      <c r="J568" s="1374"/>
      <c r="K568" s="1374"/>
      <c r="L568" s="1374"/>
      <c r="M568" s="1373" t="s">
        <v>2084</v>
      </c>
      <c r="N568" s="1373"/>
      <c r="O568" s="1373"/>
      <c r="P568" s="1373"/>
      <c r="Q568" s="1370"/>
      <c r="R568" s="1371"/>
      <c r="S568" s="1372"/>
      <c r="T568" s="1370"/>
      <c r="U568" s="1371"/>
      <c r="V568" s="1372"/>
      <c r="W568" s="1375"/>
      <c r="X568" s="1376"/>
      <c r="Y568" s="1377"/>
      <c r="Z568" s="1323" t="s">
        <v>1184</v>
      </c>
      <c r="AA568" s="1323"/>
      <c r="AB568" s="1323"/>
      <c r="AC568" s="1323"/>
      <c r="AD568" s="1323"/>
      <c r="AE568" s="1361"/>
      <c r="AF568" s="1362"/>
      <c r="AG568" s="1362"/>
      <c r="AH568" s="1363"/>
      <c r="AI568" s="1410"/>
      <c r="AJ568" s="1411"/>
      <c r="AK568" s="1411"/>
      <c r="AL568" s="1412"/>
      <c r="AM568" s="1353">
        <v>1000000</v>
      </c>
      <c r="AN568" s="1354"/>
      <c r="AO568" s="1354"/>
      <c r="AP568" s="1354"/>
      <c r="AQ568" s="1354"/>
      <c r="AR568" s="1354"/>
      <c r="AS568" s="1355"/>
      <c r="AT568" s="1142" t="str">
        <f t="shared" si="2"/>
        <v/>
      </c>
      <c r="AU568" s="1141"/>
      <c r="BB568" s="3"/>
      <c r="BC568" s="3"/>
      <c r="BD568" s="3"/>
      <c r="BE568" s="3"/>
      <c r="BF568" s="3"/>
      <c r="BG568" s="3"/>
      <c r="BH568" s="3"/>
      <c r="BI568" s="3"/>
    </row>
    <row r="569" spans="1:61" ht="13" customHeight="1">
      <c r="B569" s="52" t="s">
        <v>456</v>
      </c>
      <c r="C569" s="1374" t="s">
        <v>2733</v>
      </c>
      <c r="D569" s="1374"/>
      <c r="E569" s="1374"/>
      <c r="F569" s="1374"/>
      <c r="G569" s="1374"/>
      <c r="H569" s="1374"/>
      <c r="I569" s="1374"/>
      <c r="J569" s="1374"/>
      <c r="K569" s="1374"/>
      <c r="L569" s="1374"/>
      <c r="M569" s="1373" t="s">
        <v>2061</v>
      </c>
      <c r="N569" s="1373"/>
      <c r="O569" s="1373"/>
      <c r="P569" s="1373"/>
      <c r="Q569" s="1370"/>
      <c r="R569" s="1371"/>
      <c r="S569" s="1372"/>
      <c r="T569" s="1370"/>
      <c r="U569" s="1371"/>
      <c r="V569" s="1372"/>
      <c r="W569" s="1375"/>
      <c r="X569" s="1376"/>
      <c r="Y569" s="1377"/>
      <c r="Z569" s="1323" t="s">
        <v>1184</v>
      </c>
      <c r="AA569" s="1323"/>
      <c r="AB569" s="1323"/>
      <c r="AC569" s="1323"/>
      <c r="AD569" s="1323"/>
      <c r="AE569" s="1361"/>
      <c r="AF569" s="1362"/>
      <c r="AG569" s="1362"/>
      <c r="AH569" s="1363"/>
      <c r="AI569" s="1410"/>
      <c r="AJ569" s="1411"/>
      <c r="AK569" s="1411"/>
      <c r="AL569" s="1412"/>
      <c r="AM569" s="1353">
        <f>2532768-850000</f>
        <v>1682768</v>
      </c>
      <c r="AN569" s="1354"/>
      <c r="AO569" s="1354"/>
      <c r="AP569" s="1354"/>
      <c r="AQ569" s="1354"/>
      <c r="AR569" s="1354"/>
      <c r="AS569" s="1355"/>
      <c r="AT569" s="1142" t="str">
        <f t="shared" si="2"/>
        <v/>
      </c>
      <c r="AU569" s="1141"/>
      <c r="BB569" s="3"/>
      <c r="BC569" s="3"/>
      <c r="BD569" s="3"/>
      <c r="BE569" s="3"/>
      <c r="BF569" s="3"/>
      <c r="BG569" s="3"/>
      <c r="BH569" s="3"/>
      <c r="BI569" s="3"/>
    </row>
    <row r="570" spans="1:61" ht="13" customHeight="1">
      <c r="B570" s="52" t="s">
        <v>461</v>
      </c>
      <c r="C570" s="1374" t="s">
        <v>2261</v>
      </c>
      <c r="D570" s="1374"/>
      <c r="E570" s="1374"/>
      <c r="F570" s="1374"/>
      <c r="G570" s="1374"/>
      <c r="H570" s="1374"/>
      <c r="I570" s="1374"/>
      <c r="J570" s="1374"/>
      <c r="K570" s="1374"/>
      <c r="L570" s="1374"/>
      <c r="M570" s="1373" t="s">
        <v>2062</v>
      </c>
      <c r="N570" s="1373"/>
      <c r="O570" s="1373"/>
      <c r="P570" s="1373"/>
      <c r="Q570" s="1370"/>
      <c r="R570" s="1371"/>
      <c r="S570" s="1372"/>
      <c r="T570" s="1370"/>
      <c r="U570" s="1371"/>
      <c r="V570" s="1372"/>
      <c r="W570" s="1375"/>
      <c r="X570" s="1376"/>
      <c r="Y570" s="1377"/>
      <c r="Z570" s="1323" t="s">
        <v>1184</v>
      </c>
      <c r="AA570" s="1323"/>
      <c r="AB570" s="1323"/>
      <c r="AC570" s="1323"/>
      <c r="AD570" s="1323"/>
      <c r="AE570" s="1361"/>
      <c r="AF570" s="1362"/>
      <c r="AG570" s="1362"/>
      <c r="AH570" s="1363"/>
      <c r="AI570" s="1410"/>
      <c r="AJ570" s="1411"/>
      <c r="AK570" s="1411"/>
      <c r="AL570" s="1412"/>
      <c r="AM570" s="1353">
        <v>3008064</v>
      </c>
      <c r="AN570" s="1354"/>
      <c r="AO570" s="1354"/>
      <c r="AP570" s="1354"/>
      <c r="AQ570" s="1354"/>
      <c r="AR570" s="1354"/>
      <c r="AS570" s="1355"/>
      <c r="AT570" s="1142" t="str">
        <f t="shared" si="2"/>
        <v/>
      </c>
      <c r="AU570" s="1141"/>
      <c r="BB570" s="3"/>
      <c r="BC570" s="3"/>
      <c r="BD570" s="3"/>
      <c r="BE570" s="3"/>
      <c r="BF570" s="3"/>
      <c r="BG570" s="3"/>
      <c r="BH570" s="3"/>
      <c r="BI570" s="3"/>
    </row>
    <row r="571" spans="1:61" ht="13" customHeight="1">
      <c r="B571" s="52" t="s">
        <v>646</v>
      </c>
      <c r="C571" s="1374" t="s">
        <v>2734</v>
      </c>
      <c r="D571" s="1374"/>
      <c r="E571" s="1374"/>
      <c r="F571" s="1374"/>
      <c r="G571" s="1374"/>
      <c r="H571" s="1374"/>
      <c r="I571" s="1374"/>
      <c r="J571" s="1374"/>
      <c r="K571" s="1374"/>
      <c r="L571" s="1374"/>
      <c r="M571" s="1373" t="s">
        <v>2066</v>
      </c>
      <c r="N571" s="1373"/>
      <c r="O571" s="1373"/>
      <c r="P571" s="1373"/>
      <c r="Q571" s="1370"/>
      <c r="R571" s="1371"/>
      <c r="S571" s="1372"/>
      <c r="T571" s="1370"/>
      <c r="U571" s="1371"/>
      <c r="V571" s="1372"/>
      <c r="W571" s="1375"/>
      <c r="X571" s="1376"/>
      <c r="Y571" s="1377"/>
      <c r="Z571" s="1323" t="s">
        <v>1184</v>
      </c>
      <c r="AA571" s="1323"/>
      <c r="AB571" s="1323"/>
      <c r="AC571" s="1323"/>
      <c r="AD571" s="1323"/>
      <c r="AE571" s="1361"/>
      <c r="AF571" s="1362"/>
      <c r="AG571" s="1362"/>
      <c r="AH571" s="1363"/>
      <c r="AI571" s="1410"/>
      <c r="AJ571" s="1411"/>
      <c r="AK571" s="1411"/>
      <c r="AL571" s="1412"/>
      <c r="AM571" s="1353">
        <f>4257573-112500</f>
        <v>4145073</v>
      </c>
      <c r="AN571" s="1354"/>
      <c r="AO571" s="1354"/>
      <c r="AP571" s="1354"/>
      <c r="AQ571" s="1354"/>
      <c r="AR571" s="1354"/>
      <c r="AS571" s="1355"/>
      <c r="AT571" s="1142" t="str">
        <f t="shared" si="2"/>
        <v/>
      </c>
      <c r="BB571" s="3"/>
      <c r="BC571" s="3"/>
      <c r="BD571" s="3"/>
      <c r="BE571" s="3"/>
      <c r="BF571" s="3"/>
      <c r="BG571" s="3"/>
      <c r="BH571" s="3"/>
      <c r="BI571" s="3"/>
    </row>
    <row r="572" spans="1:61" ht="13" customHeight="1">
      <c r="B572" s="52" t="s">
        <v>362</v>
      </c>
      <c r="C572" s="1374" t="s">
        <v>2757</v>
      </c>
      <c r="D572" s="1374"/>
      <c r="E572" s="1374"/>
      <c r="F572" s="1374"/>
      <c r="G572" s="1374"/>
      <c r="H572" s="1374"/>
      <c r="I572" s="1374"/>
      <c r="J572" s="1374"/>
      <c r="K572" s="1374"/>
      <c r="L572" s="1374"/>
      <c r="M572" s="1373" t="s">
        <v>2060</v>
      </c>
      <c r="N572" s="1373"/>
      <c r="O572" s="1373"/>
      <c r="P572" s="1373"/>
      <c r="Q572" s="1370"/>
      <c r="R572" s="1371"/>
      <c r="S572" s="1372"/>
      <c r="T572" s="1370"/>
      <c r="U572" s="1371"/>
      <c r="V572" s="1372"/>
      <c r="W572" s="1375"/>
      <c r="X572" s="1376"/>
      <c r="Y572" s="1377"/>
      <c r="Z572" s="1323" t="s">
        <v>1184</v>
      </c>
      <c r="AA572" s="1323"/>
      <c r="AB572" s="1323"/>
      <c r="AC572" s="1323"/>
      <c r="AD572" s="1323"/>
      <c r="AE572" s="1361"/>
      <c r="AF572" s="1362"/>
      <c r="AG572" s="1362"/>
      <c r="AH572" s="1363"/>
      <c r="AI572" s="1410"/>
      <c r="AJ572" s="1411"/>
      <c r="AK572" s="1411"/>
      <c r="AL572" s="1412"/>
      <c r="AM572" s="1353">
        <v>77801</v>
      </c>
      <c r="AN572" s="1354"/>
      <c r="AO572" s="1354"/>
      <c r="AP572" s="1354"/>
      <c r="AQ572" s="1354"/>
      <c r="AR572" s="1354"/>
      <c r="AS572" s="1355"/>
      <c r="AT572" s="1142" t="str">
        <f t="shared" si="2"/>
        <v/>
      </c>
      <c r="BB572" s="3"/>
      <c r="BC572" s="3"/>
      <c r="BD572" s="3"/>
      <c r="BE572" s="3"/>
      <c r="BF572" s="3"/>
      <c r="BG572" s="3"/>
      <c r="BH572" s="3"/>
      <c r="BI572" s="3"/>
    </row>
    <row r="573" spans="1:61" ht="13" customHeight="1">
      <c r="B573" s="52" t="s">
        <v>363</v>
      </c>
      <c r="C573" s="1374"/>
      <c r="D573" s="1374"/>
      <c r="E573" s="1374"/>
      <c r="F573" s="1374"/>
      <c r="G573" s="1374"/>
      <c r="H573" s="1374"/>
      <c r="I573" s="1374"/>
      <c r="J573" s="1374"/>
      <c r="K573" s="1374"/>
      <c r="L573" s="1374"/>
      <c r="M573" s="1373" t="s">
        <v>1184</v>
      </c>
      <c r="N573" s="1373"/>
      <c r="O573" s="1373"/>
      <c r="P573" s="1373"/>
      <c r="Q573" s="1370"/>
      <c r="R573" s="1371"/>
      <c r="S573" s="1372"/>
      <c r="T573" s="1370"/>
      <c r="U573" s="1371"/>
      <c r="V573" s="1372"/>
      <c r="W573" s="1375"/>
      <c r="X573" s="1376"/>
      <c r="Y573" s="1377"/>
      <c r="Z573" s="1323" t="s">
        <v>1184</v>
      </c>
      <c r="AA573" s="1323"/>
      <c r="AB573" s="1323"/>
      <c r="AC573" s="1323"/>
      <c r="AD573" s="1323"/>
      <c r="AE573" s="1361"/>
      <c r="AF573" s="1362"/>
      <c r="AG573" s="1362"/>
      <c r="AH573" s="1363"/>
      <c r="AI573" s="1410"/>
      <c r="AJ573" s="1411"/>
      <c r="AK573" s="1411"/>
      <c r="AL573" s="1412"/>
      <c r="AM573" s="1353"/>
      <c r="AN573" s="1354"/>
      <c r="AO573" s="1354"/>
      <c r="AP573" s="1354"/>
      <c r="AQ573" s="1354"/>
      <c r="AR573" s="1354"/>
      <c r="AS573" s="1355"/>
      <c r="AT573" s="1142" t="str">
        <f t="shared" si="2"/>
        <v/>
      </c>
      <c r="BB573" s="3"/>
      <c r="BC573" s="3"/>
      <c r="BD573" s="3"/>
      <c r="BE573" s="3"/>
      <c r="BF573" s="3"/>
      <c r="BG573" s="3"/>
      <c r="BH573" s="3"/>
      <c r="BI573" s="3"/>
    </row>
    <row r="574" spans="1:61" ht="13" customHeight="1">
      <c r="B574" s="1357" t="s">
        <v>127</v>
      </c>
      <c r="C574" s="1358"/>
      <c r="D574" s="1358"/>
      <c r="E574" s="1358"/>
      <c r="F574" s="1358"/>
      <c r="G574" s="1358"/>
      <c r="H574" s="1358"/>
      <c r="I574" s="1358"/>
      <c r="J574" s="1358"/>
      <c r="K574" s="1358"/>
      <c r="L574" s="1358"/>
      <c r="M574" s="1358"/>
      <c r="N574" s="1358"/>
      <c r="O574" s="1358"/>
      <c r="P574" s="1358"/>
      <c r="Q574" s="1358"/>
      <c r="R574" s="1358"/>
      <c r="S574" s="1358"/>
      <c r="T574" s="1358"/>
      <c r="U574" s="1359"/>
      <c r="V574" s="1358"/>
      <c r="W574" s="1358"/>
      <c r="X574" s="1358"/>
      <c r="Y574" s="1358"/>
      <c r="Z574" s="1358"/>
      <c r="AA574" s="1358"/>
      <c r="AB574" s="1358"/>
      <c r="AC574" s="1358"/>
      <c r="AD574" s="1358"/>
      <c r="AE574" s="1358"/>
      <c r="AF574" s="1358"/>
      <c r="AG574" s="1358"/>
      <c r="AH574" s="1358"/>
      <c r="AI574" s="1358"/>
      <c r="AJ574" s="1358"/>
      <c r="AK574" s="1358"/>
      <c r="AL574" s="1360"/>
      <c r="AM574" s="1416">
        <f>SUM(AM562:AS573)</f>
        <v>46398768</v>
      </c>
      <c r="AN574" s="1417"/>
      <c r="AO574" s="1417"/>
      <c r="AP574" s="1417"/>
      <c r="AQ574" s="1417"/>
      <c r="AR574" s="1417"/>
      <c r="AS574" s="1418"/>
      <c r="BB574" s="3"/>
      <c r="BC574" s="3"/>
      <c r="BD574" s="3"/>
      <c r="BE574" s="3"/>
      <c r="BF574" s="3"/>
      <c r="BG574" s="3"/>
      <c r="BH574" s="3" t="s">
        <v>455</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3" customHeight="1">
      <c r="A576" s="55" t="s">
        <v>112</v>
      </c>
      <c r="B576" t="s">
        <v>463</v>
      </c>
      <c r="G576" s="1301" t="str">
        <f>C562</f>
        <v>Tax-Exempt Construction Loan</v>
      </c>
      <c r="H576" s="1301"/>
      <c r="I576" s="1301"/>
      <c r="J576" s="1301"/>
      <c r="K576" s="1301"/>
      <c r="L576" s="1301"/>
      <c r="M576" s="1301"/>
      <c r="N576" s="1301"/>
      <c r="O576" s="1301"/>
      <c r="P576" s="1301"/>
      <c r="Q576" s="1301"/>
      <c r="R576" s="1301"/>
      <c r="S576" s="8"/>
      <c r="T576" s="55" t="s">
        <v>113</v>
      </c>
      <c r="U576" t="s">
        <v>463</v>
      </c>
      <c r="Z576" s="1301" t="str">
        <f>C563</f>
        <v>Taxable Construction Loan</v>
      </c>
      <c r="AA576" s="1301"/>
      <c r="AB576" s="1301"/>
      <c r="AC576" s="1301"/>
      <c r="AD576" s="1301"/>
      <c r="AE576" s="1301"/>
      <c r="AF576" s="1301"/>
      <c r="AG576" s="1301"/>
      <c r="AH576" s="1301"/>
      <c r="AI576" s="1301"/>
      <c r="AJ576" s="1301"/>
      <c r="AK576" s="1301"/>
      <c r="BB576" s="3"/>
      <c r="BC576" s="3"/>
      <c r="BD576" s="3"/>
      <c r="BE576" s="3"/>
      <c r="BF576" s="3"/>
      <c r="BG576" s="3"/>
      <c r="BH576" s="3"/>
      <c r="BI576" s="3"/>
    </row>
    <row r="577" spans="1:61" ht="13" customHeight="1">
      <c r="A577" s="22"/>
      <c r="B577" t="s">
        <v>85</v>
      </c>
      <c r="G577" s="1356" t="s">
        <v>2736</v>
      </c>
      <c r="H577" s="1356"/>
      <c r="I577" s="1356"/>
      <c r="J577" s="1356"/>
      <c r="K577" s="1356"/>
      <c r="L577" s="1356"/>
      <c r="M577" s="1356"/>
      <c r="N577" s="1356"/>
      <c r="O577" s="1356"/>
      <c r="P577" s="1356"/>
      <c r="Q577" s="1356"/>
      <c r="R577" s="1356"/>
      <c r="S577" s="8"/>
      <c r="T577" s="22"/>
      <c r="U577" t="s">
        <v>85</v>
      </c>
      <c r="Z577" s="1356" t="s">
        <v>2736</v>
      </c>
      <c r="AA577" s="1356"/>
      <c r="AB577" s="1356"/>
      <c r="AC577" s="1356"/>
      <c r="AD577" s="1356"/>
      <c r="AE577" s="1356"/>
      <c r="AF577" s="1356"/>
      <c r="AG577" s="1356"/>
      <c r="AH577" s="1356"/>
      <c r="AI577" s="1356"/>
      <c r="AJ577" s="1356"/>
      <c r="AK577" s="1356"/>
      <c r="BB577" s="3"/>
      <c r="BC577" s="3"/>
      <c r="BD577" s="3"/>
      <c r="BE577" s="3"/>
      <c r="BF577" s="3"/>
      <c r="BG577" s="3"/>
      <c r="BH577" s="3"/>
      <c r="BI577" s="3"/>
    </row>
    <row r="578" spans="1:61" ht="13" customHeight="1">
      <c r="A578" s="22"/>
      <c r="B578" t="s">
        <v>580</v>
      </c>
      <c r="G578" s="1356" t="s">
        <v>2737</v>
      </c>
      <c r="H578" s="1356"/>
      <c r="I578" s="1356"/>
      <c r="J578" s="1356"/>
      <c r="K578" s="1356"/>
      <c r="L578" s="1356"/>
      <c r="M578" s="1356"/>
      <c r="N578" s="1356"/>
      <c r="O578" s="1356"/>
      <c r="P578" s="1356"/>
      <c r="Q578" s="1356"/>
      <c r="R578" s="1356"/>
      <c r="T578" s="22"/>
      <c r="U578" t="s">
        <v>580</v>
      </c>
      <c r="Z578" s="1299" t="s">
        <v>2737</v>
      </c>
      <c r="AA578" s="1299"/>
      <c r="AB578" s="1299"/>
      <c r="AC578" s="1299"/>
      <c r="AD578" s="1299"/>
      <c r="AE578" s="1299"/>
      <c r="AF578" s="1299"/>
      <c r="AG578" s="1299"/>
      <c r="AH578" s="1299"/>
      <c r="AI578" s="1299"/>
      <c r="AJ578" s="1299"/>
      <c r="AK578" s="1299"/>
      <c r="BB578" s="3"/>
      <c r="BC578" s="3"/>
      <c r="BD578" s="3"/>
      <c r="BE578" s="3"/>
      <c r="BF578" s="3"/>
      <c r="BG578" s="3"/>
      <c r="BH578" s="3"/>
      <c r="BI578" s="3"/>
    </row>
    <row r="579" spans="1:61" ht="13" customHeight="1">
      <c r="A579" s="22"/>
      <c r="B579" t="s">
        <v>17</v>
      </c>
      <c r="G579" s="1356" t="s">
        <v>2735</v>
      </c>
      <c r="H579" s="1356"/>
      <c r="I579" s="1356"/>
      <c r="J579" s="1356"/>
      <c r="K579" s="1356"/>
      <c r="L579" s="1356"/>
      <c r="M579" s="1356"/>
      <c r="N579" s="1356"/>
      <c r="O579" s="1356"/>
      <c r="P579" s="1356"/>
      <c r="Q579" s="1356"/>
      <c r="R579" s="1356"/>
      <c r="S579" s="8"/>
      <c r="T579" s="22"/>
      <c r="U579" t="s">
        <v>17</v>
      </c>
      <c r="Z579" s="1299" t="s">
        <v>2735</v>
      </c>
      <c r="AA579" s="1299"/>
      <c r="AB579" s="1299"/>
      <c r="AC579" s="1299"/>
      <c r="AD579" s="1299"/>
      <c r="AE579" s="1299"/>
      <c r="AF579" s="1299"/>
      <c r="AG579" s="1299"/>
      <c r="AH579" s="1299"/>
      <c r="AI579" s="1299"/>
      <c r="AJ579" s="1299"/>
      <c r="AK579" s="1299"/>
      <c r="BB579" s="3"/>
      <c r="BC579" s="3"/>
      <c r="BD579" s="3"/>
      <c r="BE579" s="3"/>
      <c r="BF579" s="3"/>
      <c r="BG579" s="3"/>
      <c r="BH579" s="3"/>
      <c r="BI579" s="3"/>
    </row>
    <row r="580" spans="1:61" ht="13" customHeight="1">
      <c r="A580" s="22"/>
      <c r="B580" t="s">
        <v>316</v>
      </c>
      <c r="G580" s="1315" t="s">
        <v>2738</v>
      </c>
      <c r="H580" s="1316"/>
      <c r="I580" s="1316"/>
      <c r="J580" s="1316"/>
      <c r="K580" s="1316"/>
      <c r="L580" s="1316"/>
      <c r="O580" s="33" t="s">
        <v>206</v>
      </c>
      <c r="P580" s="1300"/>
      <c r="Q580" s="1300"/>
      <c r="R580" s="1300"/>
      <c r="S580" s="10"/>
      <c r="T580" s="22"/>
      <c r="U580" t="s">
        <v>316</v>
      </c>
      <c r="Z580" s="1316" t="s">
        <v>2738</v>
      </c>
      <c r="AA580" s="1316"/>
      <c r="AB580" s="1316"/>
      <c r="AC580" s="1316"/>
      <c r="AD580" s="1316"/>
      <c r="AE580" s="1316"/>
      <c r="AH580" s="33" t="s">
        <v>206</v>
      </c>
      <c r="AI580" s="1300"/>
      <c r="AJ580" s="1300"/>
      <c r="AK580" s="1300"/>
      <c r="BB580" s="3"/>
      <c r="BC580" s="3"/>
      <c r="BD580" s="3"/>
      <c r="BE580" s="3"/>
      <c r="BF580" s="3"/>
      <c r="BG580" s="3"/>
      <c r="BH580" s="3"/>
      <c r="BI580" s="3"/>
    </row>
    <row r="581" spans="1:61" ht="13" customHeight="1">
      <c r="A581" s="22"/>
      <c r="B581" t="s">
        <v>18</v>
      </c>
      <c r="H581" s="1356" t="s">
        <v>2739</v>
      </c>
      <c r="I581" s="1356"/>
      <c r="J581" s="1356"/>
      <c r="K581" s="1356"/>
      <c r="L581" s="1356"/>
      <c r="M581" s="1356"/>
      <c r="N581" s="1356"/>
      <c r="O581" s="1356"/>
      <c r="P581" s="1356"/>
      <c r="Q581" s="1356"/>
      <c r="R581" s="1356"/>
      <c r="S581" s="8"/>
      <c r="T581" s="22"/>
      <c r="U581" t="s">
        <v>18</v>
      </c>
      <c r="AA581" s="1356" t="s">
        <v>2741</v>
      </c>
      <c r="AB581" s="1356"/>
      <c r="AC581" s="1356"/>
      <c r="AD581" s="1356"/>
      <c r="AE581" s="1356"/>
      <c r="AF581" s="1356"/>
      <c r="AG581" s="1356"/>
      <c r="AH581" s="1356"/>
      <c r="AI581" s="1356"/>
      <c r="AJ581" s="1356"/>
      <c r="AK581" s="1356"/>
      <c r="BB581" s="3"/>
      <c r="BC581" s="3"/>
      <c r="BD581" s="3"/>
      <c r="BE581" s="3"/>
      <c r="BF581" s="3"/>
      <c r="BG581" s="3"/>
      <c r="BH581" s="3"/>
      <c r="BI581" s="3"/>
    </row>
    <row r="582" spans="1:61" ht="13" customHeight="1">
      <c r="A582" s="22"/>
      <c r="B582" s="320" t="s">
        <v>1185</v>
      </c>
      <c r="H582" s="8"/>
      <c r="I582" s="8"/>
      <c r="J582" s="8"/>
      <c r="K582" s="8"/>
      <c r="L582" s="8"/>
      <c r="M582" s="1513" t="s">
        <v>2740</v>
      </c>
      <c r="N582" s="1513"/>
      <c r="O582" s="1513"/>
      <c r="P582" s="1513"/>
      <c r="Q582" s="1513"/>
      <c r="R582" s="1513"/>
      <c r="S582" s="8"/>
      <c r="T582" s="22"/>
      <c r="U582" s="320" t="s">
        <v>1185</v>
      </c>
      <c r="AA582" s="8"/>
      <c r="AB582" s="8"/>
      <c r="AC582" s="8"/>
      <c r="AD582" s="8"/>
      <c r="AE582" s="8"/>
      <c r="AF582" s="1513"/>
      <c r="AG582" s="1513"/>
      <c r="AH582" s="1513"/>
      <c r="AI582" s="1513"/>
      <c r="AJ582" s="1513"/>
      <c r="AK582" s="1513"/>
      <c r="BB582" s="3"/>
      <c r="BC582" s="3"/>
      <c r="BD582" s="3"/>
      <c r="BE582" s="3"/>
      <c r="BF582" s="3"/>
      <c r="BG582" s="3"/>
      <c r="BH582" s="3"/>
      <c r="BI582" s="3"/>
    </row>
    <row r="583" spans="1:61" ht="13" customHeight="1">
      <c r="A583" s="22"/>
      <c r="B583" t="s">
        <v>20</v>
      </c>
      <c r="N583" s="1311" t="s">
        <v>545</v>
      </c>
      <c r="O583" s="1311"/>
      <c r="T583" s="22"/>
      <c r="U583" t="s">
        <v>20</v>
      </c>
      <c r="AG583" s="1311" t="s">
        <v>669</v>
      </c>
      <c r="AH583" s="131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01" t="str">
        <f>C564</f>
        <v>Housing Trust Fund</v>
      </c>
      <c r="H585" s="1301"/>
      <c r="I585" s="1301"/>
      <c r="J585" s="1301"/>
      <c r="K585" s="1301"/>
      <c r="L585" s="1301"/>
      <c r="M585" s="1301"/>
      <c r="N585" s="1301"/>
      <c r="O585" s="1301"/>
      <c r="P585" s="1301"/>
      <c r="Q585" s="1301"/>
      <c r="R585" s="1301"/>
      <c r="T585" s="55" t="s">
        <v>581</v>
      </c>
      <c r="U585" t="s">
        <v>463</v>
      </c>
      <c r="Z585" s="1301" t="str">
        <f>C565</f>
        <v>CDBG Sponsor Loan</v>
      </c>
      <c r="AA585" s="1301"/>
      <c r="AB585" s="1301"/>
      <c r="AC585" s="1301"/>
      <c r="AD585" s="1301"/>
      <c r="AE585" s="1301"/>
      <c r="AF585" s="1301"/>
      <c r="AG585" s="1301"/>
      <c r="AH585" s="1301"/>
      <c r="AI585" s="1301"/>
      <c r="AJ585" s="1301"/>
      <c r="AK585" s="1301"/>
      <c r="BB585" s="3"/>
      <c r="BC585" s="3"/>
    </row>
    <row r="586" spans="1:61" ht="13" customHeight="1">
      <c r="A586" s="22"/>
      <c r="B586" t="s">
        <v>85</v>
      </c>
      <c r="G586" s="1356" t="s">
        <v>2646</v>
      </c>
      <c r="H586" s="1356"/>
      <c r="I586" s="1356"/>
      <c r="J586" s="1356"/>
      <c r="K586" s="1356"/>
      <c r="L586" s="1356"/>
      <c r="M586" s="1356"/>
      <c r="N586" s="1356"/>
      <c r="O586" s="1356"/>
      <c r="P586" s="1356"/>
      <c r="Q586" s="1356"/>
      <c r="R586" s="1356"/>
      <c r="T586" s="22"/>
      <c r="U586" t="s">
        <v>85</v>
      </c>
      <c r="Z586" s="1356" t="s">
        <v>2646</v>
      </c>
      <c r="AA586" s="1356"/>
      <c r="AB586" s="1356"/>
      <c r="AC586" s="1356"/>
      <c r="AD586" s="1356"/>
      <c r="AE586" s="1356"/>
      <c r="AF586" s="1356"/>
      <c r="AG586" s="1356"/>
      <c r="AH586" s="1356"/>
      <c r="AI586" s="1356"/>
      <c r="AJ586" s="1356"/>
      <c r="AK586" s="1356"/>
      <c r="BB586" s="3"/>
      <c r="BC586" s="3"/>
    </row>
    <row r="587" spans="1:61" ht="13" customHeight="1">
      <c r="A587" s="22"/>
      <c r="B587" t="s">
        <v>580</v>
      </c>
      <c r="G587" s="1299" t="s">
        <v>2647</v>
      </c>
      <c r="H587" s="1299"/>
      <c r="I587" s="1299"/>
      <c r="J587" s="1299"/>
      <c r="K587" s="1299"/>
      <c r="L587" s="1299"/>
      <c r="M587" s="1299"/>
      <c r="N587" s="1299"/>
      <c r="O587" s="1299"/>
      <c r="P587" s="1299"/>
      <c r="Q587" s="1299"/>
      <c r="R587" s="1299"/>
      <c r="T587" s="22"/>
      <c r="U587" t="s">
        <v>580</v>
      </c>
      <c r="Z587" s="1299" t="s">
        <v>2647</v>
      </c>
      <c r="AA587" s="1299"/>
      <c r="AB587" s="1299"/>
      <c r="AC587" s="1299"/>
      <c r="AD587" s="1299"/>
      <c r="AE587" s="1299"/>
      <c r="AF587" s="1299"/>
      <c r="AG587" s="1299"/>
      <c r="AH587" s="1299"/>
      <c r="AI587" s="1299"/>
      <c r="AJ587" s="1299"/>
      <c r="AK587" s="1299"/>
      <c r="BB587" s="3"/>
      <c r="BC587" s="3"/>
    </row>
    <row r="588" spans="1:61" ht="13" customHeight="1">
      <c r="A588" s="22"/>
      <c r="B588" t="s">
        <v>17</v>
      </c>
      <c r="G588" s="1299" t="s">
        <v>2742</v>
      </c>
      <c r="H588" s="1299"/>
      <c r="I588" s="1299"/>
      <c r="J588" s="1299"/>
      <c r="K588" s="1299"/>
      <c r="L588" s="1299"/>
      <c r="M588" s="1299"/>
      <c r="N588" s="1299"/>
      <c r="O588" s="1299"/>
      <c r="P588" s="1299"/>
      <c r="Q588" s="1299"/>
      <c r="R588" s="1299"/>
      <c r="T588" s="22"/>
      <c r="U588" t="s">
        <v>17</v>
      </c>
      <c r="Z588" s="1299" t="s">
        <v>2742</v>
      </c>
      <c r="AA588" s="1299"/>
      <c r="AB588" s="1299"/>
      <c r="AC588" s="1299"/>
      <c r="AD588" s="1299"/>
      <c r="AE588" s="1299"/>
      <c r="AF588" s="1299"/>
      <c r="AG588" s="1299"/>
      <c r="AH588" s="1299"/>
      <c r="AI588" s="1299"/>
      <c r="AJ588" s="1299"/>
      <c r="AK588" s="1299"/>
      <c r="BB588" s="3"/>
      <c r="BC588" s="3"/>
    </row>
    <row r="589" spans="1:61" ht="13" customHeight="1">
      <c r="A589" s="22"/>
      <c r="B589" t="s">
        <v>316</v>
      </c>
      <c r="G589" s="1315" t="s">
        <v>2743</v>
      </c>
      <c r="H589" s="1316"/>
      <c r="I589" s="1316"/>
      <c r="J589" s="1316"/>
      <c r="K589" s="1316"/>
      <c r="L589" s="1316"/>
      <c r="O589" s="33" t="s">
        <v>206</v>
      </c>
      <c r="P589" s="1300"/>
      <c r="Q589" s="1300"/>
      <c r="R589" s="1300"/>
      <c r="T589" s="22"/>
      <c r="U589" t="s">
        <v>316</v>
      </c>
      <c r="Z589" s="1316" t="s">
        <v>2743</v>
      </c>
      <c r="AA589" s="1316"/>
      <c r="AB589" s="1316"/>
      <c r="AC589" s="1316"/>
      <c r="AD589" s="1316"/>
      <c r="AE589" s="1316"/>
      <c r="AH589" s="33" t="s">
        <v>206</v>
      </c>
      <c r="AI589" s="1300"/>
      <c r="AJ589" s="1300"/>
      <c r="AK589" s="1300"/>
      <c r="BB589" s="3"/>
      <c r="BC589" s="3"/>
    </row>
    <row r="590" spans="1:61" ht="13" customHeight="1">
      <c r="A590" s="22"/>
      <c r="B590" t="s">
        <v>18</v>
      </c>
      <c r="H590" s="1356" t="s">
        <v>2744</v>
      </c>
      <c r="I590" s="1356"/>
      <c r="J590" s="1356"/>
      <c r="K590" s="1356"/>
      <c r="L590" s="1356"/>
      <c r="M590" s="1356"/>
      <c r="N590" s="1356"/>
      <c r="O590" s="1356"/>
      <c r="P590" s="1356"/>
      <c r="Q590" s="1356"/>
      <c r="R590" s="1356"/>
      <c r="T590" s="22"/>
      <c r="U590" t="s">
        <v>18</v>
      </c>
      <c r="AA590" s="1356" t="s">
        <v>2744</v>
      </c>
      <c r="AB590" s="1356"/>
      <c r="AC590" s="1356"/>
      <c r="AD590" s="1356"/>
      <c r="AE590" s="1356"/>
      <c r="AF590" s="1356"/>
      <c r="AG590" s="1356"/>
      <c r="AH590" s="1356"/>
      <c r="AI590" s="1356"/>
      <c r="AJ590" s="1356"/>
      <c r="AK590" s="1356"/>
      <c r="BB590" s="3"/>
      <c r="BC590" s="3"/>
    </row>
    <row r="591" spans="1:61" ht="13" customHeight="1">
      <c r="A591" s="22"/>
      <c r="B591" t="s">
        <v>20</v>
      </c>
      <c r="N591" s="1311" t="s">
        <v>545</v>
      </c>
      <c r="O591" s="1311"/>
      <c r="T591" s="22"/>
      <c r="U591" t="s">
        <v>20</v>
      </c>
      <c r="AG591" s="1311" t="s">
        <v>545</v>
      </c>
      <c r="AH591" s="1311"/>
      <c r="BB591" s="3"/>
      <c r="BC591" s="3"/>
    </row>
    <row r="592" spans="1:61" ht="13" customHeight="1">
      <c r="A592" s="22"/>
      <c r="T592" s="22"/>
      <c r="BB592" s="3"/>
      <c r="BC592" s="3"/>
    </row>
    <row r="593" spans="1:55" ht="13" customHeight="1">
      <c r="A593" s="55" t="s">
        <v>763</v>
      </c>
      <c r="B593" t="s">
        <v>463</v>
      </c>
      <c r="G593" s="1301" t="str">
        <f>C566</f>
        <v>GP Loan - Regional Center</v>
      </c>
      <c r="H593" s="1301"/>
      <c r="I593" s="1301"/>
      <c r="J593" s="1301"/>
      <c r="K593" s="1301"/>
      <c r="L593" s="1301"/>
      <c r="M593" s="1301"/>
      <c r="N593" s="1301"/>
      <c r="O593" s="1301"/>
      <c r="P593" s="1301"/>
      <c r="Q593" s="1301"/>
      <c r="R593" s="1301"/>
      <c r="T593" s="55" t="s">
        <v>584</v>
      </c>
      <c r="U593" t="s">
        <v>463</v>
      </c>
      <c r="Z593" s="1301" t="str">
        <f>C567</f>
        <v>City of Fairfield HOME</v>
      </c>
      <c r="AA593" s="1301"/>
      <c r="AB593" s="1301"/>
      <c r="AC593" s="1301"/>
      <c r="AD593" s="1301"/>
      <c r="AE593" s="1301"/>
      <c r="AF593" s="1301"/>
      <c r="AG593" s="1301"/>
      <c r="AH593" s="1301"/>
      <c r="AI593" s="1301"/>
      <c r="AJ593" s="1301"/>
      <c r="AK593" s="1301"/>
      <c r="BB593" s="3"/>
      <c r="BC593" s="3"/>
    </row>
    <row r="594" spans="1:55" ht="13" customHeight="1">
      <c r="A594" s="22"/>
      <c r="B594" t="s">
        <v>85</v>
      </c>
      <c r="G594" s="1437" t="s">
        <v>2807</v>
      </c>
      <c r="H594" s="1356"/>
      <c r="I594" s="1356"/>
      <c r="J594" s="1356"/>
      <c r="K594" s="1356"/>
      <c r="L594" s="1356"/>
      <c r="M594" s="1356"/>
      <c r="N594" s="1356"/>
      <c r="O594" s="1356"/>
      <c r="P594" s="1356"/>
      <c r="Q594" s="1356"/>
      <c r="R594" s="1356"/>
      <c r="T594" s="22"/>
      <c r="U594" t="s">
        <v>85</v>
      </c>
      <c r="Z594" s="1356" t="s">
        <v>2646</v>
      </c>
      <c r="AA594" s="1356"/>
      <c r="AB594" s="1356"/>
      <c r="AC594" s="1356"/>
      <c r="AD594" s="1356"/>
      <c r="AE594" s="1356"/>
      <c r="AF594" s="1356"/>
      <c r="AG594" s="1356"/>
      <c r="AH594" s="1356"/>
      <c r="AI594" s="1356"/>
      <c r="AJ594" s="1356"/>
      <c r="AK594" s="1356"/>
      <c r="BB594" s="3"/>
      <c r="BC594" s="3"/>
    </row>
    <row r="595" spans="1:55" ht="13" customHeight="1">
      <c r="A595" s="22"/>
      <c r="B595" t="s">
        <v>580</v>
      </c>
      <c r="G595" s="1437" t="s">
        <v>62</v>
      </c>
      <c r="H595" s="1356"/>
      <c r="I595" s="1356"/>
      <c r="J595" s="1356"/>
      <c r="K595" s="1356"/>
      <c r="L595" s="1356"/>
      <c r="M595" s="1356"/>
      <c r="N595" s="1356"/>
      <c r="O595" s="1356"/>
      <c r="P595" s="1356"/>
      <c r="Q595" s="1356"/>
      <c r="R595" s="1356"/>
      <c r="T595" s="22"/>
      <c r="U595" t="s">
        <v>580</v>
      </c>
      <c r="Z595" s="1299" t="s">
        <v>2647</v>
      </c>
      <c r="AA595" s="1299"/>
      <c r="AB595" s="1299"/>
      <c r="AC595" s="1299"/>
      <c r="AD595" s="1299"/>
      <c r="AE595" s="1299"/>
      <c r="AF595" s="1299"/>
      <c r="AG595" s="1299"/>
      <c r="AH595" s="1299"/>
      <c r="AI595" s="1299"/>
      <c r="AJ595" s="1299"/>
      <c r="AK595" s="1299"/>
      <c r="BB595" s="3"/>
      <c r="BC595" s="3"/>
    </row>
    <row r="596" spans="1:55" ht="13" customHeight="1">
      <c r="A596" s="22"/>
      <c r="B596" t="s">
        <v>17</v>
      </c>
      <c r="G596" s="1437" t="s">
        <v>2808</v>
      </c>
      <c r="H596" s="1356"/>
      <c r="I596" s="1356"/>
      <c r="J596" s="1356"/>
      <c r="K596" s="1356"/>
      <c r="L596" s="1356"/>
      <c r="M596" s="1356"/>
      <c r="N596" s="1356"/>
      <c r="O596" s="1356"/>
      <c r="P596" s="1356"/>
      <c r="Q596" s="1356"/>
      <c r="R596" s="1356"/>
      <c r="T596" s="22"/>
      <c r="U596" t="s">
        <v>17</v>
      </c>
      <c r="Z596" s="1299" t="s">
        <v>2742</v>
      </c>
      <c r="AA596" s="1299"/>
      <c r="AB596" s="1299"/>
      <c r="AC596" s="1299"/>
      <c r="AD596" s="1299"/>
      <c r="AE596" s="1299"/>
      <c r="AF596" s="1299"/>
      <c r="AG596" s="1299"/>
      <c r="AH596" s="1299"/>
      <c r="AI596" s="1299"/>
      <c r="AJ596" s="1299"/>
      <c r="AK596" s="1299"/>
    </row>
    <row r="597" spans="1:55" ht="13" customHeight="1">
      <c r="A597" s="22"/>
      <c r="B597" t="s">
        <v>316</v>
      </c>
      <c r="G597" s="1315" t="s">
        <v>2809</v>
      </c>
      <c r="H597" s="1316"/>
      <c r="I597" s="1316"/>
      <c r="J597" s="1316"/>
      <c r="K597" s="1316"/>
      <c r="L597" s="1316"/>
      <c r="O597" s="33" t="s">
        <v>206</v>
      </c>
      <c r="P597" s="1300"/>
      <c r="Q597" s="1300"/>
      <c r="R597" s="1300"/>
      <c r="T597" s="22"/>
      <c r="U597" t="s">
        <v>316</v>
      </c>
      <c r="Z597" s="1315" t="s">
        <v>2743</v>
      </c>
      <c r="AA597" s="1315"/>
      <c r="AB597" s="1315"/>
      <c r="AC597" s="1315"/>
      <c r="AD597" s="1315"/>
      <c r="AE597" s="1315"/>
      <c r="AH597" s="33" t="s">
        <v>206</v>
      </c>
      <c r="AI597" s="1300"/>
      <c r="AJ597" s="1300"/>
      <c r="AK597" s="1300"/>
      <c r="AZ597" s="3"/>
      <c r="BA597" s="3"/>
      <c r="BB597" s="3"/>
      <c r="BC597" s="3"/>
    </row>
    <row r="598" spans="1:55" ht="13" customHeight="1">
      <c r="A598" s="22"/>
      <c r="B598" t="s">
        <v>18</v>
      </c>
      <c r="H598" s="1356" t="s">
        <v>2744</v>
      </c>
      <c r="I598" s="1356"/>
      <c r="J598" s="1356"/>
      <c r="K598" s="1356"/>
      <c r="L598" s="1356"/>
      <c r="M598" s="1356"/>
      <c r="N598" s="1356"/>
      <c r="O598" s="1356"/>
      <c r="P598" s="1356"/>
      <c r="Q598" s="1356"/>
      <c r="R598" s="1356"/>
      <c r="T598" s="22"/>
      <c r="U598" t="s">
        <v>18</v>
      </c>
      <c r="AA598" s="1356" t="s">
        <v>2744</v>
      </c>
      <c r="AB598" s="1356"/>
      <c r="AC598" s="1356"/>
      <c r="AD598" s="1356"/>
      <c r="AE598" s="1356"/>
      <c r="AF598" s="1356"/>
      <c r="AG598" s="1356"/>
      <c r="AH598" s="1356"/>
      <c r="AI598" s="1356"/>
      <c r="AJ598" s="1356"/>
      <c r="AK598" s="1356"/>
      <c r="AZ598" s="3"/>
      <c r="BA598" s="3"/>
      <c r="BB598" s="3"/>
      <c r="BC598" s="3"/>
    </row>
    <row r="599" spans="1:55" ht="13" customHeight="1">
      <c r="A599" s="22"/>
      <c r="B599" t="s">
        <v>20</v>
      </c>
      <c r="N599" s="1311" t="s">
        <v>545</v>
      </c>
      <c r="O599" s="1311"/>
      <c r="T599" s="22"/>
      <c r="U599" t="s">
        <v>20</v>
      </c>
      <c r="AG599" s="1311" t="s">
        <v>545</v>
      </c>
      <c r="AH599" s="1311"/>
      <c r="AZ599" s="3"/>
      <c r="BA599" s="3"/>
      <c r="BB599" s="3"/>
      <c r="BC599" s="3"/>
    </row>
    <row r="600" spans="1:55" ht="13" customHeight="1">
      <c r="A600" s="22"/>
      <c r="T600" s="22"/>
      <c r="AZ600" s="3"/>
      <c r="BA600" s="3"/>
      <c r="BB600" s="3"/>
      <c r="BC600" s="3"/>
    </row>
    <row r="601" spans="1:55" ht="13" customHeight="1">
      <c r="A601" s="55" t="s">
        <v>455</v>
      </c>
      <c r="B601" t="s">
        <v>463</v>
      </c>
      <c r="G601" s="1301" t="str">
        <f>C568</f>
        <v>Impact Fee Waiver</v>
      </c>
      <c r="H601" s="1301"/>
      <c r="I601" s="1301"/>
      <c r="J601" s="1301"/>
      <c r="K601" s="1301"/>
      <c r="L601" s="1301"/>
      <c r="M601" s="1301"/>
      <c r="N601" s="1301"/>
      <c r="O601" s="1301"/>
      <c r="P601" s="1301"/>
      <c r="Q601" s="1301"/>
      <c r="R601" s="1301"/>
      <c r="T601" s="55" t="s">
        <v>456</v>
      </c>
      <c r="U601" t="s">
        <v>463</v>
      </c>
      <c r="Z601" s="1301" t="str">
        <f>C569</f>
        <v>Costs Deferred Until Conversion</v>
      </c>
      <c r="AA601" s="1301"/>
      <c r="AB601" s="1301"/>
      <c r="AC601" s="1301"/>
      <c r="AD601" s="1301"/>
      <c r="AE601" s="1301"/>
      <c r="AF601" s="1301"/>
      <c r="AG601" s="1301"/>
      <c r="AH601" s="1301"/>
      <c r="AI601" s="1301"/>
      <c r="AJ601" s="1301"/>
      <c r="AK601" s="1301"/>
      <c r="AZ601" s="3"/>
      <c r="BA601" s="3"/>
      <c r="BB601" s="3"/>
      <c r="BC601" s="3"/>
    </row>
    <row r="602" spans="1:55" s="4" customFormat="1" ht="13" customHeight="1">
      <c r="A602" s="22"/>
      <c r="B602" t="s">
        <v>85</v>
      </c>
      <c r="C602"/>
      <c r="D602"/>
      <c r="E602"/>
      <c r="F602"/>
      <c r="G602" s="1356" t="s">
        <v>2646</v>
      </c>
      <c r="H602" s="1356"/>
      <c r="I602" s="1356"/>
      <c r="J602" s="1356"/>
      <c r="K602" s="1356"/>
      <c r="L602" s="1356"/>
      <c r="M602" s="1356"/>
      <c r="N602" s="1356"/>
      <c r="O602" s="1356"/>
      <c r="P602" s="1356"/>
      <c r="Q602" s="1356"/>
      <c r="R602" s="1356"/>
      <c r="S602"/>
      <c r="T602" s="22"/>
      <c r="U602" t="s">
        <v>85</v>
      </c>
      <c r="V602"/>
      <c r="W602"/>
      <c r="X602"/>
      <c r="Y602"/>
      <c r="Z602" s="1356" t="s">
        <v>2661</v>
      </c>
      <c r="AA602" s="1356"/>
      <c r="AB602" s="1356"/>
      <c r="AC602" s="1356"/>
      <c r="AD602" s="1356"/>
      <c r="AE602" s="1356"/>
      <c r="AF602" s="1356"/>
      <c r="AG602" s="1356"/>
      <c r="AH602" s="1356"/>
      <c r="AI602" s="1356"/>
      <c r="AJ602" s="1356"/>
      <c r="AK602" s="1356"/>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56" t="s">
        <v>2647</v>
      </c>
      <c r="H603" s="1356"/>
      <c r="I603" s="1356"/>
      <c r="J603" s="1356"/>
      <c r="K603" s="1356"/>
      <c r="L603" s="1356"/>
      <c r="M603" s="1356"/>
      <c r="N603" s="1356"/>
      <c r="O603" s="1356"/>
      <c r="P603" s="1356"/>
      <c r="Q603" s="1356"/>
      <c r="R603" s="1356"/>
      <c r="S603"/>
      <c r="T603" s="22"/>
      <c r="U603" t="s">
        <v>580</v>
      </c>
      <c r="V603"/>
      <c r="W603"/>
      <c r="X603"/>
      <c r="Y603"/>
      <c r="Z603" s="1299" t="s">
        <v>2655</v>
      </c>
      <c r="AA603" s="1299"/>
      <c r="AB603" s="1299"/>
      <c r="AC603" s="1299"/>
      <c r="AD603" s="1299"/>
      <c r="AE603" s="1299"/>
      <c r="AF603" s="1299"/>
      <c r="AG603" s="1299"/>
      <c r="AH603" s="1299"/>
      <c r="AI603" s="1299"/>
      <c r="AJ603" s="1299"/>
      <c r="AK603" s="129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56" t="s">
        <v>2742</v>
      </c>
      <c r="H604" s="1356"/>
      <c r="I604" s="1356"/>
      <c r="J604" s="1356"/>
      <c r="K604" s="1356"/>
      <c r="L604" s="1356"/>
      <c r="M604" s="1356"/>
      <c r="N604" s="1356"/>
      <c r="O604" s="1356"/>
      <c r="P604" s="1356"/>
      <c r="Q604" s="1356"/>
      <c r="R604" s="1356"/>
      <c r="S604"/>
      <c r="T604" s="22"/>
      <c r="U604" t="s">
        <v>17</v>
      </c>
      <c r="V604"/>
      <c r="W604"/>
      <c r="X604"/>
      <c r="Y604"/>
      <c r="Z604" s="1299" t="s">
        <v>2642</v>
      </c>
      <c r="AA604" s="1299"/>
      <c r="AB604" s="1299"/>
      <c r="AC604" s="1299"/>
      <c r="AD604" s="1299"/>
      <c r="AE604" s="1299"/>
      <c r="AF604" s="1299"/>
      <c r="AG604" s="1299"/>
      <c r="AH604" s="1299"/>
      <c r="AI604" s="1299"/>
      <c r="AJ604" s="1299"/>
      <c r="AK604" s="129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16" t="s">
        <v>2743</v>
      </c>
      <c r="H605" s="1316"/>
      <c r="I605" s="1316"/>
      <c r="J605" s="1316"/>
      <c r="K605" s="1316"/>
      <c r="L605" s="1316"/>
      <c r="M605"/>
      <c r="N605"/>
      <c r="O605" s="33" t="s">
        <v>206</v>
      </c>
      <c r="P605" s="1300"/>
      <c r="Q605" s="1300"/>
      <c r="R605" s="1300"/>
      <c r="S605"/>
      <c r="T605" s="22"/>
      <c r="U605" t="s">
        <v>316</v>
      </c>
      <c r="V605"/>
      <c r="W605"/>
      <c r="X605"/>
      <c r="Y605"/>
      <c r="Z605" s="1316" t="s">
        <v>2657</v>
      </c>
      <c r="AA605" s="1316"/>
      <c r="AB605" s="1316"/>
      <c r="AC605" s="1316"/>
      <c r="AD605" s="1316"/>
      <c r="AE605" s="1316"/>
      <c r="AF605"/>
      <c r="AG605"/>
      <c r="AH605" s="33" t="s">
        <v>206</v>
      </c>
      <c r="AI605" s="1300"/>
      <c r="AJ605" s="1300"/>
      <c r="AK605" s="130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37" t="s">
        <v>2744</v>
      </c>
      <c r="I606" s="1356"/>
      <c r="J606" s="1356"/>
      <c r="K606" s="1356"/>
      <c r="L606" s="1356"/>
      <c r="M606" s="1356"/>
      <c r="N606" s="1356"/>
      <c r="O606" s="1356"/>
      <c r="P606" s="1356"/>
      <c r="Q606" s="1356"/>
      <c r="R606" s="1356"/>
      <c r="S606"/>
      <c r="T606" s="22"/>
      <c r="U606" t="s">
        <v>18</v>
      </c>
      <c r="V606"/>
      <c r="W606"/>
      <c r="X606"/>
      <c r="Y606"/>
      <c r="Z606"/>
      <c r="AA606" s="1356" t="s">
        <v>2785</v>
      </c>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BB606" s="3"/>
      <c r="BC606" s="3"/>
    </row>
    <row r="607" spans="1:55" ht="13" customHeight="1">
      <c r="A607" s="22"/>
      <c r="B607" t="s">
        <v>20</v>
      </c>
      <c r="N607" s="1311" t="s">
        <v>545</v>
      </c>
      <c r="O607" s="1311"/>
      <c r="T607" s="22"/>
      <c r="U607" t="s">
        <v>20</v>
      </c>
      <c r="AG607" s="1311" t="s">
        <v>545</v>
      </c>
      <c r="AH607" s="1311"/>
      <c r="BB607" s="3"/>
      <c r="BC607" s="3"/>
    </row>
    <row r="608" spans="1:55" ht="13" customHeight="1">
      <c r="A608" s="22"/>
      <c r="T608" s="22"/>
      <c r="BB608" s="3"/>
      <c r="BC608" s="3"/>
    </row>
    <row r="609" spans="1:55" ht="13" customHeight="1">
      <c r="A609" s="55" t="s">
        <v>461</v>
      </c>
      <c r="B609" t="s">
        <v>463</v>
      </c>
      <c r="G609" s="1301" t="str">
        <f>C570</f>
        <v>Deferred Developer Fee</v>
      </c>
      <c r="H609" s="1301"/>
      <c r="I609" s="1301"/>
      <c r="J609" s="1301"/>
      <c r="K609" s="1301"/>
      <c r="L609" s="1301"/>
      <c r="M609" s="1301"/>
      <c r="N609" s="1301"/>
      <c r="O609" s="1301"/>
      <c r="P609" s="1301"/>
      <c r="Q609" s="1301"/>
      <c r="R609" s="1301"/>
      <c r="T609" s="55" t="s">
        <v>646</v>
      </c>
      <c r="U609" t="s">
        <v>463</v>
      </c>
      <c r="Z609" s="1301" t="str">
        <f>C571</f>
        <v>Tax Credit Equity</v>
      </c>
      <c r="AA609" s="1301"/>
      <c r="AB609" s="1301"/>
      <c r="AC609" s="1301"/>
      <c r="AD609" s="1301"/>
      <c r="AE609" s="1301"/>
      <c r="AF609" s="1301"/>
      <c r="AG609" s="1301"/>
      <c r="AH609" s="1301"/>
      <c r="AI609" s="1301"/>
      <c r="AJ609" s="1301"/>
      <c r="AK609" s="1301"/>
      <c r="BB609" s="3"/>
      <c r="BC609" s="3"/>
    </row>
    <row r="610" spans="1:55" ht="13" customHeight="1">
      <c r="A610" s="22"/>
      <c r="B610" t="s">
        <v>85</v>
      </c>
      <c r="G610" s="1356" t="s">
        <v>2661</v>
      </c>
      <c r="H610" s="1356"/>
      <c r="I610" s="1356"/>
      <c r="J610" s="1356"/>
      <c r="K610" s="1356"/>
      <c r="L610" s="1356"/>
      <c r="M610" s="1356"/>
      <c r="N610" s="1356"/>
      <c r="O610" s="1356"/>
      <c r="P610" s="1356"/>
      <c r="Q610" s="1356"/>
      <c r="R610" s="1356"/>
      <c r="T610" s="22"/>
      <c r="U610" t="s">
        <v>85</v>
      </c>
      <c r="Z610" s="1437" t="s">
        <v>2683</v>
      </c>
      <c r="AA610" s="1356"/>
      <c r="AB610" s="1356"/>
      <c r="AC610" s="1356"/>
      <c r="AD610" s="1356"/>
      <c r="AE610" s="1356"/>
      <c r="AF610" s="1356"/>
      <c r="AG610" s="1356"/>
      <c r="AH610" s="1356"/>
      <c r="AI610" s="1356"/>
      <c r="AJ610" s="1356"/>
      <c r="AK610" s="1356"/>
      <c r="AZ610" s="3"/>
      <c r="BA610" s="3"/>
      <c r="BB610" s="3"/>
      <c r="BC610" s="3"/>
    </row>
    <row r="611" spans="1:55" ht="13" customHeight="1">
      <c r="A611" s="22"/>
      <c r="B611" t="s">
        <v>580</v>
      </c>
      <c r="G611" s="1356" t="s">
        <v>2655</v>
      </c>
      <c r="H611" s="1356"/>
      <c r="I611" s="1356"/>
      <c r="J611" s="1356"/>
      <c r="K611" s="1356"/>
      <c r="L611" s="1356"/>
      <c r="M611" s="1356"/>
      <c r="N611" s="1356"/>
      <c r="O611" s="1356"/>
      <c r="P611" s="1356"/>
      <c r="Q611" s="1356"/>
      <c r="R611" s="1356"/>
      <c r="T611" s="22"/>
      <c r="U611" t="s">
        <v>580</v>
      </c>
      <c r="Z611" s="1299"/>
      <c r="AA611" s="1299"/>
      <c r="AB611" s="1299"/>
      <c r="AC611" s="1299"/>
      <c r="AD611" s="1299"/>
      <c r="AE611" s="1299"/>
      <c r="AF611" s="1299"/>
      <c r="AG611" s="1299"/>
      <c r="AH611" s="1299"/>
      <c r="AI611" s="1299"/>
      <c r="AJ611" s="1299"/>
      <c r="AK611" s="1299"/>
      <c r="AZ611" s="3"/>
      <c r="BA611" s="3"/>
      <c r="BB611" s="3"/>
      <c r="BC611" s="3"/>
    </row>
    <row r="612" spans="1:55" ht="13" customHeight="1">
      <c r="A612" s="22"/>
      <c r="B612" t="s">
        <v>17</v>
      </c>
      <c r="G612" s="1356" t="s">
        <v>2642</v>
      </c>
      <c r="H612" s="1356"/>
      <c r="I612" s="1356"/>
      <c r="J612" s="1356"/>
      <c r="K612" s="1356"/>
      <c r="L612" s="1356"/>
      <c r="M612" s="1356"/>
      <c r="N612" s="1356"/>
      <c r="O612" s="1356"/>
      <c r="P612" s="1356"/>
      <c r="Q612" s="1356"/>
      <c r="R612" s="1356"/>
      <c r="T612" s="22"/>
      <c r="U612" t="s">
        <v>17</v>
      </c>
      <c r="Z612" s="1299"/>
      <c r="AA612" s="1299"/>
      <c r="AB612" s="1299"/>
      <c r="AC612" s="1299"/>
      <c r="AD612" s="1299"/>
      <c r="AE612" s="1299"/>
      <c r="AF612" s="1299"/>
      <c r="AG612" s="1299"/>
      <c r="AH612" s="1299"/>
      <c r="AI612" s="1299"/>
      <c r="AJ612" s="1299"/>
      <c r="AK612" s="1299"/>
      <c r="AZ612" s="3"/>
      <c r="BA612" s="3"/>
      <c r="BB612" s="3"/>
      <c r="BC612" s="3"/>
    </row>
    <row r="613" spans="1:55" s="4" customFormat="1" ht="13" customHeight="1">
      <c r="A613" s="22"/>
      <c r="B613" t="s">
        <v>316</v>
      </c>
      <c r="C613"/>
      <c r="D613"/>
      <c r="E613"/>
      <c r="F613"/>
      <c r="G613" s="1316" t="s">
        <v>2657</v>
      </c>
      <c r="H613" s="1316"/>
      <c r="I613" s="1316"/>
      <c r="J613" s="1316"/>
      <c r="K613" s="1316"/>
      <c r="L613" s="1316"/>
      <c r="M613"/>
      <c r="N613"/>
      <c r="O613" s="33" t="s">
        <v>206</v>
      </c>
      <c r="P613" s="1300"/>
      <c r="Q613" s="1300"/>
      <c r="R613" s="1300"/>
      <c r="S613"/>
      <c r="T613" s="22"/>
      <c r="U613" t="s">
        <v>316</v>
      </c>
      <c r="V613"/>
      <c r="W613"/>
      <c r="X613"/>
      <c r="Y613"/>
      <c r="Z613" s="1316"/>
      <c r="AA613" s="1316"/>
      <c r="AB613" s="1316"/>
      <c r="AC613" s="1316"/>
      <c r="AD613" s="1316"/>
      <c r="AE613" s="1316"/>
      <c r="AF613"/>
      <c r="AG613"/>
      <c r="AH613" s="33" t="s">
        <v>206</v>
      </c>
      <c r="AI613" s="1300"/>
      <c r="AJ613" s="1300"/>
      <c r="AK613" s="130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56" t="s">
        <v>2785</v>
      </c>
      <c r="I614" s="1356"/>
      <c r="J614" s="1356"/>
      <c r="K614" s="1356"/>
      <c r="L614" s="1356"/>
      <c r="M614" s="1356"/>
      <c r="N614" s="1356"/>
      <c r="O614" s="1356"/>
      <c r="P614" s="1356"/>
      <c r="Q614" s="1356"/>
      <c r="R614" s="1356"/>
      <c r="S614"/>
      <c r="T614" s="22"/>
      <c r="U614" t="s">
        <v>18</v>
      </c>
      <c r="V614"/>
      <c r="W614"/>
      <c r="X614"/>
      <c r="Y614"/>
      <c r="Z614"/>
      <c r="AA614" s="1356"/>
      <c r="AB614" s="1356"/>
      <c r="AC614" s="1356"/>
      <c r="AD614" s="1356"/>
      <c r="AE614" s="1356"/>
      <c r="AF614" s="1356"/>
      <c r="AG614" s="1356"/>
      <c r="AH614" s="1356"/>
      <c r="AI614" s="1356"/>
      <c r="AJ614" s="1356"/>
      <c r="AK614" s="135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11" t="s">
        <v>545</v>
      </c>
      <c r="O615" s="1311"/>
      <c r="P615"/>
      <c r="Q615"/>
      <c r="R615"/>
      <c r="S615"/>
      <c r="T615" s="22"/>
      <c r="U615" t="s">
        <v>20</v>
      </c>
      <c r="V615"/>
      <c r="W615"/>
      <c r="X615"/>
      <c r="Y615"/>
      <c r="Z615"/>
      <c r="AA615"/>
      <c r="AB615"/>
      <c r="AC615"/>
      <c r="AD615"/>
      <c r="AE615"/>
      <c r="AF615"/>
      <c r="AG615" s="1311" t="s">
        <v>669</v>
      </c>
      <c r="AH615" s="131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01" t="str">
        <f>C572</f>
        <v>Accrued Deferred Interest</v>
      </c>
      <c r="H617" s="1301"/>
      <c r="I617" s="1301"/>
      <c r="J617" s="1301"/>
      <c r="K617" s="1301"/>
      <c r="L617" s="1301"/>
      <c r="M617" s="1301"/>
      <c r="N617" s="1301"/>
      <c r="O617" s="1301"/>
      <c r="P617" s="1301"/>
      <c r="Q617" s="1301"/>
      <c r="R617" s="1301"/>
      <c r="T617" s="55" t="s">
        <v>363</v>
      </c>
      <c r="U617" t="s">
        <v>463</v>
      </c>
      <c r="Z617" s="1301">
        <f>C573</f>
        <v>0</v>
      </c>
      <c r="AA617" s="1301"/>
      <c r="AB617" s="1301"/>
      <c r="AC617" s="1301"/>
      <c r="AD617" s="1301"/>
      <c r="AE617" s="1301"/>
      <c r="AF617" s="1301"/>
      <c r="AG617" s="1301"/>
      <c r="AH617" s="1301"/>
      <c r="AI617" s="1301"/>
      <c r="AJ617" s="1301"/>
      <c r="AK617" s="1301"/>
      <c r="AZ617" s="3"/>
      <c r="BA617" s="3"/>
      <c r="BB617" s="3"/>
      <c r="BC617" s="3"/>
    </row>
    <row r="618" spans="1:55" ht="13" customHeight="1">
      <c r="B618" t="s">
        <v>85</v>
      </c>
      <c r="G618" s="1356" t="s">
        <v>2646</v>
      </c>
      <c r="H618" s="1356"/>
      <c r="I618" s="1356"/>
      <c r="J618" s="1356"/>
      <c r="K618" s="1356"/>
      <c r="L618" s="1356"/>
      <c r="M618" s="1356"/>
      <c r="N618" s="1356"/>
      <c r="O618" s="1356"/>
      <c r="P618" s="1356"/>
      <c r="Q618" s="1356"/>
      <c r="R618" s="1356"/>
      <c r="U618" t="s">
        <v>85</v>
      </c>
      <c r="Z618" s="1356"/>
      <c r="AA618" s="1356"/>
      <c r="AB618" s="1356"/>
      <c r="AC618" s="1356"/>
      <c r="AD618" s="1356"/>
      <c r="AE618" s="1356"/>
      <c r="AF618" s="1356"/>
      <c r="AG618" s="1356"/>
      <c r="AH618" s="1356"/>
      <c r="AI618" s="1356"/>
      <c r="AJ618" s="1356"/>
      <c r="AK618" s="1356"/>
      <c r="AZ618" s="3"/>
      <c r="BA618" s="3"/>
      <c r="BB618" s="3"/>
      <c r="BC618" s="3"/>
    </row>
    <row r="619" spans="1:55" ht="13" customHeight="1">
      <c r="B619" t="s">
        <v>580</v>
      </c>
      <c r="G619" s="1356" t="s">
        <v>2647</v>
      </c>
      <c r="H619" s="1356"/>
      <c r="I619" s="1356"/>
      <c r="J619" s="1356"/>
      <c r="K619" s="1356"/>
      <c r="L619" s="1356"/>
      <c r="M619" s="1356"/>
      <c r="N619" s="1356"/>
      <c r="O619" s="1356"/>
      <c r="P619" s="1356"/>
      <c r="Q619" s="1356"/>
      <c r="R619" s="1356"/>
      <c r="U619" t="s">
        <v>580</v>
      </c>
      <c r="Z619" s="1299"/>
      <c r="AA619" s="1299"/>
      <c r="AB619" s="1299"/>
      <c r="AC619" s="1299"/>
      <c r="AD619" s="1299"/>
      <c r="AE619" s="1299"/>
      <c r="AF619" s="1299"/>
      <c r="AG619" s="1299"/>
      <c r="AH619" s="1299"/>
      <c r="AI619" s="1299"/>
      <c r="AJ619" s="1299"/>
      <c r="AK619" s="1299"/>
      <c r="AZ619" s="3"/>
      <c r="BA619" s="3"/>
      <c r="BB619" s="3"/>
      <c r="BC619" s="3"/>
    </row>
    <row r="620" spans="1:55" ht="13" customHeight="1">
      <c r="B620" t="s">
        <v>17</v>
      </c>
      <c r="G620" s="1356" t="s">
        <v>2742</v>
      </c>
      <c r="H620" s="1356"/>
      <c r="I620" s="1356"/>
      <c r="J620" s="1356"/>
      <c r="K620" s="1356"/>
      <c r="L620" s="1356"/>
      <c r="M620" s="1356"/>
      <c r="N620" s="1356"/>
      <c r="O620" s="1356"/>
      <c r="P620" s="1356"/>
      <c r="Q620" s="1356"/>
      <c r="R620" s="1356"/>
      <c r="U620" t="s">
        <v>17</v>
      </c>
      <c r="Z620" s="1299"/>
      <c r="AA620" s="1299"/>
      <c r="AB620" s="1299"/>
      <c r="AC620" s="1299"/>
      <c r="AD620" s="1299"/>
      <c r="AE620" s="1299"/>
      <c r="AF620" s="1299"/>
      <c r="AG620" s="1299"/>
      <c r="AH620" s="1299"/>
      <c r="AI620" s="1299"/>
      <c r="AJ620" s="1299"/>
      <c r="AK620" s="1299"/>
      <c r="AZ620" s="3"/>
      <c r="BA620" s="3"/>
      <c r="BB620" s="3"/>
      <c r="BC620" s="3"/>
    </row>
    <row r="621" spans="1:55" ht="13" customHeight="1">
      <c r="B621" t="s">
        <v>316</v>
      </c>
      <c r="G621" s="1316" t="s">
        <v>2743</v>
      </c>
      <c r="H621" s="1316"/>
      <c r="I621" s="1316"/>
      <c r="J621" s="1316"/>
      <c r="K621" s="1316"/>
      <c r="L621" s="1316"/>
      <c r="O621" s="33" t="s">
        <v>206</v>
      </c>
      <c r="P621" s="1300"/>
      <c r="Q621" s="1300"/>
      <c r="R621" s="1300"/>
      <c r="U621" t="s">
        <v>316</v>
      </c>
      <c r="Z621" s="1316"/>
      <c r="AA621" s="1316"/>
      <c r="AB621" s="1316"/>
      <c r="AC621" s="1316"/>
      <c r="AD621" s="1316"/>
      <c r="AE621" s="1316"/>
      <c r="AH621" s="33" t="s">
        <v>206</v>
      </c>
      <c r="AI621" s="1300"/>
      <c r="AJ621" s="1300"/>
      <c r="AK621" s="1300"/>
      <c r="AZ621" s="3"/>
      <c r="BA621" s="3"/>
      <c r="BB621" s="3"/>
      <c r="BC621" s="3"/>
    </row>
    <row r="622" spans="1:55" ht="13" customHeight="1">
      <c r="B622" t="s">
        <v>18</v>
      </c>
      <c r="H622" s="1356" t="s">
        <v>2744</v>
      </c>
      <c r="I622" s="1356"/>
      <c r="J622" s="1356"/>
      <c r="K622" s="1356"/>
      <c r="L622" s="1356"/>
      <c r="M622" s="1356"/>
      <c r="N622" s="1356"/>
      <c r="O622" s="1356"/>
      <c r="P622" s="1356"/>
      <c r="Q622" s="1356"/>
      <c r="R622" s="1356"/>
      <c r="U622" t="s">
        <v>18</v>
      </c>
      <c r="AA622" s="1356"/>
      <c r="AB622" s="1356"/>
      <c r="AC622" s="1356"/>
      <c r="AD622" s="1356"/>
      <c r="AE622" s="1356"/>
      <c r="AF622" s="1356"/>
      <c r="AG622" s="1356"/>
      <c r="AH622" s="1356"/>
      <c r="AI622" s="1356"/>
      <c r="AJ622" s="1356"/>
      <c r="AK622" s="1356"/>
      <c r="AU622" s="895"/>
      <c r="AV622" s="895"/>
      <c r="AW622" s="895"/>
      <c r="AX622" s="895"/>
      <c r="AY622" s="895"/>
      <c r="AZ622" s="3"/>
      <c r="BA622" s="3"/>
      <c r="BB622" s="3"/>
      <c r="BC622" s="3"/>
    </row>
    <row r="623" spans="1:55" ht="13" customHeight="1">
      <c r="B623" t="s">
        <v>20</v>
      </c>
      <c r="N623" s="1311" t="s">
        <v>545</v>
      </c>
      <c r="O623" s="1311"/>
      <c r="U623" t="s">
        <v>20</v>
      </c>
      <c r="AG623" s="1311" t="s">
        <v>669</v>
      </c>
      <c r="AH623" s="1311"/>
      <c r="AU623" s="895"/>
      <c r="AV623" s="895"/>
      <c r="AW623" s="895"/>
      <c r="AX623" s="895"/>
      <c r="AY623" s="895"/>
      <c r="AZ623" s="3"/>
      <c r="BA623" s="3"/>
      <c r="BB623" s="3"/>
      <c r="BC623" s="3"/>
    </row>
    <row r="624" spans="1:55" ht="13" customHeight="1">
      <c r="AZ624" s="3"/>
      <c r="BA624" s="3"/>
      <c r="BB624" s="3"/>
      <c r="BC624" s="3"/>
    </row>
    <row r="625" spans="1:56" ht="13" customHeight="1">
      <c r="A625" s="1605" t="s">
        <v>544</v>
      </c>
      <c r="B625" s="1605"/>
      <c r="C625" s="1605"/>
      <c r="D625" s="1605"/>
      <c r="E625" s="1605"/>
      <c r="F625" s="1605"/>
      <c r="G625" s="1605"/>
      <c r="H625" s="1605"/>
      <c r="I625" s="1605"/>
      <c r="J625" s="1605"/>
      <c r="K625" s="1605"/>
      <c r="L625" s="1605"/>
      <c r="M625" s="1605"/>
      <c r="N625" s="1605"/>
      <c r="O625" s="1605"/>
      <c r="P625" s="1605"/>
      <c r="Q625" s="1605"/>
      <c r="R625" s="1605"/>
      <c r="S625" s="1605"/>
      <c r="T625" s="1605"/>
      <c r="U625" s="1605"/>
      <c r="V625" s="1605"/>
      <c r="W625" s="1605"/>
      <c r="X625" s="1605"/>
      <c r="Y625" s="1605"/>
      <c r="Z625" s="1605"/>
      <c r="AA625" s="1605"/>
      <c r="AB625" s="1605"/>
      <c r="AC625" s="1605"/>
      <c r="AD625" s="1605"/>
      <c r="AE625" s="1605"/>
      <c r="AF625" s="1605"/>
      <c r="AG625" s="1605"/>
      <c r="AH625" s="1605"/>
      <c r="AI625" s="1605"/>
      <c r="AJ625" s="1605"/>
      <c r="AK625" s="1605"/>
      <c r="AL625" s="1605"/>
      <c r="AM625" s="1605"/>
      <c r="AN625" s="1605"/>
      <c r="AO625" s="1605"/>
      <c r="AP625" s="1605"/>
      <c r="AQ625" s="1605"/>
      <c r="AR625" s="1605"/>
      <c r="AS625" s="1605"/>
      <c r="AT625" s="1605"/>
      <c r="AZ625" s="3"/>
      <c r="BA625" s="3"/>
      <c r="BB625" s="3"/>
      <c r="BC625" s="3"/>
    </row>
    <row r="626" spans="1:56" ht="13" customHeight="1">
      <c r="A626" s="1605"/>
      <c r="B626" s="1605"/>
      <c r="C626" s="1605"/>
      <c r="D626" s="1605"/>
      <c r="E626" s="1605"/>
      <c r="F626" s="1605"/>
      <c r="G626" s="1605"/>
      <c r="H626" s="1605"/>
      <c r="I626" s="1605"/>
      <c r="J626" s="1605"/>
      <c r="K626" s="1605"/>
      <c r="L626" s="1605"/>
      <c r="M626" s="1605"/>
      <c r="N626" s="1605"/>
      <c r="O626" s="1605"/>
      <c r="P626" s="1605"/>
      <c r="Q626" s="1605"/>
      <c r="R626" s="1605"/>
      <c r="S626" s="1605"/>
      <c r="T626" s="1605"/>
      <c r="U626" s="1605"/>
      <c r="V626" s="1605"/>
      <c r="W626" s="1605"/>
      <c r="X626" s="1605"/>
      <c r="Y626" s="1605"/>
      <c r="Z626" s="1605"/>
      <c r="AA626" s="1605"/>
      <c r="AB626" s="1605"/>
      <c r="AC626" s="1605"/>
      <c r="AD626" s="1605"/>
      <c r="AE626" s="1605"/>
      <c r="AF626" s="1605"/>
      <c r="AG626" s="1605"/>
      <c r="AH626" s="1605"/>
      <c r="AI626" s="1605"/>
      <c r="AJ626" s="1605"/>
      <c r="AK626" s="1605"/>
      <c r="AL626" s="1605"/>
      <c r="AM626" s="1605"/>
      <c r="AN626" s="1605"/>
      <c r="AO626" s="1605"/>
      <c r="AP626" s="1605"/>
      <c r="AQ626" s="1605"/>
      <c r="AR626" s="1605"/>
      <c r="AS626" s="1605"/>
      <c r="AT626" s="1605"/>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768" t="s">
        <v>2058</v>
      </c>
      <c r="C632" s="1768"/>
      <c r="D632" s="1768"/>
      <c r="E632" s="1768"/>
      <c r="F632" s="1768"/>
      <c r="G632" s="1768"/>
      <c r="H632" s="1768"/>
      <c r="I632" s="1768"/>
      <c r="J632" s="1768"/>
      <c r="K632" s="1768"/>
      <c r="L632" s="1768"/>
      <c r="M632" s="1601" t="s">
        <v>2059</v>
      </c>
      <c r="N632" s="1601"/>
      <c r="O632" s="1601"/>
      <c r="P632" s="1601"/>
      <c r="Q632" s="1601" t="s">
        <v>1829</v>
      </c>
      <c r="R632" s="1601"/>
      <c r="S632" s="1601"/>
      <c r="T632" s="1601" t="s">
        <v>1827</v>
      </c>
      <c r="U632" s="1601"/>
      <c r="V632" s="1601"/>
      <c r="W632" s="1602" t="s">
        <v>453</v>
      </c>
      <c r="X632" s="1602"/>
      <c r="Y632" s="1602"/>
      <c r="Z632" s="1342" t="s">
        <v>2088</v>
      </c>
      <c r="AA632" s="1342"/>
      <c r="AB632" s="1343"/>
      <c r="AC632" s="1769" t="s">
        <v>1665</v>
      </c>
      <c r="AD632" s="1770"/>
      <c r="AE632" s="1771"/>
      <c r="AF632" s="1341" t="s">
        <v>1904</v>
      </c>
      <c r="AG632" s="1342"/>
      <c r="AH632" s="1342"/>
      <c r="AI632" s="1342"/>
      <c r="AJ632" s="1343"/>
      <c r="AK632" s="1591" t="s">
        <v>1905</v>
      </c>
      <c r="AL632" s="1592"/>
      <c r="AM632" s="1592"/>
      <c r="AN632" s="1593"/>
      <c r="AO632" s="1601" t="s">
        <v>454</v>
      </c>
      <c r="AP632" s="1601"/>
      <c r="AQ632" s="1601"/>
      <c r="AR632" s="1601"/>
      <c r="AS632" s="1601"/>
      <c r="AU632" s="3"/>
      <c r="AZ632" s="3"/>
      <c r="BA632" s="3"/>
      <c r="BB632" s="3"/>
      <c r="BC632" s="3"/>
    </row>
    <row r="633" spans="1:56" ht="13" customHeight="1">
      <c r="B633" s="1768"/>
      <c r="C633" s="1768"/>
      <c r="D633" s="1768"/>
      <c r="E633" s="1768"/>
      <c r="F633" s="1768"/>
      <c r="G633" s="1768"/>
      <c r="H633" s="1768"/>
      <c r="I633" s="1768"/>
      <c r="J633" s="1768"/>
      <c r="K633" s="1768"/>
      <c r="L633" s="1768"/>
      <c r="M633" s="1601"/>
      <c r="N633" s="1601"/>
      <c r="O633" s="1601"/>
      <c r="P633" s="1601"/>
      <c r="Q633" s="1601"/>
      <c r="R633" s="1601"/>
      <c r="S633" s="1601"/>
      <c r="T633" s="1601"/>
      <c r="U633" s="1601"/>
      <c r="V633" s="1601"/>
      <c r="W633" s="1602"/>
      <c r="X633" s="1602"/>
      <c r="Y633" s="1602"/>
      <c r="Z633" s="1345"/>
      <c r="AA633" s="1345"/>
      <c r="AB633" s="1346"/>
      <c r="AC633" s="1772"/>
      <c r="AD633" s="1773"/>
      <c r="AE633" s="1774"/>
      <c r="AF633" s="1344"/>
      <c r="AG633" s="1345"/>
      <c r="AH633" s="1345"/>
      <c r="AI633" s="1345"/>
      <c r="AJ633" s="1346"/>
      <c r="AK633" s="1594"/>
      <c r="AL633" s="1595"/>
      <c r="AM633" s="1595"/>
      <c r="AN633" s="1596"/>
      <c r="AO633" s="1601"/>
      <c r="AP633" s="1601"/>
      <c r="AQ633" s="1601"/>
      <c r="AR633" s="1601"/>
      <c r="AS633" s="1601"/>
      <c r="AU633" s="3"/>
      <c r="AZ633" s="3"/>
      <c r="BA633" s="3"/>
      <c r="BB633" s="3"/>
      <c r="BC633" s="3"/>
      <c r="BD633" s="3"/>
    </row>
    <row r="634" spans="1:56" ht="13" customHeight="1">
      <c r="B634" s="1768"/>
      <c r="C634" s="1768"/>
      <c r="D634" s="1768"/>
      <c r="E634" s="1768"/>
      <c r="F634" s="1768"/>
      <c r="G634" s="1768"/>
      <c r="H634" s="1768"/>
      <c r="I634" s="1768"/>
      <c r="J634" s="1768"/>
      <c r="K634" s="1768"/>
      <c r="L634" s="1768"/>
      <c r="M634" s="1601"/>
      <c r="N634" s="1601"/>
      <c r="O634" s="1601"/>
      <c r="P634" s="1601"/>
      <c r="Q634" s="1601"/>
      <c r="R634" s="1601"/>
      <c r="S634" s="1601"/>
      <c r="T634" s="1601"/>
      <c r="U634" s="1601"/>
      <c r="V634" s="1601"/>
      <c r="W634" s="1602"/>
      <c r="X634" s="1602"/>
      <c r="Y634" s="1602"/>
      <c r="Z634" s="1348"/>
      <c r="AA634" s="1348"/>
      <c r="AB634" s="1349"/>
      <c r="AC634" s="1775"/>
      <c r="AD634" s="1776"/>
      <c r="AE634" s="1777"/>
      <c r="AF634" s="1347"/>
      <c r="AG634" s="1348"/>
      <c r="AH634" s="1348"/>
      <c r="AI634" s="1348"/>
      <c r="AJ634" s="1349"/>
      <c r="AK634" s="1597"/>
      <c r="AL634" s="1598"/>
      <c r="AM634" s="1598"/>
      <c r="AN634" s="1599"/>
      <c r="AO634" s="1601"/>
      <c r="AP634" s="1601"/>
      <c r="AQ634" s="1601"/>
      <c r="AR634" s="1601"/>
      <c r="AS634" s="1601"/>
      <c r="AT634" s="3"/>
      <c r="AU634" s="3"/>
      <c r="AZ634" s="3"/>
      <c r="BA634" s="3"/>
      <c r="BB634" s="3"/>
      <c r="BC634" s="3"/>
      <c r="BD634" s="3"/>
    </row>
    <row r="635" spans="1:56" ht="13" customHeight="1">
      <c r="B635" s="51" t="s">
        <v>112</v>
      </c>
      <c r="C635" s="1600" t="s">
        <v>2745</v>
      </c>
      <c r="D635" s="1600"/>
      <c r="E635" s="1600"/>
      <c r="F635" s="1600"/>
      <c r="G635" s="1600"/>
      <c r="H635" s="1600"/>
      <c r="I635" s="1600"/>
      <c r="J635" s="1600"/>
      <c r="K635" s="1600"/>
      <c r="L635" s="1600"/>
      <c r="M635" s="1517" t="s">
        <v>2075</v>
      </c>
      <c r="N635" s="1517"/>
      <c r="O635" s="1517"/>
      <c r="P635" s="1517"/>
      <c r="Q635" s="1477">
        <f>17*12</f>
        <v>204</v>
      </c>
      <c r="R635" s="1477"/>
      <c r="S635" s="1541"/>
      <c r="T635" s="1540">
        <f>35*12</f>
        <v>420</v>
      </c>
      <c r="U635" s="1477"/>
      <c r="V635" s="1541"/>
      <c r="W635" s="1312">
        <v>7.1099999999999997E-2</v>
      </c>
      <c r="X635" s="1313"/>
      <c r="Y635" s="1314"/>
      <c r="Z635" s="1420" t="s">
        <v>2087</v>
      </c>
      <c r="AA635" s="1421"/>
      <c r="AB635" s="1422"/>
      <c r="AC635" s="1406">
        <v>1</v>
      </c>
      <c r="AD635" s="1407"/>
      <c r="AE635" s="1408"/>
      <c r="AF635" s="1514">
        <f>PMT(W635/12,T635,-AO635)*12</f>
        <v>507206.71948671987</v>
      </c>
      <c r="AG635" s="1515"/>
      <c r="AH635" s="1515"/>
      <c r="AI635" s="1515"/>
      <c r="AJ635" s="1516"/>
      <c r="AK635" s="1350"/>
      <c r="AL635" s="1351"/>
      <c r="AM635" s="1351"/>
      <c r="AN635" s="1352"/>
      <c r="AO635" s="1558">
        <v>6537000</v>
      </c>
      <c r="AP635" s="1558"/>
      <c r="AQ635" s="1558"/>
      <c r="AR635" s="1558"/>
      <c r="AS635" s="1558"/>
      <c r="AT635" s="3"/>
      <c r="AU635" s="3"/>
      <c r="AZ635" s="3"/>
      <c r="BA635" s="3"/>
      <c r="BB635" s="3"/>
      <c r="BC635" s="3"/>
      <c r="BD635" s="3"/>
    </row>
    <row r="636" spans="1:56" ht="13" customHeight="1">
      <c r="B636" s="52" t="s">
        <v>113</v>
      </c>
      <c r="C636" s="1600" t="s">
        <v>2729</v>
      </c>
      <c r="D636" s="1600"/>
      <c r="E636" s="1600"/>
      <c r="F636" s="1600"/>
      <c r="G636" s="1600"/>
      <c r="H636" s="1600"/>
      <c r="I636" s="1600"/>
      <c r="J636" s="1600"/>
      <c r="K636" s="1600"/>
      <c r="L636" s="1600"/>
      <c r="M636" s="1517" t="s">
        <v>2071</v>
      </c>
      <c r="N636" s="1517"/>
      <c r="O636" s="1517"/>
      <c r="P636" s="1517"/>
      <c r="Q636" s="1540">
        <f>55*12</f>
        <v>660</v>
      </c>
      <c r="R636" s="1477"/>
      <c r="S636" s="1541"/>
      <c r="T636" s="1540"/>
      <c r="U636" s="1477"/>
      <c r="V636" s="1541"/>
      <c r="W636" s="1312">
        <v>0.03</v>
      </c>
      <c r="X636" s="1313"/>
      <c r="Y636" s="1314"/>
      <c r="Z636" s="1420" t="s">
        <v>457</v>
      </c>
      <c r="AA636" s="1421"/>
      <c r="AB636" s="1422"/>
      <c r="AC636" s="1406">
        <v>3</v>
      </c>
      <c r="AD636" s="1407"/>
      <c r="AE636" s="1408"/>
      <c r="AF636" s="1514"/>
      <c r="AG636" s="1515"/>
      <c r="AH636" s="1515"/>
      <c r="AI636" s="1515"/>
      <c r="AJ636" s="1516"/>
      <c r="AK636" s="1350"/>
      <c r="AL636" s="1351"/>
      <c r="AM636" s="1351"/>
      <c r="AN636" s="1352"/>
      <c r="AO636" s="1419">
        <v>850000</v>
      </c>
      <c r="AP636" s="1276"/>
      <c r="AQ636" s="1276"/>
      <c r="AR636" s="1276"/>
      <c r="AS636" s="1277"/>
      <c r="AT636" s="1142" t="str">
        <f>IF(AND(NOT(C635=""),C636="",NOT(C637="")),"!","")</f>
        <v/>
      </c>
      <c r="AU636" s="3"/>
      <c r="AZ636" s="3"/>
      <c r="BA636" s="3"/>
      <c r="BB636" s="3"/>
      <c r="BC636" s="3"/>
      <c r="BD636" s="3"/>
    </row>
    <row r="637" spans="1:56" ht="13" customHeight="1">
      <c r="B637" s="52" t="s">
        <v>119</v>
      </c>
      <c r="C637" s="1600" t="s">
        <v>2349</v>
      </c>
      <c r="D637" s="1600"/>
      <c r="E637" s="1600"/>
      <c r="F637" s="1600"/>
      <c r="G637" s="1600"/>
      <c r="H637" s="1600"/>
      <c r="I637" s="1600"/>
      <c r="J637" s="1600"/>
      <c r="K637" s="1600"/>
      <c r="L637" s="1600"/>
      <c r="M637" s="1517" t="s">
        <v>2071</v>
      </c>
      <c r="N637" s="1517"/>
      <c r="O637" s="1517"/>
      <c r="P637" s="1517"/>
      <c r="Q637" s="1540">
        <f>Q636</f>
        <v>660</v>
      </c>
      <c r="R637" s="1477"/>
      <c r="S637" s="1541"/>
      <c r="T637" s="1540"/>
      <c r="U637" s="1477"/>
      <c r="V637" s="1541"/>
      <c r="W637" s="1312">
        <v>0.03</v>
      </c>
      <c r="X637" s="1313"/>
      <c r="Y637" s="1314"/>
      <c r="Z637" s="1420" t="s">
        <v>458</v>
      </c>
      <c r="AA637" s="1421"/>
      <c r="AB637" s="1422"/>
      <c r="AC637" s="1406">
        <v>2</v>
      </c>
      <c r="AD637" s="1407"/>
      <c r="AE637" s="1408"/>
      <c r="AF637" s="1514"/>
      <c r="AG637" s="1515"/>
      <c r="AH637" s="1515"/>
      <c r="AI637" s="1515"/>
      <c r="AJ637" s="1516"/>
      <c r="AK637" s="1350"/>
      <c r="AL637" s="1351"/>
      <c r="AM637" s="1351"/>
      <c r="AN637" s="1352"/>
      <c r="AO637" s="1419">
        <v>3268500</v>
      </c>
      <c r="AP637" s="1276"/>
      <c r="AQ637" s="1276"/>
      <c r="AR637" s="1276"/>
      <c r="AS637" s="1277"/>
      <c r="AT637" s="1142" t="str">
        <f t="shared" ref="AT637:AT646" si="3">IF(AND(NOT(C636=""),C637="",NOT(C638="")),"!","")</f>
        <v/>
      </c>
      <c r="AU637" s="3"/>
      <c r="AZ637" s="3"/>
      <c r="BA637" s="3"/>
      <c r="BB637" s="3"/>
      <c r="BC637" s="3"/>
      <c r="BD637" s="3"/>
    </row>
    <row r="638" spans="1:56" ht="13" customHeight="1">
      <c r="B638" s="52" t="s">
        <v>581</v>
      </c>
      <c r="C638" s="1600" t="s">
        <v>2804</v>
      </c>
      <c r="D638" s="1521"/>
      <c r="E638" s="1521"/>
      <c r="F638" s="1521"/>
      <c r="G638" s="1521"/>
      <c r="H638" s="1521"/>
      <c r="I638" s="1521"/>
      <c r="J638" s="1521"/>
      <c r="K638" s="1521"/>
      <c r="L638" s="1521"/>
      <c r="M638" s="1517" t="s">
        <v>2071</v>
      </c>
      <c r="N638" s="1517"/>
      <c r="O638" s="1517"/>
      <c r="P638" s="1517"/>
      <c r="Q638" s="1540">
        <f>Q637</f>
        <v>660</v>
      </c>
      <c r="R638" s="1477"/>
      <c r="S638" s="1541"/>
      <c r="T638" s="1540"/>
      <c r="U638" s="1477"/>
      <c r="V638" s="1541"/>
      <c r="W638" s="1312">
        <v>0.03</v>
      </c>
      <c r="X638" s="1313"/>
      <c r="Y638" s="1314"/>
      <c r="Z638" s="1420" t="s">
        <v>457</v>
      </c>
      <c r="AA638" s="1421"/>
      <c r="AB638" s="1422"/>
      <c r="AC638" s="1406">
        <v>4</v>
      </c>
      <c r="AD638" s="1407"/>
      <c r="AE638" s="1408"/>
      <c r="AF638" s="1514"/>
      <c r="AG638" s="1515"/>
      <c r="AH638" s="1515"/>
      <c r="AI638" s="1515"/>
      <c r="AJ638" s="1516"/>
      <c r="AK638" s="1350"/>
      <c r="AL638" s="1351"/>
      <c r="AM638" s="1351"/>
      <c r="AN638" s="1352"/>
      <c r="AO638" s="1419">
        <f>AM564</f>
        <v>1150000</v>
      </c>
      <c r="AP638" s="1276"/>
      <c r="AQ638" s="1276"/>
      <c r="AR638" s="1276"/>
      <c r="AS638" s="1277"/>
      <c r="AT638" s="1142" t="str">
        <f t="shared" si="3"/>
        <v/>
      </c>
      <c r="AU638" s="3"/>
      <c r="AZ638" s="3"/>
      <c r="BA638" s="3"/>
      <c r="BB638" s="3"/>
      <c r="BC638" s="3"/>
      <c r="BD638" s="3"/>
    </row>
    <row r="639" spans="1:56" ht="13" customHeight="1">
      <c r="B639" s="52" t="s">
        <v>763</v>
      </c>
      <c r="C639" s="1600" t="s">
        <v>2732</v>
      </c>
      <c r="D639" s="1521"/>
      <c r="E639" s="1521"/>
      <c r="F639" s="1521"/>
      <c r="G639" s="1521"/>
      <c r="H639" s="1521"/>
      <c r="I639" s="1521"/>
      <c r="J639" s="1521"/>
      <c r="K639" s="1521"/>
      <c r="L639" s="1521"/>
      <c r="M639" s="1517" t="s">
        <v>2073</v>
      </c>
      <c r="N639" s="1517"/>
      <c r="O639" s="1517"/>
      <c r="P639" s="1517"/>
      <c r="Q639" s="1540">
        <f>Q638</f>
        <v>660</v>
      </c>
      <c r="R639" s="1477"/>
      <c r="S639" s="1541"/>
      <c r="T639" s="1540"/>
      <c r="U639" s="1477"/>
      <c r="V639" s="1541"/>
      <c r="W639" s="1312">
        <v>0.03</v>
      </c>
      <c r="X639" s="1313"/>
      <c r="Y639" s="1314"/>
      <c r="Z639" s="1420" t="s">
        <v>457</v>
      </c>
      <c r="AA639" s="1421"/>
      <c r="AB639" s="1422"/>
      <c r="AC639" s="1406">
        <v>5</v>
      </c>
      <c r="AD639" s="1407"/>
      <c r="AE639" s="1408"/>
      <c r="AF639" s="1514"/>
      <c r="AG639" s="1515"/>
      <c r="AH639" s="1515"/>
      <c r="AI639" s="1515"/>
      <c r="AJ639" s="1516"/>
      <c r="AK639" s="1350"/>
      <c r="AL639" s="1351"/>
      <c r="AM639" s="1351"/>
      <c r="AN639" s="1352"/>
      <c r="AO639" s="1419">
        <v>636083</v>
      </c>
      <c r="AP639" s="1276"/>
      <c r="AQ639" s="1276"/>
      <c r="AR639" s="1276"/>
      <c r="AS639" s="1277"/>
      <c r="AT639" s="1142" t="str">
        <f t="shared" si="3"/>
        <v/>
      </c>
      <c r="AU639" s="3"/>
      <c r="AZ639" s="3"/>
      <c r="BA639" s="3"/>
      <c r="BB639" s="3"/>
      <c r="BC639" s="3"/>
      <c r="BD639" s="3"/>
    </row>
    <row r="640" spans="1:56" ht="13" customHeight="1">
      <c r="B640" s="52" t="s">
        <v>584</v>
      </c>
      <c r="C640" s="1521" t="str">
        <f t="shared" ref="C640" si="4">C566</f>
        <v>GP Loan - Regional Center</v>
      </c>
      <c r="D640" s="1521"/>
      <c r="E640" s="1521"/>
      <c r="F640" s="1521"/>
      <c r="G640" s="1521"/>
      <c r="H640" s="1521"/>
      <c r="I640" s="1521"/>
      <c r="J640" s="1521"/>
      <c r="K640" s="1521"/>
      <c r="L640" s="1521"/>
      <c r="M640" s="1517" t="s">
        <v>2073</v>
      </c>
      <c r="N640" s="1517"/>
      <c r="O640" s="1517"/>
      <c r="P640" s="1517"/>
      <c r="Q640" s="1540">
        <f>Q639</f>
        <v>660</v>
      </c>
      <c r="R640" s="1477"/>
      <c r="S640" s="1541"/>
      <c r="T640" s="1540"/>
      <c r="U640" s="1477"/>
      <c r="V640" s="1541"/>
      <c r="W640" s="1312">
        <v>0.03</v>
      </c>
      <c r="X640" s="1313"/>
      <c r="Y640" s="1314"/>
      <c r="Z640" s="1420" t="s">
        <v>457</v>
      </c>
      <c r="AA640" s="1421"/>
      <c r="AB640" s="1422"/>
      <c r="AC640" s="1406">
        <v>6</v>
      </c>
      <c r="AD640" s="1407"/>
      <c r="AE640" s="1408"/>
      <c r="AF640" s="1514"/>
      <c r="AG640" s="1515"/>
      <c r="AH640" s="1515"/>
      <c r="AI640" s="1515"/>
      <c r="AJ640" s="1516"/>
      <c r="AK640" s="1350"/>
      <c r="AL640" s="1351"/>
      <c r="AM640" s="1351"/>
      <c r="AN640" s="1352"/>
      <c r="AO640" s="1419">
        <f>AM566</f>
        <v>1600000</v>
      </c>
      <c r="AP640" s="1276"/>
      <c r="AQ640" s="1276"/>
      <c r="AR640" s="1276"/>
      <c r="AS640" s="1277"/>
      <c r="AT640" s="1142" t="str">
        <f t="shared" si="3"/>
        <v/>
      </c>
      <c r="AU640" s="3"/>
      <c r="AZ640" s="3"/>
      <c r="BA640" s="3"/>
      <c r="BB640" s="3"/>
      <c r="BC640" s="3"/>
      <c r="BD640" s="3"/>
    </row>
    <row r="641" spans="1:157" ht="13" customHeight="1">
      <c r="B641" s="52" t="s">
        <v>455</v>
      </c>
      <c r="C641" s="1521" t="str">
        <f>C568</f>
        <v>Impact Fee Waiver</v>
      </c>
      <c r="D641" s="1521"/>
      <c r="E641" s="1521"/>
      <c r="F641" s="1521"/>
      <c r="G641" s="1521"/>
      <c r="H641" s="1521"/>
      <c r="I641" s="1521"/>
      <c r="J641" s="1521"/>
      <c r="K641" s="1521"/>
      <c r="L641" s="1521"/>
      <c r="M641" s="1517" t="s">
        <v>2084</v>
      </c>
      <c r="N641" s="1517"/>
      <c r="O641" s="1517"/>
      <c r="P641" s="1517"/>
      <c r="Q641" s="1540"/>
      <c r="R641" s="1477"/>
      <c r="S641" s="1541"/>
      <c r="T641" s="1540"/>
      <c r="U641" s="1477"/>
      <c r="V641" s="1541"/>
      <c r="W641" s="1312"/>
      <c r="X641" s="1313"/>
      <c r="Y641" s="1314"/>
      <c r="Z641" s="1420" t="s">
        <v>1184</v>
      </c>
      <c r="AA641" s="1421"/>
      <c r="AB641" s="1422"/>
      <c r="AC641" s="1406"/>
      <c r="AD641" s="1407"/>
      <c r="AE641" s="1408"/>
      <c r="AF641" s="1514"/>
      <c r="AG641" s="1515"/>
      <c r="AH641" s="1515"/>
      <c r="AI641" s="1515"/>
      <c r="AJ641" s="1516"/>
      <c r="AK641" s="1350"/>
      <c r="AL641" s="1351"/>
      <c r="AM641" s="1351"/>
      <c r="AN641" s="1352"/>
      <c r="AO641" s="1419">
        <f>AM568</f>
        <v>1000000</v>
      </c>
      <c r="AP641" s="1276"/>
      <c r="AQ641" s="1276"/>
      <c r="AR641" s="1276"/>
      <c r="AS641" s="1277"/>
      <c r="AT641" s="1142" t="str">
        <f t="shared" si="3"/>
        <v/>
      </c>
      <c r="AU641" s="3"/>
      <c r="AV641" s="3"/>
      <c r="AW641" s="3"/>
      <c r="AX641" s="3"/>
      <c r="AY641" s="3"/>
      <c r="AZ641" s="3"/>
      <c r="BA641" s="3"/>
      <c r="BB641" s="3"/>
      <c r="BC641" s="3"/>
      <c r="BD641" s="3"/>
    </row>
    <row r="642" spans="1:157" ht="13" customHeight="1">
      <c r="B642" s="52" t="s">
        <v>456</v>
      </c>
      <c r="C642" s="1521" t="str">
        <f>C570</f>
        <v>Deferred Developer Fee</v>
      </c>
      <c r="D642" s="1521"/>
      <c r="E642" s="1521"/>
      <c r="F642" s="1521"/>
      <c r="G642" s="1521"/>
      <c r="H642" s="1521"/>
      <c r="I642" s="1521"/>
      <c r="J642" s="1521"/>
      <c r="K642" s="1521"/>
      <c r="L642" s="1521"/>
      <c r="M642" s="1517" t="s">
        <v>2062</v>
      </c>
      <c r="N642" s="1517"/>
      <c r="O642" s="1517"/>
      <c r="P642" s="1517"/>
      <c r="Q642" s="1540"/>
      <c r="R642" s="1477"/>
      <c r="S642" s="1541"/>
      <c r="T642" s="1540"/>
      <c r="U642" s="1477"/>
      <c r="V642" s="1541"/>
      <c r="W642" s="1312"/>
      <c r="X642" s="1313"/>
      <c r="Y642" s="1314"/>
      <c r="Z642" s="1420" t="s">
        <v>1184</v>
      </c>
      <c r="AA642" s="1421"/>
      <c r="AB642" s="1422"/>
      <c r="AC642" s="1406"/>
      <c r="AD642" s="1407"/>
      <c r="AE642" s="1408"/>
      <c r="AF642" s="1514"/>
      <c r="AG642" s="1515"/>
      <c r="AH642" s="1515"/>
      <c r="AI642" s="1515"/>
      <c r="AJ642" s="1516"/>
      <c r="AK642" s="1350"/>
      <c r="AL642" s="1351"/>
      <c r="AM642" s="1351"/>
      <c r="AN642" s="1352"/>
      <c r="AO642" s="1419">
        <f>AM570</f>
        <v>3008064</v>
      </c>
      <c r="AP642" s="1276"/>
      <c r="AQ642" s="1276"/>
      <c r="AR642" s="1276"/>
      <c r="AS642" s="1277"/>
      <c r="AT642" s="1142" t="str">
        <f t="shared" si="3"/>
        <v/>
      </c>
      <c r="AU642" s="3"/>
      <c r="AV642" s="3"/>
      <c r="AW642" s="3"/>
      <c r="AX642" s="3"/>
      <c r="AY642" s="3"/>
      <c r="AZ642" s="3"/>
      <c r="BA642" s="3" t="s">
        <v>1184</v>
      </c>
      <c r="BB642" s="3"/>
      <c r="BC642" s="3"/>
      <c r="BD642" s="3"/>
    </row>
    <row r="643" spans="1:157" ht="13" customHeight="1">
      <c r="B643" s="52" t="s">
        <v>461</v>
      </c>
      <c r="C643" s="1521" t="str">
        <f>C572</f>
        <v>Accrued Deferred Interest</v>
      </c>
      <c r="D643" s="1521"/>
      <c r="E643" s="1521"/>
      <c r="F643" s="1521"/>
      <c r="G643" s="1521"/>
      <c r="H643" s="1521"/>
      <c r="I643" s="1521"/>
      <c r="J643" s="1521"/>
      <c r="K643" s="1521"/>
      <c r="L643" s="1521"/>
      <c r="M643" s="1517" t="s">
        <v>2060</v>
      </c>
      <c r="N643" s="1517"/>
      <c r="O643" s="1517"/>
      <c r="P643" s="1517"/>
      <c r="Q643" s="1540"/>
      <c r="R643" s="1477"/>
      <c r="S643" s="1541"/>
      <c r="T643" s="1540"/>
      <c r="U643" s="1477"/>
      <c r="V643" s="1541"/>
      <c r="W643" s="1312"/>
      <c r="X643" s="1313"/>
      <c r="Y643" s="1314"/>
      <c r="Z643" s="1420" t="s">
        <v>457</v>
      </c>
      <c r="AA643" s="1421"/>
      <c r="AB643" s="1422"/>
      <c r="AC643" s="1406"/>
      <c r="AD643" s="1407"/>
      <c r="AE643" s="1408"/>
      <c r="AF643" s="1514"/>
      <c r="AG643" s="1515"/>
      <c r="AH643" s="1515"/>
      <c r="AI643" s="1515"/>
      <c r="AJ643" s="1516"/>
      <c r="AK643" s="1350"/>
      <c r="AL643" s="1351"/>
      <c r="AM643" s="1351"/>
      <c r="AN643" s="1352"/>
      <c r="AO643" s="1419">
        <f>AM572</f>
        <v>77801</v>
      </c>
      <c r="AP643" s="1276"/>
      <c r="AQ643" s="1276"/>
      <c r="AR643" s="1276"/>
      <c r="AS643" s="127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8" t="e">
        <f t="shared" ref="DX643:DX677" si="5">EZ726*(CP726/$CP$761)</f>
        <v>#VALUE!</v>
      </c>
      <c r="DY643" s="1298"/>
      <c r="DZ643" s="1298"/>
      <c r="EA643" s="1298"/>
      <c r="EB643" s="1298"/>
      <c r="EC643" s="1298">
        <f t="shared" ref="EC643:EC677" si="6">FE726*(CU726/$CU$761)</f>
        <v>416.16666666666669</v>
      </c>
      <c r="ED643" s="1298"/>
      <c r="EE643" s="1298"/>
      <c r="EF643" s="1298"/>
      <c r="EG643" s="1298"/>
      <c r="EH643" s="1298" t="e">
        <f t="shared" ref="EH643:EH677" si="7">FJ726*(CZ726/$CZ$761)</f>
        <v>#VALUE!</v>
      </c>
      <c r="EI643" s="1298"/>
      <c r="EJ643" s="1298"/>
      <c r="EK643" s="1298"/>
      <c r="EL643" s="1298"/>
      <c r="EM643" s="1298" t="e">
        <f t="shared" ref="EM643:EM677" si="8">FO726*(DE726/$DE$761)</f>
        <v>#VALUE!</v>
      </c>
      <c r="EN643" s="1298"/>
      <c r="EO643" s="1298"/>
      <c r="EP643" s="1298"/>
      <c r="EQ643" s="1298"/>
      <c r="ER643" s="1298" t="e">
        <f t="shared" ref="ER643:ER677" si="9">FT726*(DJ726/$DJ$761)</f>
        <v>#VALUE!</v>
      </c>
      <c r="ES643" s="1298"/>
      <c r="ET643" s="1298"/>
      <c r="EU643" s="1298"/>
      <c r="EV643" s="1298"/>
      <c r="EW643" s="1298" t="e">
        <f t="shared" ref="EW643:EW677" si="10">FY726*(DO726/$DO$761)</f>
        <v>#VALUE!</v>
      </c>
      <c r="EX643" s="1298"/>
      <c r="EY643" s="1298"/>
      <c r="EZ643" s="1298"/>
      <c r="FA643" s="1298"/>
    </row>
    <row r="644" spans="1:157" ht="13" customHeight="1">
      <c r="B644" s="52" t="s">
        <v>646</v>
      </c>
      <c r="C644" s="1521"/>
      <c r="D644" s="1521"/>
      <c r="E644" s="1521"/>
      <c r="F644" s="1521"/>
      <c r="G644" s="1521"/>
      <c r="H644" s="1521"/>
      <c r="I644" s="1521"/>
      <c r="J644" s="1521"/>
      <c r="K644" s="1521"/>
      <c r="L644" s="1521"/>
      <c r="M644" s="1517" t="s">
        <v>1184</v>
      </c>
      <c r="N644" s="1517"/>
      <c r="O644" s="1517"/>
      <c r="P644" s="1517"/>
      <c r="Q644" s="1540"/>
      <c r="R644" s="1477"/>
      <c r="S644" s="1541"/>
      <c r="T644" s="1540"/>
      <c r="U644" s="1477"/>
      <c r="V644" s="1541"/>
      <c r="W644" s="1312"/>
      <c r="X644" s="1313"/>
      <c r="Y644" s="1314"/>
      <c r="Z644" s="1420" t="s">
        <v>1184</v>
      </c>
      <c r="AA644" s="1421"/>
      <c r="AB644" s="1422"/>
      <c r="AC644" s="1406"/>
      <c r="AD644" s="1407"/>
      <c r="AE644" s="1408"/>
      <c r="AF644" s="1514"/>
      <c r="AG644" s="1515"/>
      <c r="AH644" s="1515"/>
      <c r="AI644" s="1515"/>
      <c r="AJ644" s="1516"/>
      <c r="AK644" s="1350"/>
      <c r="AL644" s="1351"/>
      <c r="AM644" s="1351"/>
      <c r="AN644" s="1352"/>
      <c r="AO644" s="1419"/>
      <c r="AP644" s="1276"/>
      <c r="AQ644" s="1276"/>
      <c r="AR644" s="1276"/>
      <c r="AS644" s="127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8" t="e">
        <f t="shared" si="5"/>
        <v>#VALUE!</v>
      </c>
      <c r="DY644" s="1298"/>
      <c r="DZ644" s="1298"/>
      <c r="EA644" s="1298"/>
      <c r="EB644" s="1298"/>
      <c r="EC644" s="1298" t="e">
        <f t="shared" si="6"/>
        <v>#VALUE!</v>
      </c>
      <c r="ED644" s="1298"/>
      <c r="EE644" s="1298"/>
      <c r="EF644" s="1298"/>
      <c r="EG644" s="1298"/>
      <c r="EH644" s="1298">
        <f t="shared" si="7"/>
        <v>133.33333333333331</v>
      </c>
      <c r="EI644" s="1298"/>
      <c r="EJ644" s="1298"/>
      <c r="EK644" s="1298"/>
      <c r="EL644" s="1298"/>
      <c r="EM644" s="1298" t="e">
        <f t="shared" si="8"/>
        <v>#VALUE!</v>
      </c>
      <c r="EN644" s="1298"/>
      <c r="EO644" s="1298"/>
      <c r="EP644" s="1298"/>
      <c r="EQ644" s="1298"/>
      <c r="ER644" s="1298" t="e">
        <f t="shared" si="9"/>
        <v>#VALUE!</v>
      </c>
      <c r="ES644" s="1298"/>
      <c r="ET644" s="1298"/>
      <c r="EU644" s="1298"/>
      <c r="EV644" s="1298"/>
      <c r="EW644" s="1298" t="e">
        <f t="shared" si="10"/>
        <v>#VALUE!</v>
      </c>
      <c r="EX644" s="1298"/>
      <c r="EY644" s="1298"/>
      <c r="EZ644" s="1298"/>
      <c r="FA644" s="1298"/>
    </row>
    <row r="645" spans="1:157" ht="13" customHeight="1">
      <c r="B645" s="52" t="s">
        <v>362</v>
      </c>
      <c r="C645" s="1521"/>
      <c r="D645" s="1521"/>
      <c r="E645" s="1521"/>
      <c r="F645" s="1521"/>
      <c r="G645" s="1521"/>
      <c r="H645" s="1521"/>
      <c r="I645" s="1521"/>
      <c r="J645" s="1521"/>
      <c r="K645" s="1521"/>
      <c r="L645" s="1521"/>
      <c r="M645" s="1517" t="s">
        <v>1184</v>
      </c>
      <c r="N645" s="1517"/>
      <c r="O645" s="1517"/>
      <c r="P645" s="1517"/>
      <c r="Q645" s="1540"/>
      <c r="R645" s="1477"/>
      <c r="S645" s="1541"/>
      <c r="T645" s="1540"/>
      <c r="U645" s="1477"/>
      <c r="V645" s="1541"/>
      <c r="W645" s="1312"/>
      <c r="X645" s="1313"/>
      <c r="Y645" s="1314"/>
      <c r="Z645" s="1420" t="s">
        <v>1184</v>
      </c>
      <c r="AA645" s="1421"/>
      <c r="AB645" s="1422"/>
      <c r="AC645" s="1406"/>
      <c r="AD645" s="1407"/>
      <c r="AE645" s="1408"/>
      <c r="AF645" s="1514"/>
      <c r="AG645" s="1515"/>
      <c r="AH645" s="1515"/>
      <c r="AI645" s="1515"/>
      <c r="AJ645" s="1516"/>
      <c r="AK645" s="1350"/>
      <c r="AL645" s="1351"/>
      <c r="AM645" s="1351"/>
      <c r="AN645" s="1352"/>
      <c r="AO645" s="1419"/>
      <c r="AP645" s="1276"/>
      <c r="AQ645" s="1276"/>
      <c r="AR645" s="1276"/>
      <c r="AS645" s="1277"/>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298" t="e">
        <f t="shared" si="5"/>
        <v>#VALUE!</v>
      </c>
      <c r="DY645" s="1298"/>
      <c r="DZ645" s="1298"/>
      <c r="EA645" s="1298"/>
      <c r="EB645" s="1298"/>
      <c r="EC645" s="1298">
        <f t="shared" si="6"/>
        <v>227</v>
      </c>
      <c r="ED645" s="1298"/>
      <c r="EE645" s="1298"/>
      <c r="EF645" s="1298"/>
      <c r="EG645" s="1298"/>
      <c r="EH645" s="1298" t="e">
        <f t="shared" si="7"/>
        <v>#VALUE!</v>
      </c>
      <c r="EI645" s="1298"/>
      <c r="EJ645" s="1298"/>
      <c r="EK645" s="1298"/>
      <c r="EL645" s="1298"/>
      <c r="EM645" s="1298" t="e">
        <f t="shared" si="8"/>
        <v>#VALUE!</v>
      </c>
      <c r="EN645" s="1298"/>
      <c r="EO645" s="1298"/>
      <c r="EP645" s="1298"/>
      <c r="EQ645" s="1298"/>
      <c r="ER645" s="1298" t="e">
        <f t="shared" si="9"/>
        <v>#VALUE!</v>
      </c>
      <c r="ES645" s="1298"/>
      <c r="ET645" s="1298"/>
      <c r="EU645" s="1298"/>
      <c r="EV645" s="1298"/>
      <c r="EW645" s="1298" t="e">
        <f t="shared" si="10"/>
        <v>#VALUE!</v>
      </c>
      <c r="EX645" s="1298"/>
      <c r="EY645" s="1298"/>
      <c r="EZ645" s="1298"/>
      <c r="FA645" s="1298"/>
    </row>
    <row r="646" spans="1:157" ht="13" customHeight="1">
      <c r="B646" s="52" t="s">
        <v>363</v>
      </c>
      <c r="C646" s="1521"/>
      <c r="D646" s="1521"/>
      <c r="E646" s="1521"/>
      <c r="F646" s="1521"/>
      <c r="G646" s="1521"/>
      <c r="H646" s="1521"/>
      <c r="I646" s="1521"/>
      <c r="J646" s="1521"/>
      <c r="K646" s="1521"/>
      <c r="L646" s="1521"/>
      <c r="M646" s="1517" t="s">
        <v>1184</v>
      </c>
      <c r="N646" s="1517"/>
      <c r="O646" s="1517"/>
      <c r="P646" s="1517"/>
      <c r="Q646" s="1540"/>
      <c r="R646" s="1477"/>
      <c r="S646" s="1541"/>
      <c r="T646" s="1540"/>
      <c r="U646" s="1477"/>
      <c r="V646" s="1541"/>
      <c r="W646" s="1312"/>
      <c r="X646" s="1313"/>
      <c r="Y646" s="1314"/>
      <c r="Z646" s="1420" t="s">
        <v>1184</v>
      </c>
      <c r="AA646" s="1421"/>
      <c r="AB646" s="1422"/>
      <c r="AC646" s="1406"/>
      <c r="AD646" s="1407"/>
      <c r="AE646" s="1408"/>
      <c r="AF646" s="1514"/>
      <c r="AG646" s="1515"/>
      <c r="AH646" s="1515"/>
      <c r="AI646" s="1515"/>
      <c r="AJ646" s="1516"/>
      <c r="AK646" s="1350"/>
      <c r="AL646" s="1351"/>
      <c r="AM646" s="1351"/>
      <c r="AN646" s="1352"/>
      <c r="AO646" s="1419"/>
      <c r="AP646" s="1276"/>
      <c r="AQ646" s="1276"/>
      <c r="AR646" s="1276"/>
      <c r="AS646" s="127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8" t="e">
        <f t="shared" si="5"/>
        <v>#VALUE!</v>
      </c>
      <c r="DY646" s="1298"/>
      <c r="DZ646" s="1298"/>
      <c r="EA646" s="1298"/>
      <c r="EB646" s="1298"/>
      <c r="EC646" s="1298" t="e">
        <f t="shared" si="6"/>
        <v>#VALUE!</v>
      </c>
      <c r="ED646" s="1298"/>
      <c r="EE646" s="1298"/>
      <c r="EF646" s="1298"/>
      <c r="EG646" s="1298"/>
      <c r="EH646" s="1298">
        <f t="shared" si="7"/>
        <v>453.33333333333331</v>
      </c>
      <c r="EI646" s="1298"/>
      <c r="EJ646" s="1298"/>
      <c r="EK646" s="1298"/>
      <c r="EL646" s="1298"/>
      <c r="EM646" s="1298" t="e">
        <f t="shared" si="8"/>
        <v>#VALUE!</v>
      </c>
      <c r="EN646" s="1298"/>
      <c r="EO646" s="1298"/>
      <c r="EP646" s="1298"/>
      <c r="EQ646" s="1298"/>
      <c r="ER646" s="1298" t="e">
        <f t="shared" si="9"/>
        <v>#VALUE!</v>
      </c>
      <c r="ES646" s="1298"/>
      <c r="ET646" s="1298"/>
      <c r="EU646" s="1298"/>
      <c r="EV646" s="1298"/>
      <c r="EW646" s="1298" t="e">
        <f t="shared" si="10"/>
        <v>#VALUE!</v>
      </c>
      <c r="EX646" s="1298"/>
      <c r="EY646" s="1298"/>
      <c r="EZ646" s="1298"/>
      <c r="FA646" s="1298"/>
    </row>
    <row r="647" spans="1:157" ht="13" customHeight="1">
      <c r="B647" s="1357" t="s">
        <v>128</v>
      </c>
      <c r="C647" s="1358"/>
      <c r="D647" s="1358"/>
      <c r="E647" s="1358"/>
      <c r="F647" s="1358"/>
      <c r="G647" s="1358"/>
      <c r="H647" s="1358"/>
      <c r="I647" s="1358"/>
      <c r="J647" s="1358"/>
      <c r="K647" s="1358"/>
      <c r="L647" s="1358"/>
      <c r="M647" s="1358"/>
      <c r="N647" s="1358"/>
      <c r="O647" s="1358"/>
      <c r="P647" s="1358"/>
      <c r="Q647" s="1358"/>
      <c r="R647" s="1358"/>
      <c r="S647" s="1358"/>
      <c r="T647" s="1358"/>
      <c r="U647" s="1358"/>
      <c r="V647" s="1358"/>
      <c r="W647" s="1358"/>
      <c r="X647" s="1358"/>
      <c r="Y647" s="1358"/>
      <c r="Z647" s="1358"/>
      <c r="AA647" s="1358"/>
      <c r="AB647" s="1358"/>
      <c r="AC647" s="1358"/>
      <c r="AD647" s="1358"/>
      <c r="AE647" s="1358"/>
      <c r="AF647" s="1358"/>
      <c r="AG647" s="1358"/>
      <c r="AH647" s="1358"/>
      <c r="AI647" s="1358"/>
      <c r="AJ647" s="1358"/>
      <c r="AK647" s="1358"/>
      <c r="AL647" s="1358"/>
      <c r="AM647" s="1358"/>
      <c r="AN647" s="1360"/>
      <c r="AO647" s="1416">
        <f>SUM(AO635:AR646)</f>
        <v>18127448</v>
      </c>
      <c r="AP647" s="1417"/>
      <c r="AQ647" s="1417"/>
      <c r="AR647" s="1417"/>
      <c r="AS647" s="141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8" t="e">
        <f t="shared" si="5"/>
        <v>#VALUE!</v>
      </c>
      <c r="DY647" s="1298"/>
      <c r="DZ647" s="1298"/>
      <c r="EA647" s="1298"/>
      <c r="EB647" s="1298"/>
      <c r="EC647" s="1298" t="e">
        <f t="shared" si="6"/>
        <v>#VALUE!</v>
      </c>
      <c r="ED647" s="1298"/>
      <c r="EE647" s="1298"/>
      <c r="EF647" s="1298"/>
      <c r="EG647" s="1298"/>
      <c r="EH647" s="1298" t="e">
        <f t="shared" si="7"/>
        <v>#VALUE!</v>
      </c>
      <c r="EI647" s="1298"/>
      <c r="EJ647" s="1298"/>
      <c r="EK647" s="1298"/>
      <c r="EL647" s="1298"/>
      <c r="EM647" s="1298">
        <f t="shared" si="8"/>
        <v>101.1111111111111</v>
      </c>
      <c r="EN647" s="1298"/>
      <c r="EO647" s="1298"/>
      <c r="EP647" s="1298"/>
      <c r="EQ647" s="1298"/>
      <c r="ER647" s="1298" t="e">
        <f t="shared" si="9"/>
        <v>#VALUE!</v>
      </c>
      <c r="ES647" s="1298"/>
      <c r="ET647" s="1298"/>
      <c r="EU647" s="1298"/>
      <c r="EV647" s="1298"/>
      <c r="EW647" s="1298" t="e">
        <f t="shared" si="10"/>
        <v>#VALUE!</v>
      </c>
      <c r="EX647" s="1298"/>
      <c r="EY647" s="1298"/>
      <c r="EZ647" s="1298"/>
      <c r="FA647" s="1298"/>
    </row>
    <row r="648" spans="1:157" ht="13" customHeight="1">
      <c r="B648" s="1357" t="s">
        <v>267</v>
      </c>
      <c r="C648" s="1358"/>
      <c r="D648" s="1358"/>
      <c r="E648" s="1358"/>
      <c r="F648" s="1358"/>
      <c r="G648" s="1358"/>
      <c r="H648" s="1358"/>
      <c r="I648" s="1358"/>
      <c r="J648" s="1358"/>
      <c r="K648" s="1358"/>
      <c r="L648" s="1358"/>
      <c r="M648" s="1358"/>
      <c r="N648" s="1358"/>
      <c r="O648" s="1358"/>
      <c r="P648" s="1358"/>
      <c r="Q648" s="1358"/>
      <c r="R648" s="1358"/>
      <c r="S648" s="1358"/>
      <c r="T648" s="1358"/>
      <c r="U648" s="1358"/>
      <c r="V648" s="1358"/>
      <c r="W648" s="1358"/>
      <c r="X648" s="1358"/>
      <c r="Y648" s="1358"/>
      <c r="Z648" s="1358"/>
      <c r="AA648" s="1358"/>
      <c r="AB648" s="1358"/>
      <c r="AC648" s="1358"/>
      <c r="AD648" s="1358"/>
      <c r="AE648" s="1358"/>
      <c r="AF648" s="1358"/>
      <c r="AG648" s="1358"/>
      <c r="AH648" s="1358"/>
      <c r="AI648" s="1358"/>
      <c r="AJ648" s="1358"/>
      <c r="AK648" s="1358"/>
      <c r="AL648" s="1358"/>
      <c r="AM648" s="1358"/>
      <c r="AN648" s="1360"/>
      <c r="AO648" s="1419">
        <f>28383820-112500</f>
        <v>28271320</v>
      </c>
      <c r="AP648" s="1276"/>
      <c r="AQ648" s="1276"/>
      <c r="AR648" s="1276"/>
      <c r="AS648" s="127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8" t="e">
        <f t="shared" si="5"/>
        <v>#VALUE!</v>
      </c>
      <c r="DY648" s="1298"/>
      <c r="DZ648" s="1298"/>
      <c r="EA648" s="1298"/>
      <c r="EB648" s="1298"/>
      <c r="EC648" s="1298">
        <f t="shared" si="6"/>
        <v>80.777777777777771</v>
      </c>
      <c r="ED648" s="1298"/>
      <c r="EE648" s="1298"/>
      <c r="EF648" s="1298"/>
      <c r="EG648" s="1298"/>
      <c r="EH648" s="1298" t="e">
        <f t="shared" si="7"/>
        <v>#VALUE!</v>
      </c>
      <c r="EI648" s="1298"/>
      <c r="EJ648" s="1298"/>
      <c r="EK648" s="1298"/>
      <c r="EL648" s="1298"/>
      <c r="EM648" s="1298" t="e">
        <f t="shared" si="8"/>
        <v>#VALUE!</v>
      </c>
      <c r="EN648" s="1298"/>
      <c r="EO648" s="1298"/>
      <c r="EP648" s="1298"/>
      <c r="EQ648" s="1298"/>
      <c r="ER648" s="1298" t="e">
        <f t="shared" si="9"/>
        <v>#VALUE!</v>
      </c>
      <c r="ES648" s="1298"/>
      <c r="ET648" s="1298"/>
      <c r="EU648" s="1298"/>
      <c r="EV648" s="1298"/>
      <c r="EW648" s="1298" t="e">
        <f t="shared" si="10"/>
        <v>#VALUE!</v>
      </c>
      <c r="EX648" s="1298"/>
      <c r="EY648" s="1298"/>
      <c r="EZ648" s="1298"/>
      <c r="FA648" s="1298"/>
    </row>
    <row r="649" spans="1:157" ht="13" customHeight="1">
      <c r="B649" s="1603" t="s">
        <v>268</v>
      </c>
      <c r="C649" s="1359"/>
      <c r="D649" s="1359"/>
      <c r="E649" s="1359"/>
      <c r="F649" s="1359"/>
      <c r="G649" s="1359"/>
      <c r="H649" s="1359"/>
      <c r="I649" s="1359"/>
      <c r="J649" s="1359"/>
      <c r="K649" s="1359"/>
      <c r="L649" s="1359"/>
      <c r="M649" s="1359"/>
      <c r="N649" s="1359"/>
      <c r="O649" s="1359"/>
      <c r="P649" s="1359"/>
      <c r="Q649" s="1359"/>
      <c r="R649" s="1359"/>
      <c r="S649" s="1359"/>
      <c r="T649" s="1359"/>
      <c r="U649" s="1359"/>
      <c r="V649" s="1359"/>
      <c r="W649" s="1359"/>
      <c r="X649" s="1359"/>
      <c r="Y649" s="1359"/>
      <c r="Z649" s="1359"/>
      <c r="AA649" s="1359"/>
      <c r="AB649" s="1359"/>
      <c r="AC649" s="1359"/>
      <c r="AD649" s="1359"/>
      <c r="AE649" s="1359"/>
      <c r="AF649" s="1359"/>
      <c r="AG649" s="1359"/>
      <c r="AH649" s="1359"/>
      <c r="AI649" s="1359"/>
      <c r="AJ649" s="1359"/>
      <c r="AK649" s="1359"/>
      <c r="AL649" s="1359"/>
      <c r="AM649" s="1359"/>
      <c r="AN649" s="1604"/>
      <c r="AO649" s="1416">
        <f>AO647+AO648</f>
        <v>46398768</v>
      </c>
      <c r="AP649" s="1417"/>
      <c r="AQ649" s="1417"/>
      <c r="AR649" s="1417"/>
      <c r="AS649" s="141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8" t="e">
        <f t="shared" si="5"/>
        <v>#VALUE!</v>
      </c>
      <c r="DY649" s="1298"/>
      <c r="DZ649" s="1298"/>
      <c r="EA649" s="1298"/>
      <c r="EB649" s="1298"/>
      <c r="EC649" s="1298" t="e">
        <f t="shared" si="6"/>
        <v>#VALUE!</v>
      </c>
      <c r="ED649" s="1298"/>
      <c r="EE649" s="1298"/>
      <c r="EF649" s="1298"/>
      <c r="EG649" s="1298"/>
      <c r="EH649" s="1298">
        <f t="shared" si="7"/>
        <v>172.70000000000002</v>
      </c>
      <c r="EI649" s="1298"/>
      <c r="EJ649" s="1298"/>
      <c r="EK649" s="1298"/>
      <c r="EL649" s="1298"/>
      <c r="EM649" s="1298" t="e">
        <f t="shared" si="8"/>
        <v>#VALUE!</v>
      </c>
      <c r="EN649" s="1298"/>
      <c r="EO649" s="1298"/>
      <c r="EP649" s="1298"/>
      <c r="EQ649" s="1298"/>
      <c r="ER649" s="1298" t="e">
        <f t="shared" si="9"/>
        <v>#VALUE!</v>
      </c>
      <c r="ES649" s="1298"/>
      <c r="ET649" s="1298"/>
      <c r="EU649" s="1298"/>
      <c r="EV649" s="1298"/>
      <c r="EW649" s="1298" t="e">
        <f t="shared" si="10"/>
        <v>#VALUE!</v>
      </c>
      <c r="EX649" s="1298"/>
      <c r="EY649" s="1298"/>
      <c r="EZ649" s="1298"/>
      <c r="FA649" s="129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8" t="e">
        <f t="shared" si="5"/>
        <v>#VALUE!</v>
      </c>
      <c r="DY650" s="1298"/>
      <c r="DZ650" s="1298"/>
      <c r="EA650" s="1298"/>
      <c r="EB650" s="1298"/>
      <c r="EC650" s="1298" t="e">
        <f t="shared" si="6"/>
        <v>#VALUE!</v>
      </c>
      <c r="ED650" s="1298"/>
      <c r="EE650" s="1298"/>
      <c r="EF650" s="1298"/>
      <c r="EG650" s="1298"/>
      <c r="EH650" s="1298" t="e">
        <f t="shared" si="7"/>
        <v>#VALUE!</v>
      </c>
      <c r="EI650" s="1298"/>
      <c r="EJ650" s="1298"/>
      <c r="EK650" s="1298"/>
      <c r="EL650" s="1298"/>
      <c r="EM650" s="1298">
        <f t="shared" si="8"/>
        <v>660.33333333333326</v>
      </c>
      <c r="EN650" s="1298"/>
      <c r="EO650" s="1298"/>
      <c r="EP650" s="1298"/>
      <c r="EQ650" s="1298"/>
      <c r="ER650" s="1298" t="e">
        <f t="shared" si="9"/>
        <v>#VALUE!</v>
      </c>
      <c r="ES650" s="1298"/>
      <c r="ET650" s="1298"/>
      <c r="EU650" s="1298"/>
      <c r="EV650" s="1298"/>
      <c r="EW650" s="1298" t="e">
        <f t="shared" si="10"/>
        <v>#VALUE!</v>
      </c>
      <c r="EX650" s="1298"/>
      <c r="EY650" s="1298"/>
      <c r="EZ650" s="1298"/>
      <c r="FA650" s="1298"/>
    </row>
    <row r="651" spans="1:157" ht="13" customHeight="1">
      <c r="A651" s="55" t="s">
        <v>112</v>
      </c>
      <c r="B651" t="s">
        <v>463</v>
      </c>
      <c r="G651" s="1301" t="str">
        <f>C635</f>
        <v>Tax-Exempt Perm Loan</v>
      </c>
      <c r="H651" s="1301"/>
      <c r="I651" s="1301"/>
      <c r="J651" s="1301"/>
      <c r="K651" s="1301"/>
      <c r="L651" s="1301"/>
      <c r="M651" s="1301"/>
      <c r="N651" s="1301"/>
      <c r="O651" s="1301"/>
      <c r="P651" s="1301"/>
      <c r="Q651" s="1301"/>
      <c r="R651" s="1301"/>
      <c r="S651" s="8"/>
      <c r="T651" s="55" t="s">
        <v>113</v>
      </c>
      <c r="U651" t="s">
        <v>463</v>
      </c>
      <c r="Z651" s="1301" t="str">
        <f>C636</f>
        <v>City of Fairfield HOME</v>
      </c>
      <c r="AA651" s="1301"/>
      <c r="AB651" s="1301"/>
      <c r="AC651" s="1301"/>
      <c r="AD651" s="1301"/>
      <c r="AE651" s="1301"/>
      <c r="AF651" s="1301"/>
      <c r="AG651" s="1301"/>
      <c r="AH651" s="1301"/>
      <c r="AI651" s="1301"/>
      <c r="AJ651" s="1301"/>
      <c r="AK651" s="130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8" t="e">
        <f t="shared" si="5"/>
        <v>#VALUE!</v>
      </c>
      <c r="DY651" s="1298"/>
      <c r="DZ651" s="1298"/>
      <c r="EA651" s="1298"/>
      <c r="EB651" s="1298"/>
      <c r="EC651" s="1298" t="e">
        <f t="shared" si="6"/>
        <v>#VALUE!</v>
      </c>
      <c r="ED651" s="1298"/>
      <c r="EE651" s="1298"/>
      <c r="EF651" s="1298"/>
      <c r="EG651" s="1298"/>
      <c r="EH651" s="1298">
        <f t="shared" si="7"/>
        <v>297.16666666666663</v>
      </c>
      <c r="EI651" s="1298"/>
      <c r="EJ651" s="1298"/>
      <c r="EK651" s="1298"/>
      <c r="EL651" s="1298"/>
      <c r="EM651" s="1298" t="e">
        <f t="shared" si="8"/>
        <v>#VALUE!</v>
      </c>
      <c r="EN651" s="1298"/>
      <c r="EO651" s="1298"/>
      <c r="EP651" s="1298"/>
      <c r="EQ651" s="1298"/>
      <c r="ER651" s="1298" t="e">
        <f t="shared" si="9"/>
        <v>#VALUE!</v>
      </c>
      <c r="ES651" s="1298"/>
      <c r="ET651" s="1298"/>
      <c r="EU651" s="1298"/>
      <c r="EV651" s="1298"/>
      <c r="EW651" s="1298" t="e">
        <f t="shared" si="10"/>
        <v>#VALUE!</v>
      </c>
      <c r="EX651" s="1298"/>
      <c r="EY651" s="1298"/>
      <c r="EZ651" s="1298"/>
      <c r="FA651" s="1298"/>
    </row>
    <row r="652" spans="1:157" ht="13" customHeight="1">
      <c r="A652" s="22"/>
      <c r="B652" t="s">
        <v>85</v>
      </c>
      <c r="G652" s="1356" t="s">
        <v>2794</v>
      </c>
      <c r="H652" s="1356"/>
      <c r="I652" s="1356"/>
      <c r="J652" s="1356"/>
      <c r="K652" s="1356"/>
      <c r="L652" s="1356"/>
      <c r="M652" s="1356"/>
      <c r="N652" s="1356"/>
      <c r="O652" s="1356"/>
      <c r="P652" s="1356"/>
      <c r="Q652" s="1356"/>
      <c r="R652" s="1356"/>
      <c r="S652" s="8"/>
      <c r="T652" s="22"/>
      <c r="U652" t="s">
        <v>85</v>
      </c>
      <c r="Z652" s="1356" t="s">
        <v>2646</v>
      </c>
      <c r="AA652" s="1356"/>
      <c r="AB652" s="1356"/>
      <c r="AC652" s="1356"/>
      <c r="AD652" s="1356"/>
      <c r="AE652" s="1356"/>
      <c r="AF652" s="1356"/>
      <c r="AG652" s="1356"/>
      <c r="AH652" s="1356"/>
      <c r="AI652" s="1356"/>
      <c r="AJ652" s="1356"/>
      <c r="AK652" s="1356"/>
      <c r="AV652" s="3"/>
      <c r="AW652" s="3"/>
      <c r="AX652" s="3"/>
      <c r="AY652" s="3"/>
      <c r="AZ652" s="3"/>
      <c r="BA652" s="3"/>
      <c r="BB652" s="3"/>
      <c r="BC652" s="3"/>
      <c r="BD652" s="3"/>
      <c r="BE652" s="3"/>
      <c r="BF652" s="3"/>
      <c r="BG652" s="3"/>
      <c r="BH652" s="3"/>
      <c r="BI652" s="3"/>
      <c r="BJ652" s="3"/>
      <c r="BK652" s="3"/>
      <c r="BL652" s="3"/>
      <c r="BM652" s="3"/>
      <c r="DX652" s="1298" t="e">
        <f t="shared" si="5"/>
        <v>#VALUE!</v>
      </c>
      <c r="DY652" s="1298"/>
      <c r="DZ652" s="1298"/>
      <c r="EA652" s="1298"/>
      <c r="EB652" s="1298"/>
      <c r="EC652" s="1298" t="e">
        <f t="shared" si="6"/>
        <v>#VALUE!</v>
      </c>
      <c r="ED652" s="1298"/>
      <c r="EE652" s="1298"/>
      <c r="EF652" s="1298"/>
      <c r="EG652" s="1298"/>
      <c r="EH652" s="1298" t="e">
        <f t="shared" si="7"/>
        <v>#VALUE!</v>
      </c>
      <c r="EI652" s="1298"/>
      <c r="EJ652" s="1298"/>
      <c r="EK652" s="1298"/>
      <c r="EL652" s="1298"/>
      <c r="EM652" s="1298">
        <f t="shared" si="8"/>
        <v>1298.8888888888889</v>
      </c>
      <c r="EN652" s="1298"/>
      <c r="EO652" s="1298"/>
      <c r="EP652" s="1298"/>
      <c r="EQ652" s="1298"/>
      <c r="ER652" s="1298" t="e">
        <f t="shared" si="9"/>
        <v>#VALUE!</v>
      </c>
      <c r="ES652" s="1298"/>
      <c r="ET652" s="1298"/>
      <c r="EU652" s="1298"/>
      <c r="EV652" s="1298"/>
      <c r="EW652" s="1298" t="e">
        <f t="shared" si="10"/>
        <v>#VALUE!</v>
      </c>
      <c r="EX652" s="1298"/>
      <c r="EY652" s="1298"/>
      <c r="EZ652" s="1298"/>
      <c r="FA652" s="1298"/>
    </row>
    <row r="653" spans="1:157" ht="13" customHeight="1">
      <c r="A653" s="22"/>
      <c r="B653" t="s">
        <v>580</v>
      </c>
      <c r="G653" s="1356" t="s">
        <v>2795</v>
      </c>
      <c r="H653" s="1356"/>
      <c r="I653" s="1356"/>
      <c r="J653" s="1356"/>
      <c r="K653" s="1356"/>
      <c r="L653" s="1356"/>
      <c r="M653" s="1356"/>
      <c r="N653" s="1356"/>
      <c r="O653" s="1356"/>
      <c r="P653" s="1356"/>
      <c r="Q653" s="1356"/>
      <c r="R653" s="1356"/>
      <c r="T653" s="22"/>
      <c r="U653" t="s">
        <v>580</v>
      </c>
      <c r="Z653" s="1299" t="s">
        <v>2647</v>
      </c>
      <c r="AA653" s="1299"/>
      <c r="AB653" s="1299"/>
      <c r="AC653" s="1299"/>
      <c r="AD653" s="1299"/>
      <c r="AE653" s="1299"/>
      <c r="AF653" s="1299"/>
      <c r="AG653" s="1299"/>
      <c r="AH653" s="1299"/>
      <c r="AI653" s="1299"/>
      <c r="AJ653" s="1299"/>
      <c r="AK653" s="1299"/>
      <c r="AV653" s="3"/>
      <c r="AW653" s="3"/>
      <c r="AX653" s="3"/>
      <c r="AY653" s="3"/>
      <c r="AZ653" s="3"/>
      <c r="BA653" s="3"/>
      <c r="BB653" s="3"/>
      <c r="BC653" s="3"/>
      <c r="BD653" s="3"/>
      <c r="BE653" s="3"/>
      <c r="BF653" s="3"/>
      <c r="BG653" s="3"/>
      <c r="BH653" s="3"/>
      <c r="BI653" s="3"/>
      <c r="BJ653" s="3"/>
      <c r="BK653" s="3"/>
      <c r="BL653" s="3"/>
      <c r="BM653" s="3"/>
      <c r="DX653" s="1298" t="e">
        <f t="shared" si="5"/>
        <v>#VALUE!</v>
      </c>
      <c r="DY653" s="1298"/>
      <c r="DZ653" s="1298"/>
      <c r="EA653" s="1298"/>
      <c r="EB653" s="1298"/>
      <c r="EC653" s="1298" t="e">
        <f t="shared" si="6"/>
        <v>#VALUE!</v>
      </c>
      <c r="ED653" s="1298"/>
      <c r="EE653" s="1298"/>
      <c r="EF653" s="1298"/>
      <c r="EG653" s="1298"/>
      <c r="EH653" s="1298" t="e">
        <f t="shared" si="7"/>
        <v>#VALUE!</v>
      </c>
      <c r="EI653" s="1298"/>
      <c r="EJ653" s="1298"/>
      <c r="EK653" s="1298"/>
      <c r="EL653" s="1298"/>
      <c r="EM653" s="1298" t="e">
        <f t="shared" si="8"/>
        <v>#VALUE!</v>
      </c>
      <c r="EN653" s="1298"/>
      <c r="EO653" s="1298"/>
      <c r="EP653" s="1298"/>
      <c r="EQ653" s="1298"/>
      <c r="ER653" s="1298" t="e">
        <f t="shared" si="9"/>
        <v>#VALUE!</v>
      </c>
      <c r="ES653" s="1298"/>
      <c r="ET653" s="1298"/>
      <c r="EU653" s="1298"/>
      <c r="EV653" s="1298"/>
      <c r="EW653" s="1298" t="e">
        <f t="shared" si="10"/>
        <v>#VALUE!</v>
      </c>
      <c r="EX653" s="1298"/>
      <c r="EY653" s="1298"/>
      <c r="EZ653" s="1298"/>
      <c r="FA653" s="1298"/>
    </row>
    <row r="654" spans="1:157" ht="13" customHeight="1">
      <c r="A654" s="22"/>
      <c r="B654" t="s">
        <v>17</v>
      </c>
      <c r="G654" s="1356" t="s">
        <v>2796</v>
      </c>
      <c r="H654" s="1356"/>
      <c r="I654" s="1356"/>
      <c r="J654" s="1356"/>
      <c r="K654" s="1356"/>
      <c r="L654" s="1356"/>
      <c r="M654" s="1356"/>
      <c r="N654" s="1356"/>
      <c r="O654" s="1356"/>
      <c r="P654" s="1356"/>
      <c r="Q654" s="1356"/>
      <c r="R654" s="1356"/>
      <c r="S654" s="8"/>
      <c r="T654" s="22"/>
      <c r="U654" t="s">
        <v>17</v>
      </c>
      <c r="Z654" s="1299" t="s">
        <v>2742</v>
      </c>
      <c r="AA654" s="1299"/>
      <c r="AB654" s="1299"/>
      <c r="AC654" s="1299"/>
      <c r="AD654" s="1299"/>
      <c r="AE654" s="1299"/>
      <c r="AF654" s="1299"/>
      <c r="AG654" s="1299"/>
      <c r="AH654" s="1299"/>
      <c r="AI654" s="1299"/>
      <c r="AJ654" s="1299"/>
      <c r="AK654" s="1299"/>
      <c r="AZ654" s="3"/>
      <c r="BA654" s="3"/>
      <c r="BB654" s="3"/>
      <c r="BC654" s="3"/>
      <c r="BD654" s="3"/>
      <c r="BE654" s="3"/>
      <c r="BF654" s="3"/>
      <c r="BG654" s="3"/>
      <c r="BH654" s="3"/>
      <c r="BI654" s="3"/>
      <c r="BJ654" s="3"/>
      <c r="BK654" s="3"/>
      <c r="BL654" s="3"/>
      <c r="BM654" s="3"/>
      <c r="DX654" s="1298" t="e">
        <f t="shared" si="5"/>
        <v>#VALUE!</v>
      </c>
      <c r="DY654" s="1298"/>
      <c r="DZ654" s="1298"/>
      <c r="EA654" s="1298"/>
      <c r="EB654" s="1298"/>
      <c r="EC654" s="1298" t="e">
        <f t="shared" si="6"/>
        <v>#VALUE!</v>
      </c>
      <c r="ED654" s="1298"/>
      <c r="EE654" s="1298"/>
      <c r="EF654" s="1298"/>
      <c r="EG654" s="1298"/>
      <c r="EH654" s="1298" t="e">
        <f t="shared" si="7"/>
        <v>#VALUE!</v>
      </c>
      <c r="EI654" s="1298"/>
      <c r="EJ654" s="1298"/>
      <c r="EK654" s="1298"/>
      <c r="EL654" s="1298"/>
      <c r="EM654" s="1298" t="e">
        <f t="shared" si="8"/>
        <v>#VALUE!</v>
      </c>
      <c r="EN654" s="1298"/>
      <c r="EO654" s="1298"/>
      <c r="EP654" s="1298"/>
      <c r="EQ654" s="1298"/>
      <c r="ER654" s="1298" t="e">
        <f t="shared" si="9"/>
        <v>#VALUE!</v>
      </c>
      <c r="ES654" s="1298"/>
      <c r="ET654" s="1298"/>
      <c r="EU654" s="1298"/>
      <c r="EV654" s="1298"/>
      <c r="EW654" s="1298" t="e">
        <f t="shared" si="10"/>
        <v>#VALUE!</v>
      </c>
      <c r="EX654" s="1298"/>
      <c r="EY654" s="1298"/>
      <c r="EZ654" s="1298"/>
      <c r="FA654" s="1298"/>
    </row>
    <row r="655" spans="1:157" ht="13" customHeight="1">
      <c r="A655" s="22"/>
      <c r="B655" t="s">
        <v>316</v>
      </c>
      <c r="G655" s="1315" t="s">
        <v>2797</v>
      </c>
      <c r="H655" s="1316"/>
      <c r="I655" s="1316"/>
      <c r="J655" s="1316"/>
      <c r="K655" s="1316"/>
      <c r="L655" s="1316"/>
      <c r="O655" s="33" t="s">
        <v>206</v>
      </c>
      <c r="P655" s="1300"/>
      <c r="Q655" s="1300"/>
      <c r="R655" s="1300"/>
      <c r="S655" s="10"/>
      <c r="T655" s="22"/>
      <c r="U655" t="s">
        <v>316</v>
      </c>
      <c r="Z655" s="1316" t="s">
        <v>2743</v>
      </c>
      <c r="AA655" s="1316"/>
      <c r="AB655" s="1316"/>
      <c r="AC655" s="1316"/>
      <c r="AD655" s="1316"/>
      <c r="AE655" s="1316"/>
      <c r="AH655" s="33" t="s">
        <v>206</v>
      </c>
      <c r="AI655" s="1300"/>
      <c r="AJ655" s="1300"/>
      <c r="AK655" s="1300"/>
      <c r="AZ655" s="34"/>
      <c r="BA655" s="34"/>
      <c r="BB655" s="34"/>
      <c r="BC655" s="34"/>
      <c r="BD655" s="34"/>
      <c r="BE655" s="34"/>
      <c r="BF655" s="34"/>
      <c r="BG655" s="34"/>
      <c r="BH655" s="34"/>
      <c r="BI655" s="34"/>
      <c r="BJ655" s="34"/>
      <c r="BK655" s="34"/>
      <c r="BL655" s="34"/>
      <c r="BM655" s="34"/>
      <c r="DX655" s="1298" t="e">
        <f t="shared" si="5"/>
        <v>#VALUE!</v>
      </c>
      <c r="DY655" s="1298"/>
      <c r="DZ655" s="1298"/>
      <c r="EA655" s="1298"/>
      <c r="EB655" s="1298"/>
      <c r="EC655" s="1298" t="e">
        <f t="shared" si="6"/>
        <v>#VALUE!</v>
      </c>
      <c r="ED655" s="1298"/>
      <c r="EE655" s="1298"/>
      <c r="EF655" s="1298"/>
      <c r="EG655" s="1298"/>
      <c r="EH655" s="1298" t="e">
        <f t="shared" si="7"/>
        <v>#VALUE!</v>
      </c>
      <c r="EI655" s="1298"/>
      <c r="EJ655" s="1298"/>
      <c r="EK655" s="1298"/>
      <c r="EL655" s="1298"/>
      <c r="EM655" s="1298" t="e">
        <f t="shared" si="8"/>
        <v>#VALUE!</v>
      </c>
      <c r="EN655" s="1298"/>
      <c r="EO655" s="1298"/>
      <c r="EP655" s="1298"/>
      <c r="EQ655" s="1298"/>
      <c r="ER655" s="1298" t="e">
        <f t="shared" si="9"/>
        <v>#VALUE!</v>
      </c>
      <c r="ES655" s="1298"/>
      <c r="ET655" s="1298"/>
      <c r="EU655" s="1298"/>
      <c r="EV655" s="1298"/>
      <c r="EW655" s="1298" t="e">
        <f t="shared" si="10"/>
        <v>#VALUE!</v>
      </c>
      <c r="EX655" s="1298"/>
      <c r="EY655" s="1298"/>
      <c r="EZ655" s="1298"/>
      <c r="FA655" s="1298"/>
    </row>
    <row r="656" spans="1:157" ht="13" customHeight="1">
      <c r="A656" s="22"/>
      <c r="B656" t="s">
        <v>18</v>
      </c>
      <c r="H656" s="1356" t="s">
        <v>2793</v>
      </c>
      <c r="I656" s="1356"/>
      <c r="J656" s="1356"/>
      <c r="K656" s="1356"/>
      <c r="L656" s="1356"/>
      <c r="M656" s="1356"/>
      <c r="N656" s="1356"/>
      <c r="O656" s="1356"/>
      <c r="P656" s="1356"/>
      <c r="Q656" s="1356"/>
      <c r="R656" s="1356"/>
      <c r="S656" s="8"/>
      <c r="T656" s="22"/>
      <c r="U656" t="s">
        <v>18</v>
      </c>
      <c r="AA656" s="1356" t="s">
        <v>2744</v>
      </c>
      <c r="AB656" s="1356"/>
      <c r="AC656" s="1356"/>
      <c r="AD656" s="1356"/>
      <c r="AE656" s="1356"/>
      <c r="AF656" s="1356"/>
      <c r="AG656" s="1356"/>
      <c r="AH656" s="1356"/>
      <c r="AI656" s="1356"/>
      <c r="AJ656" s="1356"/>
      <c r="AK656" s="1356"/>
      <c r="AZ656" s="34"/>
      <c r="BA656" s="34"/>
      <c r="BB656" s="34"/>
      <c r="BC656" s="34"/>
      <c r="BD656" s="34"/>
      <c r="BE656" s="34"/>
      <c r="BF656" s="34"/>
      <c r="BG656" s="34"/>
      <c r="BH656" s="34"/>
      <c r="BI656" s="34"/>
      <c r="BJ656" s="34"/>
      <c r="BK656" s="34"/>
      <c r="BL656" s="34"/>
      <c r="BM656" s="34"/>
      <c r="DX656" s="1298" t="e">
        <f t="shared" si="5"/>
        <v>#VALUE!</v>
      </c>
      <c r="DY656" s="1298"/>
      <c r="DZ656" s="1298"/>
      <c r="EA656" s="1298"/>
      <c r="EB656" s="1298"/>
      <c r="EC656" s="1298" t="e">
        <f t="shared" si="6"/>
        <v>#VALUE!</v>
      </c>
      <c r="ED656" s="1298"/>
      <c r="EE656" s="1298"/>
      <c r="EF656" s="1298"/>
      <c r="EG656" s="1298"/>
      <c r="EH656" s="1298" t="e">
        <f t="shared" si="7"/>
        <v>#VALUE!</v>
      </c>
      <c r="EI656" s="1298"/>
      <c r="EJ656" s="1298"/>
      <c r="EK656" s="1298"/>
      <c r="EL656" s="1298"/>
      <c r="EM656" s="1298" t="e">
        <f t="shared" si="8"/>
        <v>#VALUE!</v>
      </c>
      <c r="EN656" s="1298"/>
      <c r="EO656" s="1298"/>
      <c r="EP656" s="1298"/>
      <c r="EQ656" s="1298"/>
      <c r="ER656" s="1298" t="e">
        <f t="shared" si="9"/>
        <v>#VALUE!</v>
      </c>
      <c r="ES656" s="1298"/>
      <c r="ET656" s="1298"/>
      <c r="EU656" s="1298"/>
      <c r="EV656" s="1298"/>
      <c r="EW656" s="1298" t="e">
        <f t="shared" si="10"/>
        <v>#VALUE!</v>
      </c>
      <c r="EX656" s="1298"/>
      <c r="EY656" s="1298"/>
      <c r="EZ656" s="1298"/>
      <c r="FA656" s="1298"/>
    </row>
    <row r="657" spans="1:157" ht="13" customHeight="1">
      <c r="A657" s="22"/>
      <c r="B657" t="s">
        <v>20</v>
      </c>
      <c r="N657" s="1311" t="s">
        <v>669</v>
      </c>
      <c r="O657" s="1311"/>
      <c r="T657" s="22"/>
      <c r="U657" t="s">
        <v>20</v>
      </c>
      <c r="AG657" s="1311" t="s">
        <v>545</v>
      </c>
      <c r="AH657" s="1311"/>
      <c r="AZ657" s="34"/>
      <c r="BA657" s="34"/>
      <c r="BB657" s="34"/>
      <c r="BC657" s="34"/>
      <c r="BD657" s="34"/>
      <c r="BE657" s="34"/>
      <c r="BF657" s="34"/>
      <c r="BG657" s="34"/>
      <c r="BH657" s="34"/>
      <c r="BI657" s="34"/>
      <c r="BJ657" s="34"/>
      <c r="BK657" s="34"/>
      <c r="BL657" s="34"/>
      <c r="BM657" s="34"/>
      <c r="DX657" s="1298" t="e">
        <f t="shared" si="5"/>
        <v>#VALUE!</v>
      </c>
      <c r="DY657" s="1298"/>
      <c r="DZ657" s="1298"/>
      <c r="EA657" s="1298"/>
      <c r="EB657" s="1298"/>
      <c r="EC657" s="1298" t="e">
        <f t="shared" si="6"/>
        <v>#VALUE!</v>
      </c>
      <c r="ED657" s="1298"/>
      <c r="EE657" s="1298"/>
      <c r="EF657" s="1298"/>
      <c r="EG657" s="1298"/>
      <c r="EH657" s="1298" t="e">
        <f t="shared" si="7"/>
        <v>#VALUE!</v>
      </c>
      <c r="EI657" s="1298"/>
      <c r="EJ657" s="1298"/>
      <c r="EK657" s="1298"/>
      <c r="EL657" s="1298"/>
      <c r="EM657" s="1298" t="e">
        <f t="shared" si="8"/>
        <v>#VALUE!</v>
      </c>
      <c r="EN657" s="1298"/>
      <c r="EO657" s="1298"/>
      <c r="EP657" s="1298"/>
      <c r="EQ657" s="1298"/>
      <c r="ER657" s="1298" t="e">
        <f t="shared" si="9"/>
        <v>#VALUE!</v>
      </c>
      <c r="ES657" s="1298"/>
      <c r="ET657" s="1298"/>
      <c r="EU657" s="1298"/>
      <c r="EV657" s="1298"/>
      <c r="EW657" s="1298" t="e">
        <f t="shared" si="10"/>
        <v>#VALUE!</v>
      </c>
      <c r="EX657" s="1298"/>
      <c r="EY657" s="1298"/>
      <c r="EZ657" s="1298"/>
      <c r="FA657" s="1298"/>
    </row>
    <row r="658" spans="1:157" ht="13" customHeight="1">
      <c r="A658" s="22"/>
      <c r="T658" s="22"/>
      <c r="AZ658" s="34"/>
      <c r="BA658" s="34"/>
      <c r="BB658" s="34"/>
      <c r="BC658" s="34"/>
      <c r="BD658" s="34"/>
      <c r="BE658" s="34"/>
      <c r="BF658" s="34"/>
      <c r="BG658" s="34"/>
      <c r="BH658" s="34"/>
      <c r="BI658" s="34"/>
      <c r="BJ658" s="34"/>
      <c r="BK658" s="34"/>
      <c r="BL658" s="34"/>
      <c r="BM658" s="34"/>
      <c r="DX658" s="1298" t="e">
        <f t="shared" si="5"/>
        <v>#VALUE!</v>
      </c>
      <c r="DY658" s="1298"/>
      <c r="DZ658" s="1298"/>
      <c r="EA658" s="1298"/>
      <c r="EB658" s="1298"/>
      <c r="EC658" s="1298" t="e">
        <f t="shared" si="6"/>
        <v>#VALUE!</v>
      </c>
      <c r="ED658" s="1298"/>
      <c r="EE658" s="1298"/>
      <c r="EF658" s="1298"/>
      <c r="EG658" s="1298"/>
      <c r="EH658" s="1298" t="e">
        <f t="shared" si="7"/>
        <v>#VALUE!</v>
      </c>
      <c r="EI658" s="1298"/>
      <c r="EJ658" s="1298"/>
      <c r="EK658" s="1298"/>
      <c r="EL658" s="1298"/>
      <c r="EM658" s="1298" t="e">
        <f t="shared" si="8"/>
        <v>#VALUE!</v>
      </c>
      <c r="EN658" s="1298"/>
      <c r="EO658" s="1298"/>
      <c r="EP658" s="1298"/>
      <c r="EQ658" s="1298"/>
      <c r="ER658" s="1298" t="e">
        <f t="shared" si="9"/>
        <v>#VALUE!</v>
      </c>
      <c r="ES658" s="1298"/>
      <c r="ET658" s="1298"/>
      <c r="EU658" s="1298"/>
      <c r="EV658" s="1298"/>
      <c r="EW658" s="1298" t="e">
        <f t="shared" si="10"/>
        <v>#VALUE!</v>
      </c>
      <c r="EX658" s="1298"/>
      <c r="EY658" s="1298"/>
      <c r="EZ658" s="1298"/>
      <c r="FA658" s="1298"/>
    </row>
    <row r="659" spans="1:157" ht="13" customHeight="1">
      <c r="A659" s="55" t="s">
        <v>119</v>
      </c>
      <c r="B659" t="s">
        <v>463</v>
      </c>
      <c r="G659" s="1301" t="str">
        <f>C637</f>
        <v>CalHFA MIP</v>
      </c>
      <c r="H659" s="1301"/>
      <c r="I659" s="1301"/>
      <c r="J659" s="1301"/>
      <c r="K659" s="1301"/>
      <c r="L659" s="1301"/>
      <c r="M659" s="1301"/>
      <c r="N659" s="1301"/>
      <c r="O659" s="1301"/>
      <c r="P659" s="1301"/>
      <c r="Q659" s="1301"/>
      <c r="R659" s="1301"/>
      <c r="T659" s="55" t="s">
        <v>581</v>
      </c>
      <c r="U659" t="s">
        <v>463</v>
      </c>
      <c r="Z659" s="1301" t="str">
        <f>C638</f>
        <v>Housing Trust Fund</v>
      </c>
      <c r="AA659" s="1301"/>
      <c r="AB659" s="1301"/>
      <c r="AC659" s="1301"/>
      <c r="AD659" s="1301"/>
      <c r="AE659" s="1301"/>
      <c r="AF659" s="1301"/>
      <c r="AG659" s="1301"/>
      <c r="AH659" s="1301"/>
      <c r="AI659" s="1301"/>
      <c r="AJ659" s="1301"/>
      <c r="AK659" s="1301"/>
      <c r="AZ659" s="34"/>
      <c r="BA659" s="34"/>
      <c r="BB659" s="34"/>
      <c r="BC659" s="34"/>
      <c r="BD659" s="34"/>
      <c r="BE659" s="34"/>
      <c r="BF659" s="34"/>
      <c r="BG659" s="34"/>
      <c r="BH659" s="34"/>
      <c r="BI659" s="34"/>
      <c r="BJ659" s="34"/>
      <c r="BK659" s="34"/>
      <c r="BL659" s="34"/>
      <c r="BM659" s="34"/>
      <c r="DX659" s="1298" t="e">
        <f t="shared" si="5"/>
        <v>#VALUE!</v>
      </c>
      <c r="DY659" s="1298"/>
      <c r="DZ659" s="1298"/>
      <c r="EA659" s="1298"/>
      <c r="EB659" s="1298"/>
      <c r="EC659" s="1298" t="e">
        <f t="shared" si="6"/>
        <v>#VALUE!</v>
      </c>
      <c r="ED659" s="1298"/>
      <c r="EE659" s="1298"/>
      <c r="EF659" s="1298"/>
      <c r="EG659" s="1298"/>
      <c r="EH659" s="1298" t="e">
        <f t="shared" si="7"/>
        <v>#VALUE!</v>
      </c>
      <c r="EI659" s="1298"/>
      <c r="EJ659" s="1298"/>
      <c r="EK659" s="1298"/>
      <c r="EL659" s="1298"/>
      <c r="EM659" s="1298" t="e">
        <f t="shared" si="8"/>
        <v>#VALUE!</v>
      </c>
      <c r="EN659" s="1298"/>
      <c r="EO659" s="1298"/>
      <c r="EP659" s="1298"/>
      <c r="EQ659" s="1298"/>
      <c r="ER659" s="1298" t="e">
        <f t="shared" si="9"/>
        <v>#VALUE!</v>
      </c>
      <c r="ES659" s="1298"/>
      <c r="ET659" s="1298"/>
      <c r="EU659" s="1298"/>
      <c r="EV659" s="1298"/>
      <c r="EW659" s="1298" t="e">
        <f t="shared" si="10"/>
        <v>#VALUE!</v>
      </c>
      <c r="EX659" s="1298"/>
      <c r="EY659" s="1298"/>
      <c r="EZ659" s="1298"/>
      <c r="FA659" s="1298"/>
    </row>
    <row r="660" spans="1:157" ht="13" customHeight="1">
      <c r="A660" s="22"/>
      <c r="B660" t="s">
        <v>85</v>
      </c>
      <c r="G660" s="1356" t="s">
        <v>2794</v>
      </c>
      <c r="H660" s="1356"/>
      <c r="I660" s="1356"/>
      <c r="J660" s="1356"/>
      <c r="K660" s="1356"/>
      <c r="L660" s="1356"/>
      <c r="M660" s="1356"/>
      <c r="N660" s="1356"/>
      <c r="O660" s="1356"/>
      <c r="P660" s="1356"/>
      <c r="Q660" s="1356"/>
      <c r="R660" s="1356"/>
      <c r="T660" s="22"/>
      <c r="U660" t="s">
        <v>85</v>
      </c>
      <c r="Z660" s="1356" t="s">
        <v>2646</v>
      </c>
      <c r="AA660" s="1356"/>
      <c r="AB660" s="1356"/>
      <c r="AC660" s="1356"/>
      <c r="AD660" s="1356"/>
      <c r="AE660" s="1356"/>
      <c r="AF660" s="1356"/>
      <c r="AG660" s="1356"/>
      <c r="AH660" s="1356"/>
      <c r="AI660" s="1356"/>
      <c r="AJ660" s="1356"/>
      <c r="AK660" s="1356"/>
      <c r="AZ660" s="34"/>
      <c r="BA660" s="34"/>
      <c r="BB660" s="34"/>
      <c r="BC660" s="34"/>
      <c r="BD660" s="34"/>
      <c r="BE660" s="34"/>
      <c r="BF660" s="34"/>
      <c r="BG660" s="34"/>
      <c r="BH660" s="34"/>
      <c r="BI660" s="34"/>
      <c r="BJ660" s="34"/>
      <c r="BK660" s="34"/>
      <c r="BL660" s="34"/>
      <c r="BM660" s="34"/>
      <c r="DX660" s="1298" t="e">
        <f t="shared" si="5"/>
        <v>#VALUE!</v>
      </c>
      <c r="DY660" s="1298"/>
      <c r="DZ660" s="1298"/>
      <c r="EA660" s="1298"/>
      <c r="EB660" s="1298"/>
      <c r="EC660" s="1298" t="e">
        <f t="shared" si="6"/>
        <v>#VALUE!</v>
      </c>
      <c r="ED660" s="1298"/>
      <c r="EE660" s="1298"/>
      <c r="EF660" s="1298"/>
      <c r="EG660" s="1298"/>
      <c r="EH660" s="1298" t="e">
        <f t="shared" si="7"/>
        <v>#VALUE!</v>
      </c>
      <c r="EI660" s="1298"/>
      <c r="EJ660" s="1298"/>
      <c r="EK660" s="1298"/>
      <c r="EL660" s="1298"/>
      <c r="EM660" s="1298" t="e">
        <f t="shared" si="8"/>
        <v>#VALUE!</v>
      </c>
      <c r="EN660" s="1298"/>
      <c r="EO660" s="1298"/>
      <c r="EP660" s="1298"/>
      <c r="EQ660" s="1298"/>
      <c r="ER660" s="1298" t="e">
        <f t="shared" si="9"/>
        <v>#VALUE!</v>
      </c>
      <c r="ES660" s="1298"/>
      <c r="ET660" s="1298"/>
      <c r="EU660" s="1298"/>
      <c r="EV660" s="1298"/>
      <c r="EW660" s="1298" t="e">
        <f t="shared" si="10"/>
        <v>#VALUE!</v>
      </c>
      <c r="EX660" s="1298"/>
      <c r="EY660" s="1298"/>
      <c r="EZ660" s="1298"/>
      <c r="FA660" s="1298"/>
    </row>
    <row r="661" spans="1:157" ht="13" customHeight="1">
      <c r="A661" s="22"/>
      <c r="B661" t="s">
        <v>580</v>
      </c>
      <c r="G661" s="1299" t="s">
        <v>2795</v>
      </c>
      <c r="H661" s="1299"/>
      <c r="I661" s="1299"/>
      <c r="J661" s="1299"/>
      <c r="K661" s="1299"/>
      <c r="L661" s="1299"/>
      <c r="M661" s="1299"/>
      <c r="N661" s="1299"/>
      <c r="O661" s="1299"/>
      <c r="P661" s="1299"/>
      <c r="Q661" s="1299"/>
      <c r="R661" s="1299"/>
      <c r="T661" s="22"/>
      <c r="U661" t="s">
        <v>580</v>
      </c>
      <c r="Z661" s="1299" t="s">
        <v>2647</v>
      </c>
      <c r="AA661" s="1299"/>
      <c r="AB661" s="1299"/>
      <c r="AC661" s="1299"/>
      <c r="AD661" s="1299"/>
      <c r="AE661" s="1299"/>
      <c r="AF661" s="1299"/>
      <c r="AG661" s="1299"/>
      <c r="AH661" s="1299"/>
      <c r="AI661" s="1299"/>
      <c r="AJ661" s="1299"/>
      <c r="AK661" s="1299"/>
      <c r="AZ661" s="34"/>
      <c r="BA661" s="34"/>
      <c r="BB661" s="34"/>
      <c r="BC661" s="34"/>
      <c r="BD661" s="34"/>
      <c r="BE661" s="34"/>
      <c r="BF661" s="34"/>
      <c r="BG661" s="34"/>
      <c r="BH661" s="34"/>
      <c r="BI661" s="34"/>
      <c r="BJ661" s="34"/>
      <c r="BK661" s="34"/>
      <c r="BL661" s="34"/>
      <c r="BM661" s="34"/>
      <c r="DX661" s="1298" t="e">
        <f t="shared" si="5"/>
        <v>#VALUE!</v>
      </c>
      <c r="DY661" s="1298"/>
      <c r="DZ661" s="1298"/>
      <c r="EA661" s="1298"/>
      <c r="EB661" s="1298"/>
      <c r="EC661" s="1298" t="e">
        <f t="shared" si="6"/>
        <v>#VALUE!</v>
      </c>
      <c r="ED661" s="1298"/>
      <c r="EE661" s="1298"/>
      <c r="EF661" s="1298"/>
      <c r="EG661" s="1298"/>
      <c r="EH661" s="1298" t="e">
        <f t="shared" si="7"/>
        <v>#VALUE!</v>
      </c>
      <c r="EI661" s="1298"/>
      <c r="EJ661" s="1298"/>
      <c r="EK661" s="1298"/>
      <c r="EL661" s="1298"/>
      <c r="EM661" s="1298" t="e">
        <f t="shared" si="8"/>
        <v>#VALUE!</v>
      </c>
      <c r="EN661" s="1298"/>
      <c r="EO661" s="1298"/>
      <c r="EP661" s="1298"/>
      <c r="EQ661" s="1298"/>
      <c r="ER661" s="1298" t="e">
        <f t="shared" si="9"/>
        <v>#VALUE!</v>
      </c>
      <c r="ES661" s="1298"/>
      <c r="ET661" s="1298"/>
      <c r="EU661" s="1298"/>
      <c r="EV661" s="1298"/>
      <c r="EW661" s="1298" t="e">
        <f t="shared" si="10"/>
        <v>#VALUE!</v>
      </c>
      <c r="EX661" s="1298"/>
      <c r="EY661" s="1298"/>
      <c r="EZ661" s="1298"/>
      <c r="FA661" s="1298"/>
    </row>
    <row r="662" spans="1:157" ht="13" customHeight="1">
      <c r="A662" s="22"/>
      <c r="B662" t="s">
        <v>17</v>
      </c>
      <c r="G662" s="1299" t="s">
        <v>2796</v>
      </c>
      <c r="H662" s="1299"/>
      <c r="I662" s="1299"/>
      <c r="J662" s="1299"/>
      <c r="K662" s="1299"/>
      <c r="L662" s="1299"/>
      <c r="M662" s="1299"/>
      <c r="N662" s="1299"/>
      <c r="O662" s="1299"/>
      <c r="P662" s="1299"/>
      <c r="Q662" s="1299"/>
      <c r="R662" s="1299"/>
      <c r="T662" s="22"/>
      <c r="U662" t="s">
        <v>17</v>
      </c>
      <c r="Z662" s="1299" t="s">
        <v>2742</v>
      </c>
      <c r="AA662" s="1299"/>
      <c r="AB662" s="1299"/>
      <c r="AC662" s="1299"/>
      <c r="AD662" s="1299"/>
      <c r="AE662" s="1299"/>
      <c r="AF662" s="1299"/>
      <c r="AG662" s="1299"/>
      <c r="AH662" s="1299"/>
      <c r="AI662" s="1299"/>
      <c r="AJ662" s="1299"/>
      <c r="AK662" s="1299"/>
      <c r="AZ662" s="34"/>
      <c r="BA662" s="34"/>
      <c r="BB662" s="34"/>
      <c r="BC662" s="34"/>
      <c r="BD662" s="34"/>
      <c r="BE662" s="34"/>
      <c r="BF662" s="34"/>
      <c r="BG662" s="34"/>
      <c r="BH662" s="34"/>
      <c r="BI662" s="34"/>
      <c r="BJ662" s="34"/>
      <c r="BK662" s="34"/>
      <c r="BL662" s="34"/>
      <c r="BM662" s="34"/>
      <c r="DX662" s="1298" t="e">
        <f t="shared" si="5"/>
        <v>#VALUE!</v>
      </c>
      <c r="DY662" s="1298"/>
      <c r="DZ662" s="1298"/>
      <c r="EA662" s="1298"/>
      <c r="EB662" s="1298"/>
      <c r="EC662" s="1298" t="e">
        <f t="shared" si="6"/>
        <v>#VALUE!</v>
      </c>
      <c r="ED662" s="1298"/>
      <c r="EE662" s="1298"/>
      <c r="EF662" s="1298"/>
      <c r="EG662" s="1298"/>
      <c r="EH662" s="1298" t="e">
        <f t="shared" si="7"/>
        <v>#VALUE!</v>
      </c>
      <c r="EI662" s="1298"/>
      <c r="EJ662" s="1298"/>
      <c r="EK662" s="1298"/>
      <c r="EL662" s="1298"/>
      <c r="EM662" s="1298" t="e">
        <f t="shared" si="8"/>
        <v>#VALUE!</v>
      </c>
      <c r="EN662" s="1298"/>
      <c r="EO662" s="1298"/>
      <c r="EP662" s="1298"/>
      <c r="EQ662" s="1298"/>
      <c r="ER662" s="1298" t="e">
        <f t="shared" si="9"/>
        <v>#VALUE!</v>
      </c>
      <c r="ES662" s="1298"/>
      <c r="ET662" s="1298"/>
      <c r="EU662" s="1298"/>
      <c r="EV662" s="1298"/>
      <c r="EW662" s="1298" t="e">
        <f t="shared" si="10"/>
        <v>#VALUE!</v>
      </c>
      <c r="EX662" s="1298"/>
      <c r="EY662" s="1298"/>
      <c r="EZ662" s="1298"/>
      <c r="FA662" s="1298"/>
    </row>
    <row r="663" spans="1:157" ht="13" customHeight="1">
      <c r="A663" s="22"/>
      <c r="B663" t="s">
        <v>316</v>
      </c>
      <c r="G663" s="1316" t="s">
        <v>2797</v>
      </c>
      <c r="H663" s="1316"/>
      <c r="I663" s="1316"/>
      <c r="J663" s="1316"/>
      <c r="K663" s="1316"/>
      <c r="L663" s="1316"/>
      <c r="O663" s="33" t="s">
        <v>206</v>
      </c>
      <c r="P663" s="1300"/>
      <c r="Q663" s="1300"/>
      <c r="R663" s="1300"/>
      <c r="T663" s="22"/>
      <c r="U663" t="s">
        <v>316</v>
      </c>
      <c r="Z663" s="1316" t="s">
        <v>2743</v>
      </c>
      <c r="AA663" s="1316"/>
      <c r="AB663" s="1316"/>
      <c r="AC663" s="1316"/>
      <c r="AD663" s="1316"/>
      <c r="AE663" s="1316"/>
      <c r="AH663" s="33" t="s">
        <v>206</v>
      </c>
      <c r="AI663" s="1300"/>
      <c r="AJ663" s="1300"/>
      <c r="AK663" s="1300"/>
      <c r="AZ663" s="34"/>
      <c r="BA663" s="34"/>
      <c r="BB663" s="34"/>
      <c r="BC663" s="34"/>
      <c r="BD663" s="34"/>
      <c r="BE663" s="34"/>
      <c r="BF663" s="34"/>
      <c r="BG663" s="34"/>
      <c r="BH663" s="34"/>
      <c r="BI663" s="34"/>
      <c r="BJ663" s="34"/>
      <c r="BK663" s="34"/>
      <c r="BL663" s="34"/>
      <c r="BM663" s="34"/>
      <c r="DX663" s="1298" t="e">
        <f t="shared" si="5"/>
        <v>#VALUE!</v>
      </c>
      <c r="DY663" s="1298"/>
      <c r="DZ663" s="1298"/>
      <c r="EA663" s="1298"/>
      <c r="EB663" s="1298"/>
      <c r="EC663" s="1298" t="e">
        <f t="shared" si="6"/>
        <v>#VALUE!</v>
      </c>
      <c r="ED663" s="1298"/>
      <c r="EE663" s="1298"/>
      <c r="EF663" s="1298"/>
      <c r="EG663" s="1298"/>
      <c r="EH663" s="1298" t="e">
        <f t="shared" si="7"/>
        <v>#VALUE!</v>
      </c>
      <c r="EI663" s="1298"/>
      <c r="EJ663" s="1298"/>
      <c r="EK663" s="1298"/>
      <c r="EL663" s="1298"/>
      <c r="EM663" s="1298" t="e">
        <f t="shared" si="8"/>
        <v>#VALUE!</v>
      </c>
      <c r="EN663" s="1298"/>
      <c r="EO663" s="1298"/>
      <c r="EP663" s="1298"/>
      <c r="EQ663" s="1298"/>
      <c r="ER663" s="1298" t="e">
        <f t="shared" si="9"/>
        <v>#VALUE!</v>
      </c>
      <c r="ES663" s="1298"/>
      <c r="ET663" s="1298"/>
      <c r="EU663" s="1298"/>
      <c r="EV663" s="1298"/>
      <c r="EW663" s="1298" t="e">
        <f t="shared" si="10"/>
        <v>#VALUE!</v>
      </c>
      <c r="EX663" s="1298"/>
      <c r="EY663" s="1298"/>
      <c r="EZ663" s="1298"/>
      <c r="FA663" s="1298"/>
    </row>
    <row r="664" spans="1:157" ht="13" customHeight="1">
      <c r="A664" s="22"/>
      <c r="B664" t="s">
        <v>18</v>
      </c>
      <c r="H664" s="1356" t="s">
        <v>2793</v>
      </c>
      <c r="I664" s="1356"/>
      <c r="J664" s="1356"/>
      <c r="K664" s="1356"/>
      <c r="L664" s="1356"/>
      <c r="M664" s="1356"/>
      <c r="N664" s="1356"/>
      <c r="O664" s="1356"/>
      <c r="P664" s="1356"/>
      <c r="Q664" s="1356"/>
      <c r="R664" s="1356"/>
      <c r="T664" s="22"/>
      <c r="U664" t="s">
        <v>18</v>
      </c>
      <c r="AA664" s="1356" t="s">
        <v>2744</v>
      </c>
      <c r="AB664" s="1356"/>
      <c r="AC664" s="1356"/>
      <c r="AD664" s="1356"/>
      <c r="AE664" s="1356"/>
      <c r="AF664" s="1356"/>
      <c r="AG664" s="1356"/>
      <c r="AH664" s="1356"/>
      <c r="AI664" s="1356"/>
      <c r="AJ664" s="1356"/>
      <c r="AK664" s="1356"/>
      <c r="AZ664" s="34"/>
      <c r="BA664" s="34"/>
      <c r="BB664" s="34"/>
      <c r="BC664" s="34"/>
      <c r="BD664" s="34"/>
      <c r="BE664" s="34"/>
      <c r="BF664" s="34"/>
      <c r="BG664" s="34"/>
      <c r="BH664" s="34"/>
      <c r="BI664" s="34"/>
      <c r="BJ664" s="34"/>
      <c r="BK664" s="34"/>
      <c r="BL664" s="34"/>
      <c r="BM664" s="34"/>
      <c r="DX664" s="1298" t="e">
        <f t="shared" si="5"/>
        <v>#VALUE!</v>
      </c>
      <c r="DY664" s="1298"/>
      <c r="DZ664" s="1298"/>
      <c r="EA664" s="1298"/>
      <c r="EB664" s="1298"/>
      <c r="EC664" s="1298" t="e">
        <f t="shared" si="6"/>
        <v>#VALUE!</v>
      </c>
      <c r="ED664" s="1298"/>
      <c r="EE664" s="1298"/>
      <c r="EF664" s="1298"/>
      <c r="EG664" s="1298"/>
      <c r="EH664" s="1298" t="e">
        <f t="shared" si="7"/>
        <v>#VALUE!</v>
      </c>
      <c r="EI664" s="1298"/>
      <c r="EJ664" s="1298"/>
      <c r="EK664" s="1298"/>
      <c r="EL664" s="1298"/>
      <c r="EM664" s="1298" t="e">
        <f t="shared" si="8"/>
        <v>#VALUE!</v>
      </c>
      <c r="EN664" s="1298"/>
      <c r="EO664" s="1298"/>
      <c r="EP664" s="1298"/>
      <c r="EQ664" s="1298"/>
      <c r="ER664" s="1298" t="e">
        <f t="shared" si="9"/>
        <v>#VALUE!</v>
      </c>
      <c r="ES664" s="1298"/>
      <c r="ET664" s="1298"/>
      <c r="EU664" s="1298"/>
      <c r="EV664" s="1298"/>
      <c r="EW664" s="1298" t="e">
        <f t="shared" si="10"/>
        <v>#VALUE!</v>
      </c>
      <c r="EX664" s="1298"/>
      <c r="EY664" s="1298"/>
      <c r="EZ664" s="1298"/>
      <c r="FA664" s="1298"/>
    </row>
    <row r="665" spans="1:157" ht="13" customHeight="1">
      <c r="A665" s="22"/>
      <c r="B665" t="s">
        <v>20</v>
      </c>
      <c r="N665" s="1311" t="s">
        <v>669</v>
      </c>
      <c r="O665" s="1311"/>
      <c r="T665" s="22"/>
      <c r="U665" t="s">
        <v>20</v>
      </c>
      <c r="AG665" s="1311" t="s">
        <v>545</v>
      </c>
      <c r="AH665" s="1311"/>
      <c r="AZ665" s="34"/>
      <c r="BA665" s="34"/>
      <c r="BB665" s="34"/>
      <c r="BC665" s="34"/>
      <c r="BD665" s="34"/>
      <c r="BE665" s="34"/>
      <c r="BF665" s="34"/>
      <c r="BG665" s="34"/>
      <c r="BH665" s="34"/>
      <c r="BI665" s="34"/>
      <c r="BJ665" s="34"/>
      <c r="BK665" s="34"/>
      <c r="BL665" s="34"/>
      <c r="BM665" s="34"/>
      <c r="DX665" s="1298" t="e">
        <f t="shared" si="5"/>
        <v>#VALUE!</v>
      </c>
      <c r="DY665" s="1298"/>
      <c r="DZ665" s="1298"/>
      <c r="EA665" s="1298"/>
      <c r="EB665" s="1298"/>
      <c r="EC665" s="1298" t="e">
        <f t="shared" si="6"/>
        <v>#VALUE!</v>
      </c>
      <c r="ED665" s="1298"/>
      <c r="EE665" s="1298"/>
      <c r="EF665" s="1298"/>
      <c r="EG665" s="1298"/>
      <c r="EH665" s="1298" t="e">
        <f t="shared" si="7"/>
        <v>#VALUE!</v>
      </c>
      <c r="EI665" s="1298"/>
      <c r="EJ665" s="1298"/>
      <c r="EK665" s="1298"/>
      <c r="EL665" s="1298"/>
      <c r="EM665" s="1298" t="e">
        <f t="shared" si="8"/>
        <v>#VALUE!</v>
      </c>
      <c r="EN665" s="1298"/>
      <c r="EO665" s="1298"/>
      <c r="EP665" s="1298"/>
      <c r="EQ665" s="1298"/>
      <c r="ER665" s="1298" t="e">
        <f t="shared" si="9"/>
        <v>#VALUE!</v>
      </c>
      <c r="ES665" s="1298"/>
      <c r="ET665" s="1298"/>
      <c r="EU665" s="1298"/>
      <c r="EV665" s="1298"/>
      <c r="EW665" s="1298" t="e">
        <f t="shared" si="10"/>
        <v>#VALUE!</v>
      </c>
      <c r="EX665" s="1298"/>
      <c r="EY665" s="1298"/>
      <c r="EZ665" s="1298"/>
      <c r="FA665" s="1298"/>
    </row>
    <row r="666" spans="1:157" ht="13" customHeight="1">
      <c r="A666" s="22"/>
      <c r="T666" s="22"/>
      <c r="AZ666" s="34"/>
      <c r="BA666" s="34"/>
      <c r="BB666" s="34"/>
      <c r="BC666" s="34"/>
      <c r="BD666" s="34"/>
      <c r="BE666" s="34"/>
      <c r="BF666" s="34"/>
      <c r="BG666" s="34"/>
      <c r="BH666" s="34"/>
      <c r="BI666" s="34"/>
      <c r="BJ666" s="34"/>
      <c r="BK666" s="34"/>
      <c r="BL666" s="34"/>
      <c r="BM666" s="34"/>
      <c r="DX666" s="1298" t="e">
        <f t="shared" si="5"/>
        <v>#VALUE!</v>
      </c>
      <c r="DY666" s="1298"/>
      <c r="DZ666" s="1298"/>
      <c r="EA666" s="1298"/>
      <c r="EB666" s="1298"/>
      <c r="EC666" s="1298" t="e">
        <f t="shared" si="6"/>
        <v>#VALUE!</v>
      </c>
      <c r="ED666" s="1298"/>
      <c r="EE666" s="1298"/>
      <c r="EF666" s="1298"/>
      <c r="EG666" s="1298"/>
      <c r="EH666" s="1298" t="e">
        <f t="shared" si="7"/>
        <v>#VALUE!</v>
      </c>
      <c r="EI666" s="1298"/>
      <c r="EJ666" s="1298"/>
      <c r="EK666" s="1298"/>
      <c r="EL666" s="1298"/>
      <c r="EM666" s="1298" t="e">
        <f t="shared" si="8"/>
        <v>#VALUE!</v>
      </c>
      <c r="EN666" s="1298"/>
      <c r="EO666" s="1298"/>
      <c r="EP666" s="1298"/>
      <c r="EQ666" s="1298"/>
      <c r="ER666" s="1298" t="e">
        <f t="shared" si="9"/>
        <v>#VALUE!</v>
      </c>
      <c r="ES666" s="1298"/>
      <c r="ET666" s="1298"/>
      <c r="EU666" s="1298"/>
      <c r="EV666" s="1298"/>
      <c r="EW666" s="1298" t="e">
        <f t="shared" si="10"/>
        <v>#VALUE!</v>
      </c>
      <c r="EX666" s="1298"/>
      <c r="EY666" s="1298"/>
      <c r="EZ666" s="1298"/>
      <c r="FA666" s="1298"/>
    </row>
    <row r="667" spans="1:157" ht="13" customHeight="1">
      <c r="A667" s="55" t="s">
        <v>763</v>
      </c>
      <c r="B667" t="s">
        <v>463</v>
      </c>
      <c r="G667" s="1301" t="str">
        <f>C639</f>
        <v>CDBG Sponsor Loan</v>
      </c>
      <c r="H667" s="1301"/>
      <c r="I667" s="1301"/>
      <c r="J667" s="1301"/>
      <c r="K667" s="1301"/>
      <c r="L667" s="1301"/>
      <c r="M667" s="1301"/>
      <c r="N667" s="1301"/>
      <c r="O667" s="1301"/>
      <c r="P667" s="1301"/>
      <c r="Q667" s="1301"/>
      <c r="R667" s="1301"/>
      <c r="T667" s="55" t="s">
        <v>584</v>
      </c>
      <c r="U667" t="s">
        <v>463</v>
      </c>
      <c r="Z667" s="1301" t="str">
        <f>C640</f>
        <v>GP Loan - Regional Center</v>
      </c>
      <c r="AA667" s="1301"/>
      <c r="AB667" s="1301"/>
      <c r="AC667" s="1301"/>
      <c r="AD667" s="1301"/>
      <c r="AE667" s="1301"/>
      <c r="AF667" s="1301"/>
      <c r="AG667" s="1301"/>
      <c r="AH667" s="1301"/>
      <c r="AI667" s="1301"/>
      <c r="AJ667" s="1301"/>
      <c r="AK667" s="1301"/>
      <c r="AZ667" s="34"/>
      <c r="BA667" s="34"/>
      <c r="BB667" s="34"/>
      <c r="BC667" s="34"/>
      <c r="BD667" s="34"/>
      <c r="BE667" s="34"/>
      <c r="BF667" s="34"/>
      <c r="BG667" s="34"/>
      <c r="BH667" s="34"/>
      <c r="BI667" s="34"/>
      <c r="BJ667" s="34"/>
      <c r="BK667" s="34"/>
      <c r="BL667" s="34"/>
      <c r="BM667" s="34"/>
      <c r="DX667" s="1298" t="e">
        <f t="shared" si="5"/>
        <v>#VALUE!</v>
      </c>
      <c r="DY667" s="1298"/>
      <c r="DZ667" s="1298"/>
      <c r="EA667" s="1298"/>
      <c r="EB667" s="1298"/>
      <c r="EC667" s="1298" t="e">
        <f t="shared" si="6"/>
        <v>#VALUE!</v>
      </c>
      <c r="ED667" s="1298"/>
      <c r="EE667" s="1298"/>
      <c r="EF667" s="1298"/>
      <c r="EG667" s="1298"/>
      <c r="EH667" s="1298" t="e">
        <f t="shared" si="7"/>
        <v>#VALUE!</v>
      </c>
      <c r="EI667" s="1298"/>
      <c r="EJ667" s="1298"/>
      <c r="EK667" s="1298"/>
      <c r="EL667" s="1298"/>
      <c r="EM667" s="1298" t="e">
        <f t="shared" si="8"/>
        <v>#VALUE!</v>
      </c>
      <c r="EN667" s="1298"/>
      <c r="EO667" s="1298"/>
      <c r="EP667" s="1298"/>
      <c r="EQ667" s="1298"/>
      <c r="ER667" s="1298" t="e">
        <f t="shared" si="9"/>
        <v>#VALUE!</v>
      </c>
      <c r="ES667" s="1298"/>
      <c r="ET667" s="1298"/>
      <c r="EU667" s="1298"/>
      <c r="EV667" s="1298"/>
      <c r="EW667" s="1298" t="e">
        <f t="shared" si="10"/>
        <v>#VALUE!</v>
      </c>
      <c r="EX667" s="1298"/>
      <c r="EY667" s="1298"/>
      <c r="EZ667" s="1298"/>
      <c r="FA667" s="1298"/>
    </row>
    <row r="668" spans="1:157" ht="13" customHeight="1">
      <c r="A668" s="22"/>
      <c r="B668" t="s">
        <v>85</v>
      </c>
      <c r="G668" s="1356" t="s">
        <v>2646</v>
      </c>
      <c r="H668" s="1356"/>
      <c r="I668" s="1356"/>
      <c r="J668" s="1356"/>
      <c r="K668" s="1356"/>
      <c r="L668" s="1356"/>
      <c r="M668" s="1356"/>
      <c r="N668" s="1356"/>
      <c r="O668" s="1356"/>
      <c r="P668" s="1356"/>
      <c r="Q668" s="1356"/>
      <c r="R668" s="1356"/>
      <c r="T668" s="22"/>
      <c r="U668" t="s">
        <v>85</v>
      </c>
      <c r="Z668" s="1356" t="s">
        <v>2807</v>
      </c>
      <c r="AA668" s="1356"/>
      <c r="AB668" s="1356"/>
      <c r="AC668" s="1356"/>
      <c r="AD668" s="1356"/>
      <c r="AE668" s="1356"/>
      <c r="AF668" s="1356"/>
      <c r="AG668" s="1356"/>
      <c r="AH668" s="1356"/>
      <c r="AI668" s="1356"/>
      <c r="AJ668" s="1356"/>
      <c r="AK668" s="1356"/>
      <c r="AZ668" s="34"/>
      <c r="BA668" s="34"/>
      <c r="BB668" s="34"/>
      <c r="BC668" s="34"/>
      <c r="BD668" s="34"/>
      <c r="BE668" s="34"/>
      <c r="BF668" s="34"/>
      <c r="BG668" s="34"/>
      <c r="BH668" s="34"/>
      <c r="BI668" s="34"/>
      <c r="BJ668" s="34"/>
      <c r="BK668" s="34"/>
      <c r="BL668" s="34"/>
      <c r="BM668" s="34"/>
      <c r="DX668" s="1298" t="e">
        <f t="shared" si="5"/>
        <v>#VALUE!</v>
      </c>
      <c r="DY668" s="1298"/>
      <c r="DZ668" s="1298"/>
      <c r="EA668" s="1298"/>
      <c r="EB668" s="1298"/>
      <c r="EC668" s="1298" t="e">
        <f t="shared" si="6"/>
        <v>#VALUE!</v>
      </c>
      <c r="ED668" s="1298"/>
      <c r="EE668" s="1298"/>
      <c r="EF668" s="1298"/>
      <c r="EG668" s="1298"/>
      <c r="EH668" s="1298" t="e">
        <f t="shared" si="7"/>
        <v>#VALUE!</v>
      </c>
      <c r="EI668" s="1298"/>
      <c r="EJ668" s="1298"/>
      <c r="EK668" s="1298"/>
      <c r="EL668" s="1298"/>
      <c r="EM668" s="1298" t="e">
        <f t="shared" si="8"/>
        <v>#VALUE!</v>
      </c>
      <c r="EN668" s="1298"/>
      <c r="EO668" s="1298"/>
      <c r="EP668" s="1298"/>
      <c r="EQ668" s="1298"/>
      <c r="ER668" s="1298" t="e">
        <f t="shared" si="9"/>
        <v>#VALUE!</v>
      </c>
      <c r="ES668" s="1298"/>
      <c r="ET668" s="1298"/>
      <c r="EU668" s="1298"/>
      <c r="EV668" s="1298"/>
      <c r="EW668" s="1298" t="e">
        <f t="shared" si="10"/>
        <v>#VALUE!</v>
      </c>
      <c r="EX668" s="1298"/>
      <c r="EY668" s="1298"/>
      <c r="EZ668" s="1298"/>
      <c r="FA668" s="1298"/>
    </row>
    <row r="669" spans="1:157" ht="13" customHeight="1">
      <c r="A669" s="22"/>
      <c r="B669" t="s">
        <v>580</v>
      </c>
      <c r="G669" s="1356" t="s">
        <v>2647</v>
      </c>
      <c r="H669" s="1356"/>
      <c r="I669" s="1356"/>
      <c r="J669" s="1356"/>
      <c r="K669" s="1356"/>
      <c r="L669" s="1356"/>
      <c r="M669" s="1356"/>
      <c r="N669" s="1356"/>
      <c r="O669" s="1356"/>
      <c r="P669" s="1356"/>
      <c r="Q669" s="1356"/>
      <c r="R669" s="1356"/>
      <c r="T669" s="22"/>
      <c r="U669" t="s">
        <v>580</v>
      </c>
      <c r="Z669" s="1299" t="s">
        <v>62</v>
      </c>
      <c r="AA669" s="1299"/>
      <c r="AB669" s="1299"/>
      <c r="AC669" s="1299"/>
      <c r="AD669" s="1299"/>
      <c r="AE669" s="1299"/>
      <c r="AF669" s="1299"/>
      <c r="AG669" s="1299"/>
      <c r="AH669" s="1299"/>
      <c r="AI669" s="1299"/>
      <c r="AJ669" s="1299"/>
      <c r="AK669" s="1299"/>
      <c r="AZ669" s="34"/>
      <c r="BA669" s="34"/>
      <c r="BB669" s="34"/>
      <c r="BC669" s="34"/>
      <c r="BD669" s="34"/>
      <c r="BE669" s="34"/>
      <c r="BF669" s="34"/>
      <c r="BG669" s="34"/>
      <c r="BH669" s="34"/>
      <c r="BI669" s="34"/>
      <c r="BJ669" s="34"/>
      <c r="BK669" s="34"/>
      <c r="BL669" s="34"/>
      <c r="BM669" s="34"/>
      <c r="DX669" s="1298" t="e">
        <f t="shared" si="5"/>
        <v>#VALUE!</v>
      </c>
      <c r="DY669" s="1298"/>
      <c r="DZ669" s="1298"/>
      <c r="EA669" s="1298"/>
      <c r="EB669" s="1298"/>
      <c r="EC669" s="1298" t="e">
        <f t="shared" si="6"/>
        <v>#VALUE!</v>
      </c>
      <c r="ED669" s="1298"/>
      <c r="EE669" s="1298"/>
      <c r="EF669" s="1298"/>
      <c r="EG669" s="1298"/>
      <c r="EH669" s="1298" t="e">
        <f t="shared" si="7"/>
        <v>#VALUE!</v>
      </c>
      <c r="EI669" s="1298"/>
      <c r="EJ669" s="1298"/>
      <c r="EK669" s="1298"/>
      <c r="EL669" s="1298"/>
      <c r="EM669" s="1298" t="e">
        <f t="shared" si="8"/>
        <v>#VALUE!</v>
      </c>
      <c r="EN669" s="1298"/>
      <c r="EO669" s="1298"/>
      <c r="EP669" s="1298"/>
      <c r="EQ669" s="1298"/>
      <c r="ER669" s="1298" t="e">
        <f t="shared" si="9"/>
        <v>#VALUE!</v>
      </c>
      <c r="ES669" s="1298"/>
      <c r="ET669" s="1298"/>
      <c r="EU669" s="1298"/>
      <c r="EV669" s="1298"/>
      <c r="EW669" s="1298" t="e">
        <f t="shared" si="10"/>
        <v>#VALUE!</v>
      </c>
      <c r="EX669" s="1298"/>
      <c r="EY669" s="1298"/>
      <c r="EZ669" s="1298"/>
      <c r="FA669" s="1298"/>
    </row>
    <row r="670" spans="1:157" ht="13" customHeight="1">
      <c r="A670" s="22"/>
      <c r="B670" t="s">
        <v>17</v>
      </c>
      <c r="G670" s="1356" t="s">
        <v>2742</v>
      </c>
      <c r="H670" s="1356"/>
      <c r="I670" s="1356"/>
      <c r="J670" s="1356"/>
      <c r="K670" s="1356"/>
      <c r="L670" s="1356"/>
      <c r="M670" s="1356"/>
      <c r="N670" s="1356"/>
      <c r="O670" s="1356"/>
      <c r="P670" s="1356"/>
      <c r="Q670" s="1356"/>
      <c r="R670" s="1356"/>
      <c r="T670" s="22"/>
      <c r="U670" t="s">
        <v>17</v>
      </c>
      <c r="Z670" s="1299" t="s">
        <v>2808</v>
      </c>
      <c r="AA670" s="1299"/>
      <c r="AB670" s="1299"/>
      <c r="AC670" s="1299"/>
      <c r="AD670" s="1299"/>
      <c r="AE670" s="1299"/>
      <c r="AF670" s="1299"/>
      <c r="AG670" s="1299"/>
      <c r="AH670" s="1299"/>
      <c r="AI670" s="1299"/>
      <c r="AJ670" s="1299"/>
      <c r="AK670" s="129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8" t="e">
        <f t="shared" si="5"/>
        <v>#VALUE!</v>
      </c>
      <c r="DY670" s="1298"/>
      <c r="DZ670" s="1298"/>
      <c r="EA670" s="1298"/>
      <c r="EB670" s="1298"/>
      <c r="EC670" s="1298" t="e">
        <f t="shared" si="6"/>
        <v>#VALUE!</v>
      </c>
      <c r="ED670" s="1298"/>
      <c r="EE670" s="1298"/>
      <c r="EF670" s="1298"/>
      <c r="EG670" s="1298"/>
      <c r="EH670" s="1298" t="e">
        <f t="shared" si="7"/>
        <v>#VALUE!</v>
      </c>
      <c r="EI670" s="1298"/>
      <c r="EJ670" s="1298"/>
      <c r="EK670" s="1298"/>
      <c r="EL670" s="1298"/>
      <c r="EM670" s="1298" t="e">
        <f t="shared" si="8"/>
        <v>#VALUE!</v>
      </c>
      <c r="EN670" s="1298"/>
      <c r="EO670" s="1298"/>
      <c r="EP670" s="1298"/>
      <c r="EQ670" s="1298"/>
      <c r="ER670" s="1298" t="e">
        <f t="shared" si="9"/>
        <v>#VALUE!</v>
      </c>
      <c r="ES670" s="1298"/>
      <c r="ET670" s="1298"/>
      <c r="EU670" s="1298"/>
      <c r="EV670" s="1298"/>
      <c r="EW670" s="1298" t="e">
        <f t="shared" si="10"/>
        <v>#VALUE!</v>
      </c>
      <c r="EX670" s="1298"/>
      <c r="EY670" s="1298"/>
      <c r="EZ670" s="1298"/>
      <c r="FA670" s="1298"/>
    </row>
    <row r="671" spans="1:157" ht="13" customHeight="1">
      <c r="A671" s="22"/>
      <c r="B671" t="s">
        <v>316</v>
      </c>
      <c r="G671" s="1316" t="s">
        <v>2743</v>
      </c>
      <c r="H671" s="1316"/>
      <c r="I671" s="1316"/>
      <c r="J671" s="1316"/>
      <c r="K671" s="1316"/>
      <c r="L671" s="1316"/>
      <c r="O671" s="33" t="s">
        <v>206</v>
      </c>
      <c r="P671" s="1300"/>
      <c r="Q671" s="1300"/>
      <c r="R671" s="1300"/>
      <c r="T671" s="22"/>
      <c r="U671" t="s">
        <v>316</v>
      </c>
      <c r="Z671" s="1316" t="s">
        <v>2743</v>
      </c>
      <c r="AA671" s="1316"/>
      <c r="AB671" s="1316"/>
      <c r="AC671" s="1316"/>
      <c r="AD671" s="1316"/>
      <c r="AE671" s="1316"/>
      <c r="AH671" s="33" t="s">
        <v>206</v>
      </c>
      <c r="AI671" s="1300"/>
      <c r="AJ671" s="1300"/>
      <c r="AK671" s="130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8" t="e">
        <f t="shared" si="5"/>
        <v>#VALUE!</v>
      </c>
      <c r="DY671" s="1298"/>
      <c r="DZ671" s="1298"/>
      <c r="EA671" s="1298"/>
      <c r="EB671" s="1298"/>
      <c r="EC671" s="1298" t="e">
        <f t="shared" si="6"/>
        <v>#VALUE!</v>
      </c>
      <c r="ED671" s="1298"/>
      <c r="EE671" s="1298"/>
      <c r="EF671" s="1298"/>
      <c r="EG671" s="1298"/>
      <c r="EH671" s="1298" t="e">
        <f t="shared" si="7"/>
        <v>#VALUE!</v>
      </c>
      <c r="EI671" s="1298"/>
      <c r="EJ671" s="1298"/>
      <c r="EK671" s="1298"/>
      <c r="EL671" s="1298"/>
      <c r="EM671" s="1298" t="e">
        <f t="shared" si="8"/>
        <v>#VALUE!</v>
      </c>
      <c r="EN671" s="1298"/>
      <c r="EO671" s="1298"/>
      <c r="EP671" s="1298"/>
      <c r="EQ671" s="1298"/>
      <c r="ER671" s="1298" t="e">
        <f t="shared" si="9"/>
        <v>#VALUE!</v>
      </c>
      <c r="ES671" s="1298"/>
      <c r="ET671" s="1298"/>
      <c r="EU671" s="1298"/>
      <c r="EV671" s="1298"/>
      <c r="EW671" s="1298" t="e">
        <f t="shared" si="10"/>
        <v>#VALUE!</v>
      </c>
      <c r="EX671" s="1298"/>
      <c r="EY671" s="1298"/>
      <c r="EZ671" s="1298"/>
      <c r="FA671" s="1298"/>
    </row>
    <row r="672" spans="1:157" ht="13" customHeight="1">
      <c r="A672" s="22"/>
      <c r="B672" t="s">
        <v>18</v>
      </c>
      <c r="H672" s="1356" t="s">
        <v>2744</v>
      </c>
      <c r="I672" s="1356"/>
      <c r="J672" s="1356"/>
      <c r="K672" s="1356"/>
      <c r="L672" s="1356"/>
      <c r="M672" s="1356"/>
      <c r="N672" s="1356"/>
      <c r="O672" s="1356"/>
      <c r="P672" s="1356"/>
      <c r="Q672" s="1356"/>
      <c r="R672" s="1356"/>
      <c r="T672" s="22"/>
      <c r="U672" t="s">
        <v>18</v>
      </c>
      <c r="AA672" s="1356" t="s">
        <v>2744</v>
      </c>
      <c r="AB672" s="1356"/>
      <c r="AC672" s="1356"/>
      <c r="AD672" s="1356"/>
      <c r="AE672" s="1356"/>
      <c r="AF672" s="1356"/>
      <c r="AG672" s="1356"/>
      <c r="AH672" s="1356"/>
      <c r="AI672" s="1356"/>
      <c r="AJ672" s="1356"/>
      <c r="AK672" s="135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8" t="e">
        <f t="shared" si="5"/>
        <v>#VALUE!</v>
      </c>
      <c r="DY672" s="1298"/>
      <c r="DZ672" s="1298"/>
      <c r="EA672" s="1298"/>
      <c r="EB672" s="1298"/>
      <c r="EC672" s="1298" t="e">
        <f t="shared" si="6"/>
        <v>#VALUE!</v>
      </c>
      <c r="ED672" s="1298"/>
      <c r="EE672" s="1298"/>
      <c r="EF672" s="1298"/>
      <c r="EG672" s="1298"/>
      <c r="EH672" s="1298" t="e">
        <f t="shared" si="7"/>
        <v>#VALUE!</v>
      </c>
      <c r="EI672" s="1298"/>
      <c r="EJ672" s="1298"/>
      <c r="EK672" s="1298"/>
      <c r="EL672" s="1298"/>
      <c r="EM672" s="1298" t="e">
        <f t="shared" si="8"/>
        <v>#VALUE!</v>
      </c>
      <c r="EN672" s="1298"/>
      <c r="EO672" s="1298"/>
      <c r="EP672" s="1298"/>
      <c r="EQ672" s="1298"/>
      <c r="ER672" s="1298" t="e">
        <f t="shared" si="9"/>
        <v>#VALUE!</v>
      </c>
      <c r="ES672" s="1298"/>
      <c r="ET672" s="1298"/>
      <c r="EU672" s="1298"/>
      <c r="EV672" s="1298"/>
      <c r="EW672" s="1298" t="e">
        <f t="shared" si="10"/>
        <v>#VALUE!</v>
      </c>
      <c r="EX672" s="1298"/>
      <c r="EY672" s="1298"/>
      <c r="EZ672" s="1298"/>
      <c r="FA672" s="1298"/>
    </row>
    <row r="673" spans="1:157" ht="13" customHeight="1">
      <c r="A673" s="22"/>
      <c r="B673" t="s">
        <v>20</v>
      </c>
      <c r="N673" s="1311" t="s">
        <v>545</v>
      </c>
      <c r="O673" s="1311"/>
      <c r="T673" s="22"/>
      <c r="U673" t="s">
        <v>20</v>
      </c>
      <c r="AG673" s="1311" t="s">
        <v>545</v>
      </c>
      <c r="AH673" s="131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8" t="e">
        <f t="shared" si="5"/>
        <v>#VALUE!</v>
      </c>
      <c r="DY673" s="1298"/>
      <c r="DZ673" s="1298"/>
      <c r="EA673" s="1298"/>
      <c r="EB673" s="1298"/>
      <c r="EC673" s="1298" t="e">
        <f t="shared" si="6"/>
        <v>#VALUE!</v>
      </c>
      <c r="ED673" s="1298"/>
      <c r="EE673" s="1298"/>
      <c r="EF673" s="1298"/>
      <c r="EG673" s="1298"/>
      <c r="EH673" s="1298" t="e">
        <f t="shared" si="7"/>
        <v>#VALUE!</v>
      </c>
      <c r="EI673" s="1298"/>
      <c r="EJ673" s="1298"/>
      <c r="EK673" s="1298"/>
      <c r="EL673" s="1298"/>
      <c r="EM673" s="1298" t="e">
        <f t="shared" si="8"/>
        <v>#VALUE!</v>
      </c>
      <c r="EN673" s="1298"/>
      <c r="EO673" s="1298"/>
      <c r="EP673" s="1298"/>
      <c r="EQ673" s="1298"/>
      <c r="ER673" s="1298" t="e">
        <f t="shared" si="9"/>
        <v>#VALUE!</v>
      </c>
      <c r="ES673" s="1298"/>
      <c r="ET673" s="1298"/>
      <c r="EU673" s="1298"/>
      <c r="EV673" s="1298"/>
      <c r="EW673" s="1298" t="e">
        <f t="shared" si="10"/>
        <v>#VALUE!</v>
      </c>
      <c r="EX673" s="1298"/>
      <c r="EY673" s="1298"/>
      <c r="EZ673" s="1298"/>
      <c r="FA673" s="129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8" t="e">
        <f t="shared" si="5"/>
        <v>#VALUE!</v>
      </c>
      <c r="DY674" s="1298"/>
      <c r="DZ674" s="1298"/>
      <c r="EA674" s="1298"/>
      <c r="EB674" s="1298"/>
      <c r="EC674" s="1298" t="e">
        <f t="shared" si="6"/>
        <v>#VALUE!</v>
      </c>
      <c r="ED674" s="1298"/>
      <c r="EE674" s="1298"/>
      <c r="EF674" s="1298"/>
      <c r="EG674" s="1298"/>
      <c r="EH674" s="1298" t="e">
        <f t="shared" si="7"/>
        <v>#VALUE!</v>
      </c>
      <c r="EI674" s="1298"/>
      <c r="EJ674" s="1298"/>
      <c r="EK674" s="1298"/>
      <c r="EL674" s="1298"/>
      <c r="EM674" s="1298" t="e">
        <f t="shared" si="8"/>
        <v>#VALUE!</v>
      </c>
      <c r="EN674" s="1298"/>
      <c r="EO674" s="1298"/>
      <c r="EP674" s="1298"/>
      <c r="EQ674" s="1298"/>
      <c r="ER674" s="1298" t="e">
        <f t="shared" si="9"/>
        <v>#VALUE!</v>
      </c>
      <c r="ES674" s="1298"/>
      <c r="ET674" s="1298"/>
      <c r="EU674" s="1298"/>
      <c r="EV674" s="1298"/>
      <c r="EW674" s="1298" t="e">
        <f t="shared" si="10"/>
        <v>#VALUE!</v>
      </c>
      <c r="EX674" s="1298"/>
      <c r="EY674" s="1298"/>
      <c r="EZ674" s="1298"/>
      <c r="FA674" s="1298"/>
    </row>
    <row r="675" spans="1:157" ht="13" customHeight="1">
      <c r="A675" s="55" t="s">
        <v>455</v>
      </c>
      <c r="B675" t="s">
        <v>463</v>
      </c>
      <c r="G675" s="1301" t="str">
        <f>C641</f>
        <v>Impact Fee Waiver</v>
      </c>
      <c r="H675" s="1301"/>
      <c r="I675" s="1301"/>
      <c r="J675" s="1301"/>
      <c r="K675" s="1301"/>
      <c r="L675" s="1301"/>
      <c r="M675" s="1301"/>
      <c r="N675" s="1301"/>
      <c r="O675" s="1301"/>
      <c r="P675" s="1301"/>
      <c r="Q675" s="1301"/>
      <c r="R675" s="1301"/>
      <c r="T675" s="55" t="s">
        <v>456</v>
      </c>
      <c r="U675" t="s">
        <v>463</v>
      </c>
      <c r="Z675" s="1301" t="str">
        <f>C642</f>
        <v>Deferred Developer Fee</v>
      </c>
      <c r="AA675" s="1301"/>
      <c r="AB675" s="1301"/>
      <c r="AC675" s="1301"/>
      <c r="AD675" s="1301"/>
      <c r="AE675" s="1301"/>
      <c r="AF675" s="1301"/>
      <c r="AG675" s="1301"/>
      <c r="AH675" s="1301"/>
      <c r="AI675" s="1301"/>
      <c r="AJ675" s="1301"/>
      <c r="AK675" s="130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8" t="e">
        <f t="shared" si="5"/>
        <v>#VALUE!</v>
      </c>
      <c r="DY675" s="1298"/>
      <c r="DZ675" s="1298"/>
      <c r="EA675" s="1298"/>
      <c r="EB675" s="1298"/>
      <c r="EC675" s="1298" t="e">
        <f t="shared" si="6"/>
        <v>#VALUE!</v>
      </c>
      <c r="ED675" s="1298"/>
      <c r="EE675" s="1298"/>
      <c r="EF675" s="1298"/>
      <c r="EG675" s="1298"/>
      <c r="EH675" s="1298" t="e">
        <f t="shared" si="7"/>
        <v>#VALUE!</v>
      </c>
      <c r="EI675" s="1298"/>
      <c r="EJ675" s="1298"/>
      <c r="EK675" s="1298"/>
      <c r="EL675" s="1298"/>
      <c r="EM675" s="1298" t="e">
        <f t="shared" si="8"/>
        <v>#VALUE!</v>
      </c>
      <c r="EN675" s="1298"/>
      <c r="EO675" s="1298"/>
      <c r="EP675" s="1298"/>
      <c r="EQ675" s="1298"/>
      <c r="ER675" s="1298" t="e">
        <f t="shared" si="9"/>
        <v>#VALUE!</v>
      </c>
      <c r="ES675" s="1298"/>
      <c r="ET675" s="1298"/>
      <c r="EU675" s="1298"/>
      <c r="EV675" s="1298"/>
      <c r="EW675" s="1298" t="e">
        <f t="shared" si="10"/>
        <v>#VALUE!</v>
      </c>
      <c r="EX675" s="1298"/>
      <c r="EY675" s="1298"/>
      <c r="EZ675" s="1298"/>
      <c r="FA675" s="1298"/>
    </row>
    <row r="676" spans="1:157" ht="13" customHeight="1">
      <c r="A676" s="22"/>
      <c r="B676" t="s">
        <v>85</v>
      </c>
      <c r="G676" s="1356" t="s">
        <v>2646</v>
      </c>
      <c r="H676" s="1356"/>
      <c r="I676" s="1356"/>
      <c r="J676" s="1356"/>
      <c r="K676" s="1356"/>
      <c r="L676" s="1356"/>
      <c r="M676" s="1356"/>
      <c r="N676" s="1356"/>
      <c r="O676" s="1356"/>
      <c r="P676" s="1356"/>
      <c r="Q676" s="1356"/>
      <c r="R676" s="1356"/>
      <c r="T676" s="22"/>
      <c r="U676" t="s">
        <v>85</v>
      </c>
      <c r="Z676" s="1356" t="s">
        <v>2661</v>
      </c>
      <c r="AA676" s="1356"/>
      <c r="AB676" s="1356"/>
      <c r="AC676" s="1356"/>
      <c r="AD676" s="1356"/>
      <c r="AE676" s="1356"/>
      <c r="AF676" s="1356"/>
      <c r="AG676" s="1356"/>
      <c r="AH676" s="1356"/>
      <c r="AI676" s="1356"/>
      <c r="AJ676" s="1356"/>
      <c r="AK676" s="135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8" t="e">
        <f t="shared" si="5"/>
        <v>#VALUE!</v>
      </c>
      <c r="DY676" s="1298"/>
      <c r="DZ676" s="1298"/>
      <c r="EA676" s="1298"/>
      <c r="EB676" s="1298"/>
      <c r="EC676" s="1298" t="e">
        <f t="shared" si="6"/>
        <v>#VALUE!</v>
      </c>
      <c r="ED676" s="1298"/>
      <c r="EE676" s="1298"/>
      <c r="EF676" s="1298"/>
      <c r="EG676" s="1298"/>
      <c r="EH676" s="1298" t="e">
        <f t="shared" si="7"/>
        <v>#VALUE!</v>
      </c>
      <c r="EI676" s="1298"/>
      <c r="EJ676" s="1298"/>
      <c r="EK676" s="1298"/>
      <c r="EL676" s="1298"/>
      <c r="EM676" s="1298" t="e">
        <f t="shared" si="8"/>
        <v>#VALUE!</v>
      </c>
      <c r="EN676" s="1298"/>
      <c r="EO676" s="1298"/>
      <c r="EP676" s="1298"/>
      <c r="EQ676" s="1298"/>
      <c r="ER676" s="1298" t="e">
        <f t="shared" si="9"/>
        <v>#VALUE!</v>
      </c>
      <c r="ES676" s="1298"/>
      <c r="ET676" s="1298"/>
      <c r="EU676" s="1298"/>
      <c r="EV676" s="1298"/>
      <c r="EW676" s="1298" t="e">
        <f t="shared" si="10"/>
        <v>#VALUE!</v>
      </c>
      <c r="EX676" s="1298"/>
      <c r="EY676" s="1298"/>
      <c r="EZ676" s="1298"/>
      <c r="FA676" s="1298"/>
    </row>
    <row r="677" spans="1:157" ht="13" customHeight="1">
      <c r="A677" s="22"/>
      <c r="B677" t="s">
        <v>580</v>
      </c>
      <c r="G677" s="1356" t="s">
        <v>2647</v>
      </c>
      <c r="H677" s="1356"/>
      <c r="I677" s="1356"/>
      <c r="J677" s="1356"/>
      <c r="K677" s="1356"/>
      <c r="L677" s="1356"/>
      <c r="M677" s="1356"/>
      <c r="N677" s="1356"/>
      <c r="O677" s="1356"/>
      <c r="P677" s="1356"/>
      <c r="Q677" s="1356"/>
      <c r="R677" s="1356"/>
      <c r="T677" s="22"/>
      <c r="U677" t="s">
        <v>580</v>
      </c>
      <c r="Z677" s="1299" t="s">
        <v>2655</v>
      </c>
      <c r="AA677" s="1299"/>
      <c r="AB677" s="1299"/>
      <c r="AC677" s="1299"/>
      <c r="AD677" s="1299"/>
      <c r="AE677" s="1299"/>
      <c r="AF677" s="1299"/>
      <c r="AG677" s="1299"/>
      <c r="AH677" s="1299"/>
      <c r="AI677" s="1299"/>
      <c r="AJ677" s="1299"/>
      <c r="AK677" s="129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8" t="e">
        <f t="shared" si="5"/>
        <v>#VALUE!</v>
      </c>
      <c r="DY677" s="1298"/>
      <c r="DZ677" s="1298"/>
      <c r="EA677" s="1298"/>
      <c r="EB677" s="1298"/>
      <c r="EC677" s="1298" t="e">
        <f t="shared" si="6"/>
        <v>#VALUE!</v>
      </c>
      <c r="ED677" s="1298"/>
      <c r="EE677" s="1298"/>
      <c r="EF677" s="1298"/>
      <c r="EG677" s="1298"/>
      <c r="EH677" s="1298" t="e">
        <f t="shared" si="7"/>
        <v>#VALUE!</v>
      </c>
      <c r="EI677" s="1298"/>
      <c r="EJ677" s="1298"/>
      <c r="EK677" s="1298"/>
      <c r="EL677" s="1298"/>
      <c r="EM677" s="1298" t="e">
        <f t="shared" si="8"/>
        <v>#VALUE!</v>
      </c>
      <c r="EN677" s="1298"/>
      <c r="EO677" s="1298"/>
      <c r="EP677" s="1298"/>
      <c r="EQ677" s="1298"/>
      <c r="ER677" s="1298" t="e">
        <f t="shared" si="9"/>
        <v>#VALUE!</v>
      </c>
      <c r="ES677" s="1298"/>
      <c r="ET677" s="1298"/>
      <c r="EU677" s="1298"/>
      <c r="EV677" s="1298"/>
      <c r="EW677" s="1298" t="e">
        <f t="shared" si="10"/>
        <v>#VALUE!</v>
      </c>
      <c r="EX677" s="1298"/>
      <c r="EY677" s="1298"/>
      <c r="EZ677" s="1298"/>
      <c r="FA677" s="1298"/>
    </row>
    <row r="678" spans="1:157" ht="13" customHeight="1">
      <c r="A678" s="22"/>
      <c r="B678" t="s">
        <v>17</v>
      </c>
      <c r="G678" s="1356" t="s">
        <v>2742</v>
      </c>
      <c r="H678" s="1356"/>
      <c r="I678" s="1356"/>
      <c r="J678" s="1356"/>
      <c r="K678" s="1356"/>
      <c r="L678" s="1356"/>
      <c r="M678" s="1356"/>
      <c r="N678" s="1356"/>
      <c r="O678" s="1356"/>
      <c r="P678" s="1356"/>
      <c r="Q678" s="1356"/>
      <c r="R678" s="1356"/>
      <c r="T678" s="22"/>
      <c r="U678" t="s">
        <v>17</v>
      </c>
      <c r="Z678" s="1299" t="s">
        <v>2642</v>
      </c>
      <c r="AA678" s="1299"/>
      <c r="AB678" s="1299"/>
      <c r="AC678" s="1299"/>
      <c r="AD678" s="1299"/>
      <c r="AE678" s="1299"/>
      <c r="AF678" s="1299"/>
      <c r="AG678" s="1299"/>
      <c r="AH678" s="1299"/>
      <c r="AI678" s="1299"/>
      <c r="AJ678" s="1299"/>
      <c r="AK678" s="129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8">
        <f>SUMIF(DX643:EB677,"&gt;0")</f>
        <v>0</v>
      </c>
      <c r="DY678" s="1298"/>
      <c r="DZ678" s="1298"/>
      <c r="EA678" s="1298"/>
      <c r="EB678" s="1298"/>
      <c r="EC678" s="1298">
        <f>SUMIF(EC643:EG677,"&gt;0")</f>
        <v>723.94444444444457</v>
      </c>
      <c r="ED678" s="1298"/>
      <c r="EE678" s="1298"/>
      <c r="EF678" s="1298"/>
      <c r="EG678" s="1298"/>
      <c r="EH678" s="1298">
        <f>SUMIF(EH643:EL677,"&gt;0")</f>
        <v>1056.5333333333333</v>
      </c>
      <c r="EI678" s="1298"/>
      <c r="EJ678" s="1298"/>
      <c r="EK678" s="1298"/>
      <c r="EL678" s="1298"/>
      <c r="EM678" s="1298">
        <f>SUMIF(EM643:EQ677,"&gt;0")</f>
        <v>2060.333333333333</v>
      </c>
      <c r="EN678" s="1298"/>
      <c r="EO678" s="1298"/>
      <c r="EP678" s="1298"/>
      <c r="EQ678" s="1298"/>
      <c r="ER678" s="1298">
        <f>SUMIF(ER643:EV677,"&gt;0")</f>
        <v>0</v>
      </c>
      <c r="ES678" s="1298"/>
      <c r="ET678" s="1298"/>
      <c r="EU678" s="1298"/>
      <c r="EV678" s="1298"/>
      <c r="EW678" s="1298">
        <f>SUMIF(EW643:FA677,"&gt;0")</f>
        <v>0</v>
      </c>
      <c r="EX678" s="1298"/>
      <c r="EY678" s="1298"/>
      <c r="EZ678" s="1298"/>
      <c r="FA678" s="1298"/>
    </row>
    <row r="679" spans="1:157" ht="13" customHeight="1">
      <c r="A679" s="22"/>
      <c r="B679" t="s">
        <v>316</v>
      </c>
      <c r="G679" s="1316" t="s">
        <v>2743</v>
      </c>
      <c r="H679" s="1316"/>
      <c r="I679" s="1316"/>
      <c r="J679" s="1316"/>
      <c r="K679" s="1316"/>
      <c r="L679" s="1316"/>
      <c r="O679" s="33" t="s">
        <v>206</v>
      </c>
      <c r="P679" s="1300"/>
      <c r="Q679" s="1300"/>
      <c r="R679" s="1300"/>
      <c r="T679" s="22"/>
      <c r="U679" t="s">
        <v>316</v>
      </c>
      <c r="Z679" s="1316" t="s">
        <v>2657</v>
      </c>
      <c r="AA679" s="1316"/>
      <c r="AB679" s="1316"/>
      <c r="AC679" s="1316"/>
      <c r="AD679" s="1316"/>
      <c r="AE679" s="1316"/>
      <c r="AH679" s="33" t="s">
        <v>206</v>
      </c>
      <c r="AI679" s="1300"/>
      <c r="AJ679" s="1300"/>
      <c r="AK679" s="130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56" t="s">
        <v>2744</v>
      </c>
      <c r="I680" s="1356"/>
      <c r="J680" s="1356"/>
      <c r="K680" s="1356"/>
      <c r="L680" s="1356"/>
      <c r="M680" s="1356"/>
      <c r="N680" s="1356"/>
      <c r="O680" s="1356"/>
      <c r="P680" s="1356"/>
      <c r="Q680" s="1356"/>
      <c r="R680" s="1356"/>
      <c r="T680" s="22"/>
      <c r="U680" t="s">
        <v>18</v>
      </c>
      <c r="AA680" s="1356" t="s">
        <v>2785</v>
      </c>
      <c r="AB680" s="1356"/>
      <c r="AC680" s="1356"/>
      <c r="AD680" s="1356"/>
      <c r="AE680" s="1356"/>
      <c r="AF680" s="1356"/>
      <c r="AG680" s="1356"/>
      <c r="AH680" s="1356"/>
      <c r="AI680" s="1356"/>
      <c r="AJ680" s="1356"/>
      <c r="AK680" s="135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11" t="s">
        <v>545</v>
      </c>
      <c r="O681" s="1311"/>
      <c r="T681" s="22"/>
      <c r="U681" t="s">
        <v>20</v>
      </c>
      <c r="AG681" s="1311" t="s">
        <v>545</v>
      </c>
      <c r="AH681" s="1311"/>
      <c r="AZ681" s="3"/>
    </row>
    <row r="682" spans="1:157" ht="13" customHeight="1">
      <c r="A682" s="22"/>
      <c r="T682" s="22"/>
      <c r="AZ682" s="3"/>
    </row>
    <row r="683" spans="1:157" ht="13" customHeight="1">
      <c r="A683" s="55" t="s">
        <v>461</v>
      </c>
      <c r="B683" t="s">
        <v>463</v>
      </c>
      <c r="G683" s="1301" t="str">
        <f>C643</f>
        <v>Accrued Deferred Interest</v>
      </c>
      <c r="H683" s="1301"/>
      <c r="I683" s="1301"/>
      <c r="J683" s="1301"/>
      <c r="K683" s="1301"/>
      <c r="L683" s="1301"/>
      <c r="M683" s="1301"/>
      <c r="N683" s="1301"/>
      <c r="O683" s="1301"/>
      <c r="P683" s="1301"/>
      <c r="Q683" s="1301"/>
      <c r="R683" s="1301"/>
      <c r="T683" s="55" t="s">
        <v>646</v>
      </c>
      <c r="U683" t="s">
        <v>463</v>
      </c>
      <c r="Z683" s="1301">
        <f>C644</f>
        <v>0</v>
      </c>
      <c r="AA683" s="1301"/>
      <c r="AB683" s="1301"/>
      <c r="AC683" s="1301"/>
      <c r="AD683" s="1301"/>
      <c r="AE683" s="1301"/>
      <c r="AF683" s="1301"/>
      <c r="AG683" s="1301"/>
      <c r="AH683" s="1301"/>
      <c r="AI683" s="1301"/>
      <c r="AJ683" s="1301"/>
      <c r="AK683" s="1301"/>
      <c r="AZ683" s="3"/>
    </row>
    <row r="684" spans="1:157" ht="13" customHeight="1">
      <c r="A684" s="22"/>
      <c r="B684" t="s">
        <v>85</v>
      </c>
      <c r="G684" s="1356" t="s">
        <v>2646</v>
      </c>
      <c r="H684" s="1356"/>
      <c r="I684" s="1356"/>
      <c r="J684" s="1356"/>
      <c r="K684" s="1356"/>
      <c r="L684" s="1356"/>
      <c r="M684" s="1356"/>
      <c r="N684" s="1356"/>
      <c r="O684" s="1356"/>
      <c r="P684" s="1356"/>
      <c r="Q684" s="1356"/>
      <c r="R684" s="1356"/>
      <c r="T684" s="22"/>
      <c r="U684" t="s">
        <v>85</v>
      </c>
      <c r="Z684" s="1356"/>
      <c r="AA684" s="1356"/>
      <c r="AB684" s="1356"/>
      <c r="AC684" s="1356"/>
      <c r="AD684" s="1356"/>
      <c r="AE684" s="1356"/>
      <c r="AF684" s="1356"/>
      <c r="AG684" s="1356"/>
      <c r="AH684" s="1356"/>
      <c r="AI684" s="1356"/>
      <c r="AJ684" s="1356"/>
      <c r="AK684" s="1356"/>
      <c r="AZ684" s="3"/>
    </row>
    <row r="685" spans="1:157" ht="13" customHeight="1">
      <c r="A685" s="22"/>
      <c r="B685" t="s">
        <v>580</v>
      </c>
      <c r="G685" s="1356" t="s">
        <v>2647</v>
      </c>
      <c r="H685" s="1356"/>
      <c r="I685" s="1356"/>
      <c r="J685" s="1356"/>
      <c r="K685" s="1356"/>
      <c r="L685" s="1356"/>
      <c r="M685" s="1356"/>
      <c r="N685" s="1356"/>
      <c r="O685" s="1356"/>
      <c r="P685" s="1356"/>
      <c r="Q685" s="1356"/>
      <c r="R685" s="1356"/>
      <c r="T685" s="22"/>
      <c r="U685" t="s">
        <v>580</v>
      </c>
      <c r="Z685" s="1299"/>
      <c r="AA685" s="1299"/>
      <c r="AB685" s="1299"/>
      <c r="AC685" s="1299"/>
      <c r="AD685" s="1299"/>
      <c r="AE685" s="1299"/>
      <c r="AF685" s="1299"/>
      <c r="AG685" s="1299"/>
      <c r="AH685" s="1299"/>
      <c r="AI685" s="1299"/>
      <c r="AJ685" s="1299"/>
      <c r="AK685" s="1299"/>
      <c r="AZ685" s="3"/>
    </row>
    <row r="686" spans="1:157" ht="13" customHeight="1">
      <c r="A686" s="22"/>
      <c r="B686" t="s">
        <v>17</v>
      </c>
      <c r="G686" s="1356" t="s">
        <v>2742</v>
      </c>
      <c r="H686" s="1356"/>
      <c r="I686" s="1356"/>
      <c r="J686" s="1356"/>
      <c r="K686" s="1356"/>
      <c r="L686" s="1356"/>
      <c r="M686" s="1356"/>
      <c r="N686" s="1356"/>
      <c r="O686" s="1356"/>
      <c r="P686" s="1356"/>
      <c r="Q686" s="1356"/>
      <c r="R686" s="1356"/>
      <c r="T686" s="22"/>
      <c r="U686" t="s">
        <v>17</v>
      </c>
      <c r="Z686" s="1299"/>
      <c r="AA686" s="1299"/>
      <c r="AB686" s="1299"/>
      <c r="AC686" s="1299"/>
      <c r="AD686" s="1299"/>
      <c r="AE686" s="1299"/>
      <c r="AF686" s="1299"/>
      <c r="AG686" s="1299"/>
      <c r="AH686" s="1299"/>
      <c r="AI686" s="1299"/>
      <c r="AJ686" s="1299"/>
      <c r="AK686" s="1299"/>
      <c r="AZ686" s="3"/>
    </row>
    <row r="687" spans="1:157" ht="13" customHeight="1">
      <c r="A687" s="22"/>
      <c r="B687" t="s">
        <v>316</v>
      </c>
      <c r="G687" s="1316" t="s">
        <v>2743</v>
      </c>
      <c r="H687" s="1316"/>
      <c r="I687" s="1316"/>
      <c r="J687" s="1316"/>
      <c r="K687" s="1316"/>
      <c r="L687" s="1316"/>
      <c r="O687" s="33" t="s">
        <v>206</v>
      </c>
      <c r="P687" s="1300"/>
      <c r="Q687" s="1300"/>
      <c r="R687" s="1300"/>
      <c r="T687" s="22"/>
      <c r="U687" t="s">
        <v>316</v>
      </c>
      <c r="Z687" s="1316"/>
      <c r="AA687" s="1316"/>
      <c r="AB687" s="1316"/>
      <c r="AC687" s="1316"/>
      <c r="AD687" s="1316"/>
      <c r="AE687" s="1316"/>
      <c r="AH687" s="33" t="s">
        <v>206</v>
      </c>
      <c r="AI687" s="1300"/>
      <c r="AJ687" s="1300"/>
      <c r="AK687" s="1300"/>
      <c r="AZ687" s="3"/>
    </row>
    <row r="688" spans="1:157" ht="13" customHeight="1">
      <c r="A688" s="22"/>
      <c r="B688" t="s">
        <v>18</v>
      </c>
      <c r="H688" s="1356" t="s">
        <v>2744</v>
      </c>
      <c r="I688" s="1356"/>
      <c r="J688" s="1356"/>
      <c r="K688" s="1356"/>
      <c r="L688" s="1356"/>
      <c r="M688" s="1356"/>
      <c r="N688" s="1356"/>
      <c r="O688" s="1356"/>
      <c r="P688" s="1356"/>
      <c r="Q688" s="1356"/>
      <c r="R688" s="1356"/>
      <c r="T688" s="22"/>
      <c r="U688" t="s">
        <v>18</v>
      </c>
      <c r="AA688" s="1356"/>
      <c r="AB688" s="1356"/>
      <c r="AC688" s="1356"/>
      <c r="AD688" s="1356"/>
      <c r="AE688" s="1356"/>
      <c r="AF688" s="1356"/>
      <c r="AG688" s="1356"/>
      <c r="AH688" s="1356"/>
      <c r="AI688" s="1356"/>
      <c r="AJ688" s="1356"/>
      <c r="AK688" s="1356"/>
      <c r="AZ688" s="3"/>
    </row>
    <row r="689" spans="1:52" ht="13" customHeight="1">
      <c r="A689" s="22"/>
      <c r="B689" t="s">
        <v>20</v>
      </c>
      <c r="N689" s="1311" t="s">
        <v>545</v>
      </c>
      <c r="O689" s="1311"/>
      <c r="T689" s="22"/>
      <c r="U689" t="s">
        <v>20</v>
      </c>
      <c r="AG689" s="1311" t="s">
        <v>669</v>
      </c>
      <c r="AH689" s="1311"/>
      <c r="AZ689" s="3"/>
    </row>
    <row r="690" spans="1:52" ht="13" customHeight="1">
      <c r="A690" s="22"/>
      <c r="T690" s="22"/>
      <c r="AZ690" s="3"/>
    </row>
    <row r="691" spans="1:52" ht="13" customHeight="1">
      <c r="A691" s="55" t="s">
        <v>362</v>
      </c>
      <c r="B691" t="s">
        <v>463</v>
      </c>
      <c r="G691" s="1301">
        <f>C645</f>
        <v>0</v>
      </c>
      <c r="H691" s="1301"/>
      <c r="I691" s="1301"/>
      <c r="J691" s="1301"/>
      <c r="K691" s="1301"/>
      <c r="L691" s="1301"/>
      <c r="M691" s="1301"/>
      <c r="N691" s="1301"/>
      <c r="O691" s="1301"/>
      <c r="P691" s="1301"/>
      <c r="Q691" s="1301"/>
      <c r="R691" s="1301"/>
      <c r="T691" s="55" t="s">
        <v>363</v>
      </c>
      <c r="U691" t="s">
        <v>463</v>
      </c>
      <c r="Z691" s="1301">
        <f>C646</f>
        <v>0</v>
      </c>
      <c r="AA691" s="1301"/>
      <c r="AB691" s="1301"/>
      <c r="AC691" s="1301"/>
      <c r="AD691" s="1301"/>
      <c r="AE691" s="1301"/>
      <c r="AF691" s="1301"/>
      <c r="AG691" s="1301"/>
      <c r="AH691" s="1301"/>
      <c r="AI691" s="1301"/>
      <c r="AJ691" s="1301"/>
      <c r="AK691" s="1301"/>
      <c r="AZ691" s="3"/>
    </row>
    <row r="692" spans="1:52" ht="13" customHeight="1">
      <c r="B692" t="s">
        <v>85</v>
      </c>
      <c r="G692" s="1356"/>
      <c r="H692" s="1356"/>
      <c r="I692" s="1356"/>
      <c r="J692" s="1356"/>
      <c r="K692" s="1356"/>
      <c r="L692" s="1356"/>
      <c r="M692" s="1356"/>
      <c r="N692" s="1356"/>
      <c r="O692" s="1356"/>
      <c r="P692" s="1356"/>
      <c r="Q692" s="1356"/>
      <c r="R692" s="1356"/>
      <c r="T692" s="22"/>
      <c r="U692" t="s">
        <v>85</v>
      </c>
      <c r="Z692" s="1356"/>
      <c r="AA692" s="1356"/>
      <c r="AB692" s="1356"/>
      <c r="AC692" s="1356"/>
      <c r="AD692" s="1356"/>
      <c r="AE692" s="1356"/>
      <c r="AF692" s="1356"/>
      <c r="AG692" s="1356"/>
      <c r="AH692" s="1356"/>
      <c r="AI692" s="1356"/>
      <c r="AJ692" s="1356"/>
      <c r="AK692" s="1356"/>
      <c r="AZ692" s="3"/>
    </row>
    <row r="693" spans="1:52" ht="13" customHeight="1">
      <c r="B693" t="s">
        <v>580</v>
      </c>
      <c r="G693" s="1356"/>
      <c r="H693" s="1356"/>
      <c r="I693" s="1356"/>
      <c r="J693" s="1356"/>
      <c r="K693" s="1356"/>
      <c r="L693" s="1356"/>
      <c r="M693" s="1356"/>
      <c r="N693" s="1356"/>
      <c r="O693" s="1356"/>
      <c r="P693" s="1356"/>
      <c r="Q693" s="1356"/>
      <c r="R693" s="1356"/>
      <c r="U693" t="s">
        <v>580</v>
      </c>
      <c r="Z693" s="1299"/>
      <c r="AA693" s="1299"/>
      <c r="AB693" s="1299"/>
      <c r="AC693" s="1299"/>
      <c r="AD693" s="1299"/>
      <c r="AE693" s="1299"/>
      <c r="AF693" s="1299"/>
      <c r="AG693" s="1299"/>
      <c r="AH693" s="1299"/>
      <c r="AI693" s="1299"/>
      <c r="AJ693" s="1299"/>
      <c r="AK693" s="1299"/>
      <c r="AZ693" s="3"/>
    </row>
    <row r="694" spans="1:52" ht="13" customHeight="1">
      <c r="B694" t="s">
        <v>17</v>
      </c>
      <c r="G694" s="1356"/>
      <c r="H694" s="1356"/>
      <c r="I694" s="1356"/>
      <c r="J694" s="1356"/>
      <c r="K694" s="1356"/>
      <c r="L694" s="1356"/>
      <c r="M694" s="1356"/>
      <c r="N694" s="1356"/>
      <c r="O694" s="1356"/>
      <c r="P694" s="1356"/>
      <c r="Q694" s="1356"/>
      <c r="R694" s="1356"/>
      <c r="U694" t="s">
        <v>17</v>
      </c>
      <c r="Z694" s="1299"/>
      <c r="AA694" s="1299"/>
      <c r="AB694" s="1299"/>
      <c r="AC694" s="1299"/>
      <c r="AD694" s="1299"/>
      <c r="AE694" s="1299"/>
      <c r="AF694" s="1299"/>
      <c r="AG694" s="1299"/>
      <c r="AH694" s="1299"/>
      <c r="AI694" s="1299"/>
      <c r="AJ694" s="1299"/>
      <c r="AK694" s="1299"/>
      <c r="AZ694" s="3"/>
    </row>
    <row r="695" spans="1:52" ht="13" customHeight="1">
      <c r="B695" t="s">
        <v>316</v>
      </c>
      <c r="G695" s="1316"/>
      <c r="H695" s="1316"/>
      <c r="I695" s="1316"/>
      <c r="J695" s="1316"/>
      <c r="K695" s="1316"/>
      <c r="L695" s="1316"/>
      <c r="O695" s="33" t="s">
        <v>206</v>
      </c>
      <c r="P695" s="1300"/>
      <c r="Q695" s="1300"/>
      <c r="R695" s="1300"/>
      <c r="U695" t="s">
        <v>316</v>
      </c>
      <c r="Z695" s="1316"/>
      <c r="AA695" s="1316"/>
      <c r="AB695" s="1316"/>
      <c r="AC695" s="1316"/>
      <c r="AD695" s="1316"/>
      <c r="AE695" s="1316"/>
      <c r="AH695" s="33" t="s">
        <v>206</v>
      </c>
      <c r="AI695" s="1300"/>
      <c r="AJ695" s="1300"/>
      <c r="AK695" s="1300"/>
      <c r="AZ695" s="3"/>
    </row>
    <row r="696" spans="1:52" ht="13" customHeight="1">
      <c r="B696" t="s">
        <v>18</v>
      </c>
      <c r="H696" s="1356"/>
      <c r="I696" s="1356"/>
      <c r="J696" s="1356"/>
      <c r="K696" s="1356"/>
      <c r="L696" s="1356"/>
      <c r="M696" s="1356"/>
      <c r="N696" s="1356"/>
      <c r="O696" s="1356"/>
      <c r="P696" s="1356"/>
      <c r="Q696" s="1356"/>
      <c r="R696" s="1356"/>
      <c r="U696" t="s">
        <v>18</v>
      </c>
      <c r="AA696" s="1356"/>
      <c r="AB696" s="1356"/>
      <c r="AC696" s="1356"/>
      <c r="AD696" s="1356"/>
      <c r="AE696" s="1356"/>
      <c r="AF696" s="1356"/>
      <c r="AG696" s="1356"/>
      <c r="AH696" s="1356"/>
      <c r="AI696" s="1356"/>
      <c r="AJ696" s="1356"/>
      <c r="AK696" s="1356"/>
      <c r="AZ696" s="3"/>
    </row>
    <row r="697" spans="1:52" ht="13" customHeight="1">
      <c r="B697" t="s">
        <v>20</v>
      </c>
      <c r="N697" s="1311" t="s">
        <v>669</v>
      </c>
      <c r="O697" s="1311"/>
      <c r="U697" t="s">
        <v>20</v>
      </c>
      <c r="AG697" s="1311" t="s">
        <v>669</v>
      </c>
      <c r="AH697" s="1311"/>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2607</v>
      </c>
      <c r="E700" s="135"/>
      <c r="F700" s="135"/>
      <c r="G700" s="135"/>
      <c r="H700" s="135"/>
      <c r="AZ700" s="3"/>
    </row>
    <row r="701" spans="1:52" ht="13" customHeight="1">
      <c r="B701" s="135"/>
      <c r="C701" s="135"/>
      <c r="E701" s="136" t="s">
        <v>434</v>
      </c>
      <c r="F701" s="135"/>
      <c r="G701" s="135"/>
      <c r="H701" s="135"/>
      <c r="AE701" s="1311" t="s">
        <v>545</v>
      </c>
      <c r="AF701" s="1311"/>
      <c r="AZ701" s="3"/>
    </row>
    <row r="702" spans="1:52" ht="13" customHeight="1">
      <c r="B702" s="135"/>
      <c r="C702" s="135"/>
      <c r="D702" s="136" t="s">
        <v>437</v>
      </c>
      <c r="E702" s="135"/>
      <c r="F702" s="135"/>
      <c r="G702" s="135"/>
      <c r="H702" s="135"/>
      <c r="AE702" s="1311" t="s">
        <v>545</v>
      </c>
      <c r="AF702" s="1311"/>
      <c r="AZ702" s="3"/>
    </row>
    <row r="703" spans="1:52" ht="13" customHeight="1">
      <c r="B703" s="135"/>
      <c r="C703" s="135"/>
      <c r="D703" s="136" t="s">
        <v>920</v>
      </c>
      <c r="E703" s="135"/>
      <c r="F703" s="135"/>
      <c r="G703" s="135"/>
      <c r="H703" s="135"/>
      <c r="AE703" s="1463"/>
      <c r="AF703" s="1463"/>
      <c r="AG703" s="1463"/>
      <c r="AH703" s="1463"/>
      <c r="AI703" s="1463"/>
    </row>
    <row r="704" spans="1:52" ht="13" customHeight="1">
      <c r="B704" s="135"/>
      <c r="C704" s="135"/>
      <c r="D704" s="317" t="s">
        <v>983</v>
      </c>
      <c r="E704" s="135"/>
      <c r="F704" s="135"/>
      <c r="G704" s="135"/>
      <c r="H704" s="135"/>
      <c r="AE704" s="1590"/>
      <c r="AF704" s="1590"/>
      <c r="AG704" s="1590"/>
      <c r="AH704" s="1590"/>
      <c r="AI704" s="1590"/>
    </row>
    <row r="705" spans="1:110" ht="13" customHeight="1">
      <c r="B705" s="135"/>
      <c r="C705" s="135"/>
    </row>
    <row r="706" spans="1:110" ht="13" customHeight="1">
      <c r="B706" s="135"/>
      <c r="C706" s="135"/>
      <c r="D706" s="136" t="s">
        <v>816</v>
      </c>
      <c r="E706" s="135"/>
      <c r="F706" s="135"/>
      <c r="G706" s="135"/>
      <c r="H706" s="135"/>
      <c r="AE706" s="1463"/>
      <c r="AF706" s="1463"/>
      <c r="AG706" s="1463"/>
      <c r="AH706" s="1463"/>
      <c r="AI706" s="1463"/>
    </row>
    <row r="707" spans="1:110" ht="13" customHeight="1">
      <c r="B707" s="135"/>
      <c r="C707" s="135"/>
      <c r="D707" s="136" t="s">
        <v>435</v>
      </c>
      <c r="E707" s="135"/>
      <c r="F707" s="135"/>
      <c r="G707" s="135"/>
      <c r="H707" s="135"/>
      <c r="AE707" s="1779"/>
      <c r="AF707" s="1779"/>
      <c r="AG707" s="1779"/>
      <c r="AH707" s="1779"/>
      <c r="AI707" s="1779"/>
    </row>
    <row r="708" spans="1:110" ht="13" customHeight="1">
      <c r="B708" s="135"/>
      <c r="C708" s="135"/>
      <c r="D708" s="136" t="s">
        <v>436</v>
      </c>
      <c r="E708" s="135"/>
      <c r="F708" s="135"/>
      <c r="G708" s="135"/>
      <c r="H708" s="135"/>
      <c r="W708" s="1301" t="str">
        <f>H344</f>
        <v>California Housing Finance Agency</v>
      </c>
      <c r="X708" s="1301"/>
      <c r="Y708" s="1301"/>
      <c r="Z708" s="1301"/>
      <c r="AA708" s="1301"/>
      <c r="AB708" s="1301"/>
      <c r="AC708" s="1301"/>
      <c r="AD708" s="1301"/>
      <c r="AE708" s="1301"/>
      <c r="AF708" s="1301"/>
      <c r="AG708" s="1301"/>
      <c r="AH708" s="1301"/>
      <c r="AI708" s="1301"/>
      <c r="AJ708" s="1301"/>
      <c r="AK708" s="1301"/>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11" t="s">
        <v>669</v>
      </c>
      <c r="AF710" s="1311"/>
    </row>
    <row r="711" spans="1:110" ht="13" customHeight="1">
      <c r="B711" s="135"/>
      <c r="C711" s="135"/>
      <c r="D711" s="136" t="s">
        <v>442</v>
      </c>
      <c r="E711" s="135"/>
      <c r="F711" s="135"/>
      <c r="G711" s="135"/>
      <c r="H711" s="135"/>
      <c r="W711" s="1356" t="s">
        <v>591</v>
      </c>
      <c r="X711" s="1356"/>
      <c r="Y711" s="1356"/>
      <c r="Z711" s="1356"/>
      <c r="AA711" s="1356"/>
      <c r="AB711" s="1356"/>
      <c r="AC711" s="1356"/>
      <c r="AD711" s="1356"/>
      <c r="AE711" s="1356"/>
      <c r="AF711" s="1356"/>
      <c r="AG711" s="1356"/>
      <c r="AH711" s="1356"/>
      <c r="AI711" s="1356"/>
      <c r="AJ711" s="1356"/>
      <c r="AK711" s="1356"/>
    </row>
    <row r="712" spans="1:110" ht="13" customHeight="1">
      <c r="B712" s="135"/>
      <c r="C712" s="135"/>
      <c r="D712" s="136" t="s">
        <v>87</v>
      </c>
      <c r="E712" s="135"/>
      <c r="F712" s="135"/>
      <c r="G712" s="135"/>
      <c r="H712" s="135"/>
      <c r="J712" s="1356"/>
      <c r="K712" s="1356"/>
      <c r="L712" s="1356"/>
      <c r="M712" s="1356"/>
      <c r="N712" s="1356"/>
      <c r="O712" s="1356"/>
      <c r="P712" s="1356"/>
      <c r="Q712" s="1356"/>
      <c r="R712" s="1356"/>
      <c r="S712" s="1356"/>
      <c r="T712" s="1356"/>
      <c r="U712" s="1356"/>
      <c r="V712" s="1356"/>
      <c r="W712" s="1356"/>
      <c r="X712" s="1356"/>
      <c r="BB712" s="34"/>
      <c r="BC712" s="34"/>
      <c r="BD712" s="34"/>
      <c r="BE712" s="3"/>
      <c r="BF712" s="3"/>
      <c r="BJ712" s="3"/>
      <c r="BK712" s="3"/>
      <c r="BL712" s="3"/>
      <c r="BM712" s="3"/>
      <c r="BN712" s="34"/>
      <c r="BO712" s="34"/>
    </row>
    <row r="713" spans="1:110" ht="13" customHeight="1">
      <c r="B713" s="135"/>
      <c r="C713" s="135"/>
      <c r="D713" s="136" t="s">
        <v>88</v>
      </c>
      <c r="J713" s="1316"/>
      <c r="K713" s="1316"/>
      <c r="L713" s="1316"/>
      <c r="M713" s="1316"/>
      <c r="N713" s="1316"/>
      <c r="O713" s="1316"/>
      <c r="P713" s="4" t="s">
        <v>206</v>
      </c>
      <c r="Q713" s="4"/>
      <c r="R713" s="1300"/>
      <c r="S713" s="1300"/>
      <c r="T713" s="130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56" t="s">
        <v>307</v>
      </c>
      <c r="X714" s="1356"/>
      <c r="Y714" s="1356"/>
      <c r="Z714" s="1356"/>
      <c r="AA714" s="1356"/>
      <c r="AB714" s="1356"/>
      <c r="AC714" s="1356"/>
      <c r="AD714" s="1356"/>
      <c r="AE714" s="1356"/>
      <c r="AF714" s="1356"/>
      <c r="AG714" s="1356"/>
      <c r="AH714" s="1356"/>
      <c r="AI714" s="1356"/>
      <c r="AJ714" s="1356"/>
      <c r="AK714" s="135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56" t="s">
        <v>334</v>
      </c>
      <c r="F715" s="1356"/>
      <c r="G715" s="1356"/>
      <c r="H715" s="1356"/>
      <c r="I715" s="1356"/>
      <c r="J715" s="1356"/>
      <c r="K715" s="1356"/>
      <c r="L715" s="1356"/>
      <c r="M715" s="1356"/>
      <c r="N715" s="1356"/>
      <c r="O715" s="1356"/>
      <c r="P715" s="1356"/>
      <c r="Q715" s="1356"/>
      <c r="R715" s="1356"/>
      <c r="S715" s="1356"/>
      <c r="T715" s="1356"/>
      <c r="U715" s="1356"/>
      <c r="V715" s="1356"/>
      <c r="W715" s="1356"/>
      <c r="X715" s="1356"/>
      <c r="Y715" s="1356"/>
      <c r="Z715" s="1356"/>
      <c r="AA715" s="1356"/>
      <c r="AB715" s="1356"/>
      <c r="AC715" s="1356"/>
      <c r="AD715" s="1356"/>
      <c r="AE715" s="1356"/>
      <c r="AF715" s="1356"/>
      <c r="AG715" s="1356"/>
      <c r="AH715" s="1356"/>
      <c r="AI715" s="1356"/>
      <c r="AJ715" s="1356"/>
      <c r="AK715" s="135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605" t="s">
        <v>95</v>
      </c>
      <c r="B717" s="1605"/>
      <c r="C717" s="1605"/>
      <c r="D717" s="1605"/>
      <c r="E717" s="1605"/>
      <c r="F717" s="1605"/>
      <c r="G717" s="1605"/>
      <c r="H717" s="1605"/>
      <c r="I717" s="1605"/>
      <c r="J717" s="1605"/>
      <c r="K717" s="1605"/>
      <c r="L717" s="1605"/>
      <c r="M717" s="1605"/>
      <c r="N717" s="1605"/>
      <c r="O717" s="1605"/>
      <c r="P717" s="1605"/>
      <c r="Q717" s="1605"/>
      <c r="R717" s="1605"/>
      <c r="S717" s="1605"/>
      <c r="T717" s="1605"/>
      <c r="U717" s="1605"/>
      <c r="V717" s="1605"/>
      <c r="W717" s="1605"/>
      <c r="X717" s="1605"/>
      <c r="Y717" s="1605"/>
      <c r="Z717" s="1605"/>
      <c r="AA717" s="1605"/>
      <c r="AB717" s="1605"/>
      <c r="AC717" s="1605"/>
      <c r="AD717" s="1605"/>
      <c r="AE717" s="1605"/>
      <c r="AF717" s="1605"/>
      <c r="AG717" s="1605"/>
      <c r="AH717" s="1605"/>
      <c r="AI717" s="1605"/>
      <c r="AJ717" s="1605"/>
      <c r="AK717" s="1605"/>
      <c r="AL717" s="1605"/>
      <c r="AM717" s="1605"/>
      <c r="AN717" s="1605"/>
      <c r="AO717" s="1605"/>
      <c r="AP717" s="1605"/>
      <c r="AQ717" s="1605"/>
      <c r="AR717" s="1605"/>
      <c r="AS717" s="1605"/>
      <c r="AT717" s="160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605"/>
      <c r="B718" s="1605"/>
      <c r="C718" s="1605"/>
      <c r="D718" s="1605"/>
      <c r="E718" s="1605"/>
      <c r="F718" s="1605"/>
      <c r="G718" s="1605"/>
      <c r="H718" s="1605"/>
      <c r="I718" s="1605"/>
      <c r="J718" s="1605"/>
      <c r="K718" s="1605"/>
      <c r="L718" s="1605"/>
      <c r="M718" s="1605"/>
      <c r="N718" s="1605"/>
      <c r="O718" s="1605"/>
      <c r="P718" s="1605"/>
      <c r="Q718" s="1605"/>
      <c r="R718" s="1605"/>
      <c r="S718" s="1605"/>
      <c r="T718" s="1605"/>
      <c r="U718" s="1605"/>
      <c r="V718" s="1605"/>
      <c r="W718" s="1605"/>
      <c r="X718" s="1605"/>
      <c r="Y718" s="1605"/>
      <c r="Z718" s="1605"/>
      <c r="AA718" s="1605"/>
      <c r="AB718" s="1605"/>
      <c r="AC718" s="1605"/>
      <c r="AD718" s="1605"/>
      <c r="AE718" s="1605"/>
      <c r="AF718" s="1605"/>
      <c r="AG718" s="1605"/>
      <c r="AH718" s="1605"/>
      <c r="AI718" s="1605"/>
      <c r="AJ718" s="1605"/>
      <c r="AK718" s="1605"/>
      <c r="AL718" s="1605"/>
      <c r="AM718" s="1605"/>
      <c r="AN718" s="1605"/>
      <c r="AO718" s="1605"/>
      <c r="AP718" s="1605"/>
      <c r="AQ718" s="1605"/>
      <c r="AR718" s="1605"/>
      <c r="AS718" s="1605"/>
      <c r="AT718" s="160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605"/>
      <c r="B719" s="1605"/>
      <c r="C719" s="1605"/>
      <c r="D719" s="1605"/>
      <c r="E719" s="1605"/>
      <c r="F719" s="1605"/>
      <c r="G719" s="1605"/>
      <c r="H719" s="1605"/>
      <c r="I719" s="1605"/>
      <c r="J719" s="1605"/>
      <c r="K719" s="1605"/>
      <c r="L719" s="1605"/>
      <c r="M719" s="1605"/>
      <c r="N719" s="1605"/>
      <c r="O719" s="1605"/>
      <c r="P719" s="1605"/>
      <c r="Q719" s="1605"/>
      <c r="R719" s="1605"/>
      <c r="S719" s="1605"/>
      <c r="T719" s="1605"/>
      <c r="U719" s="1605"/>
      <c r="V719" s="1605"/>
      <c r="W719" s="1605"/>
      <c r="X719" s="1605"/>
      <c r="Y719" s="1605"/>
      <c r="Z719" s="1605"/>
      <c r="AA719" s="1605"/>
      <c r="AB719" s="1605"/>
      <c r="AC719" s="1605"/>
      <c r="AD719" s="1605"/>
      <c r="AE719" s="1605"/>
      <c r="AF719" s="1605"/>
      <c r="AG719" s="1605"/>
      <c r="AH719" s="1605"/>
      <c r="AI719" s="1605"/>
      <c r="AJ719" s="1605"/>
      <c r="AK719" s="1605"/>
      <c r="AL719" s="1605"/>
      <c r="AM719" s="1605"/>
      <c r="AN719" s="1605"/>
      <c r="AO719" s="1605"/>
      <c r="AP719" s="1605"/>
      <c r="AQ719" s="1605"/>
      <c r="AR719" s="1605"/>
      <c r="AS719" s="1605"/>
      <c r="AT719" s="160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30" t="s">
        <v>389</v>
      </c>
      <c r="C722" s="1303"/>
      <c r="D722" s="1303"/>
      <c r="E722" s="1303"/>
      <c r="F722" s="1304"/>
      <c r="G722" s="1530" t="s">
        <v>285</v>
      </c>
      <c r="H722" s="1303"/>
      <c r="I722" s="1303"/>
      <c r="J722" s="1304"/>
      <c r="K722" s="1531" t="s">
        <v>1668</v>
      </c>
      <c r="L722" s="1532"/>
      <c r="M722" s="1532"/>
      <c r="N722" s="1533"/>
      <c r="O722" s="1530" t="s">
        <v>447</v>
      </c>
      <c r="P722" s="1303"/>
      <c r="Q722" s="1303"/>
      <c r="R722" s="1303"/>
      <c r="S722" s="1304"/>
      <c r="T722" s="1302" t="s">
        <v>1923</v>
      </c>
      <c r="U722" s="1303"/>
      <c r="V722" s="1303"/>
      <c r="W722" s="1304"/>
      <c r="X722" s="1302" t="s">
        <v>1925</v>
      </c>
      <c r="Y722" s="1303"/>
      <c r="Z722" s="1303"/>
      <c r="AA722" s="1303"/>
      <c r="AB722" s="1304"/>
      <c r="AC722" s="1302" t="s">
        <v>1924</v>
      </c>
      <c r="AD722" s="1303"/>
      <c r="AE722" s="1303"/>
      <c r="AF722" s="1303"/>
      <c r="AG722" s="1304"/>
      <c r="AH722" s="1302" t="s">
        <v>1926</v>
      </c>
      <c r="AI722" s="1303"/>
      <c r="AJ722" s="1304"/>
      <c r="AK722" s="1302" t="s">
        <v>1953</v>
      </c>
      <c r="AL722" s="1303"/>
      <c r="AM722" s="1303"/>
      <c r="AN722" s="1303"/>
      <c r="AO722" s="130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05"/>
      <c r="C723" s="1306"/>
      <c r="D723" s="1306"/>
      <c r="E723" s="1306"/>
      <c r="F723" s="1307"/>
      <c r="G723" s="1305"/>
      <c r="H723" s="1306"/>
      <c r="I723" s="1306"/>
      <c r="J723" s="1307"/>
      <c r="K723" s="1534"/>
      <c r="L723" s="1535"/>
      <c r="M723" s="1535"/>
      <c r="N723" s="1536"/>
      <c r="O723" s="1305"/>
      <c r="P723" s="1306"/>
      <c r="Q723" s="1306"/>
      <c r="R723" s="1306"/>
      <c r="S723" s="1307"/>
      <c r="T723" s="1305"/>
      <c r="U723" s="1306"/>
      <c r="V723" s="1306"/>
      <c r="W723" s="1307"/>
      <c r="X723" s="1305"/>
      <c r="Y723" s="1306"/>
      <c r="Z723" s="1306"/>
      <c r="AA723" s="1306"/>
      <c r="AB723" s="1307"/>
      <c r="AC723" s="1305"/>
      <c r="AD723" s="1306"/>
      <c r="AE723" s="1306"/>
      <c r="AF723" s="1306"/>
      <c r="AG723" s="1307"/>
      <c r="AH723" s="1305"/>
      <c r="AI723" s="1306"/>
      <c r="AJ723" s="1307"/>
      <c r="AK723" s="1305"/>
      <c r="AL723" s="1306"/>
      <c r="AM723" s="1306"/>
      <c r="AN723" s="1306"/>
      <c r="AO723" s="130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05"/>
      <c r="C724" s="1306"/>
      <c r="D724" s="1306"/>
      <c r="E724" s="1306"/>
      <c r="F724" s="1307"/>
      <c r="G724" s="1305"/>
      <c r="H724" s="1306"/>
      <c r="I724" s="1306"/>
      <c r="J724" s="1307"/>
      <c r="K724" s="1534"/>
      <c r="L724" s="1535"/>
      <c r="M724" s="1535"/>
      <c r="N724" s="1536"/>
      <c r="O724" s="1305"/>
      <c r="P724" s="1306"/>
      <c r="Q724" s="1306"/>
      <c r="R724" s="1306"/>
      <c r="S724" s="1307"/>
      <c r="T724" s="1305"/>
      <c r="U724" s="1306"/>
      <c r="V724" s="1306"/>
      <c r="W724" s="1307"/>
      <c r="X724" s="1305"/>
      <c r="Y724" s="1306"/>
      <c r="Z724" s="1306"/>
      <c r="AA724" s="1306"/>
      <c r="AB724" s="1307"/>
      <c r="AC724" s="1305"/>
      <c r="AD724" s="1306"/>
      <c r="AE724" s="1306"/>
      <c r="AF724" s="1306"/>
      <c r="AG724" s="1307"/>
      <c r="AH724" s="1305"/>
      <c r="AI724" s="1306"/>
      <c r="AJ724" s="1307"/>
      <c r="AK724" s="1305"/>
      <c r="AL724" s="1306"/>
      <c r="AM724" s="1306"/>
      <c r="AN724" s="1306"/>
      <c r="AO724" s="130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08"/>
      <c r="C725" s="1309"/>
      <c r="D725" s="1309"/>
      <c r="E725" s="1309"/>
      <c r="F725" s="1310"/>
      <c r="G725" s="1308"/>
      <c r="H725" s="1309"/>
      <c r="I725" s="1309"/>
      <c r="J725" s="1310"/>
      <c r="K725" s="1534"/>
      <c r="L725" s="1535"/>
      <c r="M725" s="1535"/>
      <c r="N725" s="1536"/>
      <c r="O725" s="1308"/>
      <c r="P725" s="1309"/>
      <c r="Q725" s="1309"/>
      <c r="R725" s="1309"/>
      <c r="S725" s="1310"/>
      <c r="T725" s="1308"/>
      <c r="U725" s="1309"/>
      <c r="V725" s="1309"/>
      <c r="W725" s="1310"/>
      <c r="X725" s="1308"/>
      <c r="Y725" s="1309"/>
      <c r="Z725" s="1309"/>
      <c r="AA725" s="1309"/>
      <c r="AB725" s="1310"/>
      <c r="AC725" s="1308"/>
      <c r="AD725" s="1309"/>
      <c r="AE725" s="1309"/>
      <c r="AF725" s="1309"/>
      <c r="AG725" s="1310"/>
      <c r="AH725" s="1308"/>
      <c r="AI725" s="1309"/>
      <c r="AJ725" s="1310"/>
      <c r="AK725" s="1308"/>
      <c r="AL725" s="1309"/>
      <c r="AM725" s="1309"/>
      <c r="AN725" s="1309"/>
      <c r="AO725" s="131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73"/>
      <c r="CJ725" s="1275"/>
      <c r="CK725" s="121" t="s">
        <v>475</v>
      </c>
      <c r="CL725" s="122"/>
      <c r="CM725" s="1273"/>
      <c r="CN725" s="1275"/>
      <c r="CO725" s="3"/>
      <c r="CP725" s="1606" t="s">
        <v>633</v>
      </c>
      <c r="CQ725" s="1607"/>
      <c r="CR725" s="1607"/>
      <c r="CS725" s="1607"/>
      <c r="CT725" s="1608"/>
      <c r="CU725" s="1423" t="s">
        <v>325</v>
      </c>
      <c r="CV725" s="1423"/>
      <c r="CW725" s="1423"/>
      <c r="CX725" s="1423"/>
      <c r="CY725" s="1423"/>
      <c r="CZ725" s="1423" t="s">
        <v>163</v>
      </c>
      <c r="DA725" s="1423"/>
      <c r="DB725" s="1423"/>
      <c r="DC725" s="1423"/>
      <c r="DD725" s="1423"/>
      <c r="DE725" s="1423" t="s">
        <v>164</v>
      </c>
      <c r="DF725" s="1423"/>
      <c r="DG725" s="1423"/>
      <c r="DH725" s="1423"/>
      <c r="DI725" s="1423"/>
      <c r="DJ725" s="1423" t="s">
        <v>460</v>
      </c>
      <c r="DK725" s="1423"/>
      <c r="DL725" s="1423"/>
      <c r="DM725" s="1423"/>
      <c r="DN725" s="1423"/>
      <c r="DO725" s="1423" t="s">
        <v>30</v>
      </c>
      <c r="DP725" s="1423"/>
      <c r="DQ725" s="1423"/>
      <c r="DR725" s="1423"/>
      <c r="DS725" s="1423"/>
      <c r="DT725" s="89"/>
      <c r="DU725" s="1423" t="s">
        <v>633</v>
      </c>
      <c r="DV725" s="1423"/>
      <c r="DW725" s="1423"/>
      <c r="DX725" s="1423"/>
      <c r="DY725" s="1423"/>
      <c r="DZ725" s="1423" t="s">
        <v>325</v>
      </c>
      <c r="EA725" s="1423"/>
      <c r="EB725" s="1423"/>
      <c r="EC725" s="1423"/>
      <c r="ED725" s="1423"/>
      <c r="EE725" s="1423" t="s">
        <v>163</v>
      </c>
      <c r="EF725" s="1423"/>
      <c r="EG725" s="1423"/>
      <c r="EH725" s="1423"/>
      <c r="EI725" s="1423"/>
      <c r="EJ725" s="1423" t="s">
        <v>164</v>
      </c>
      <c r="EK725" s="1423"/>
      <c r="EL725" s="1423"/>
      <c r="EM725" s="1423"/>
      <c r="EN725" s="1423"/>
      <c r="EO725" s="1423" t="s">
        <v>460</v>
      </c>
      <c r="EP725" s="1423"/>
      <c r="EQ725" s="1423"/>
      <c r="ER725" s="1423"/>
      <c r="ES725" s="1423"/>
      <c r="ET725" s="1423" t="s">
        <v>30</v>
      </c>
      <c r="EU725" s="1423"/>
      <c r="EV725" s="1423"/>
      <c r="EW725" s="1423"/>
      <c r="EX725" s="1423"/>
      <c r="EY725" s="4"/>
      <c r="EZ725" s="1423" t="s">
        <v>633</v>
      </c>
      <c r="FA725" s="1423"/>
      <c r="FB725" s="1423"/>
      <c r="FC725" s="1423"/>
      <c r="FD725" s="1423"/>
      <c r="FE725" s="1423" t="s">
        <v>325</v>
      </c>
      <c r="FF725" s="1423"/>
      <c r="FG725" s="1423"/>
      <c r="FH725" s="1423"/>
      <c r="FI725" s="1423"/>
      <c r="FJ725" s="1423" t="s">
        <v>163</v>
      </c>
      <c r="FK725" s="1423"/>
      <c r="FL725" s="1423"/>
      <c r="FM725" s="1423"/>
      <c r="FN725" s="1423"/>
      <c r="FO725" s="1423" t="s">
        <v>164</v>
      </c>
      <c r="FP725" s="1423"/>
      <c r="FQ725" s="1423"/>
      <c r="FR725" s="1423"/>
      <c r="FS725" s="1423"/>
      <c r="FT725" s="1423" t="s">
        <v>460</v>
      </c>
      <c r="FU725" s="1423"/>
      <c r="FV725" s="1423"/>
      <c r="FW725" s="1423"/>
      <c r="FX725" s="1423"/>
      <c r="FY725" s="1423" t="s">
        <v>30</v>
      </c>
      <c r="FZ725" s="1423"/>
      <c r="GA725" s="1423"/>
      <c r="GB725" s="1423"/>
      <c r="GC725" s="1423"/>
    </row>
    <row r="726" spans="1:185" ht="13" customHeight="1">
      <c r="A726" s="4"/>
      <c r="B726" s="1293" t="s">
        <v>325</v>
      </c>
      <c r="C726" s="1294"/>
      <c r="D726" s="1294"/>
      <c r="E726" s="1294"/>
      <c r="F726" s="1295"/>
      <c r="G726" s="1518">
        <v>11</v>
      </c>
      <c r="H726" s="1519"/>
      <c r="I726" s="1519"/>
      <c r="J726" s="1520"/>
      <c r="K726" s="1522">
        <v>643</v>
      </c>
      <c r="L726" s="1523"/>
      <c r="M726" s="1523"/>
      <c r="N726" s="1524"/>
      <c r="O726" s="1413">
        <v>681</v>
      </c>
      <c r="P726" s="1414"/>
      <c r="Q726" s="1414"/>
      <c r="R726" s="1414"/>
      <c r="S726" s="1415"/>
      <c r="T726" s="1413">
        <v>91</v>
      </c>
      <c r="U726" s="1414"/>
      <c r="V726" s="1414"/>
      <c r="W726" s="1415"/>
      <c r="X726" s="1335">
        <f t="shared" ref="X726:X749" si="11">O726+T726</f>
        <v>772</v>
      </c>
      <c r="Y726" s="1336"/>
      <c r="Z726" s="1336"/>
      <c r="AA726" s="1336"/>
      <c r="AB726" s="1337"/>
      <c r="AC726" s="1525">
        <v>0.3</v>
      </c>
      <c r="AD726" s="1526"/>
      <c r="AE726" s="1526"/>
      <c r="AF726" s="1526"/>
      <c r="AG726" s="1527"/>
      <c r="AH726" s="1317">
        <f>IF($AC726&gt;0,($X726/$AZ726), "")</f>
        <v>0.2996894409937888</v>
      </c>
      <c r="AI726" s="1318"/>
      <c r="AJ726" s="1319"/>
      <c r="AK726" s="1293" t="s">
        <v>1043</v>
      </c>
      <c r="AL726" s="1294"/>
      <c r="AM726" s="1294"/>
      <c r="AN726" s="1294"/>
      <c r="AO726" s="1295"/>
      <c r="AP726" s="3"/>
      <c r="AQ726" s="3"/>
      <c r="AR726" s="3"/>
      <c r="AS726" s="3"/>
      <c r="AZ726" s="118">
        <f t="shared" ref="AZ726:AZ760" si="12">IF($G726=0,"N/A",VLOOKUP($T$189,TC_Rent,(MATCH($B726,bedrooms,FALSE)),FALSE))</f>
        <v>2576</v>
      </c>
      <c r="BA726" s="3"/>
      <c r="BB726" s="3"/>
      <c r="BC726" s="3"/>
      <c r="BD726" s="3"/>
      <c r="BE726" s="204"/>
      <c r="BF726" s="293">
        <f t="shared" ref="BF726:BF760" si="13">G726</f>
        <v>11</v>
      </c>
      <c r="BG726" s="297">
        <f t="shared" ref="BG726:BG760" si="14">IF($BF$761=0,0,BF726/$BF$761)</f>
        <v>0.16666666666666666</v>
      </c>
      <c r="BH726" s="298">
        <f t="shared" ref="BH726:BH760" si="15">IF(BG726=0,"",BG726*AC726)</f>
        <v>4.9999999999999996E-2</v>
      </c>
      <c r="BI726" s="3"/>
      <c r="BJ726" s="3"/>
      <c r="BK726" s="3"/>
      <c r="BL726" s="3"/>
      <c r="BM726" s="3"/>
      <c r="BN726" s="3"/>
      <c r="BS726" s="293">
        <f t="shared" ref="BS726:BS760" si="16">G726</f>
        <v>11</v>
      </c>
      <c r="BT726" s="297">
        <f t="shared" ref="BT726:BT760" si="17">IF($BS$761=0,0,BS726/$BS$761)</f>
        <v>0.16666666666666666</v>
      </c>
      <c r="BU726" s="298">
        <f t="shared" ref="BU726:BU760" si="18">IF(BT726=0,"",BT726*AH726)</f>
        <v>4.9948240165631465E-2</v>
      </c>
      <c r="CC726" s="3"/>
      <c r="CD726" s="3"/>
      <c r="CE726" s="3"/>
      <c r="CF726" s="3"/>
      <c r="CG726" s="1290">
        <f>IF(AND(AC726&lt;=0.5,AC726&gt;=0.36),1,0)</f>
        <v>0</v>
      </c>
      <c r="CH726" s="1292"/>
      <c r="CI726" s="1273">
        <f>IF(CG726=1,G726,0)</f>
        <v>0</v>
      </c>
      <c r="CJ726" s="1275"/>
      <c r="CK726" s="1290">
        <f t="shared" ref="CK726:CK760" si="19">IF(AND(AC726&lt;=0.35,AC726&gt;0),1,0)</f>
        <v>1</v>
      </c>
      <c r="CL726" s="1292"/>
      <c r="CM726" s="1273">
        <f t="shared" ref="CM726:CM760" si="20">IF(CK726=1,G726,0)</f>
        <v>11</v>
      </c>
      <c r="CN726" s="1275"/>
      <c r="CO726" s="3"/>
      <c r="CP726" s="1270">
        <f t="shared" ref="CP726:CP760" si="21">IF(B726="SRO/Studio",G726,0)</f>
        <v>0</v>
      </c>
      <c r="CQ726" s="1271"/>
      <c r="CR726" s="1271"/>
      <c r="CS726" s="1271"/>
      <c r="CT726" s="1272"/>
      <c r="CU726" s="1278">
        <f t="shared" ref="CU726:CU760" si="22">IF(B726="1 Bedroom",G726,0)</f>
        <v>11</v>
      </c>
      <c r="CV726" s="1278"/>
      <c r="CW726" s="1278"/>
      <c r="CX726" s="1278"/>
      <c r="CY726" s="1278"/>
      <c r="CZ726" s="1278">
        <f t="shared" ref="CZ726:CZ760" si="23">IF(B726="2 Bedrooms",G726,0)</f>
        <v>0</v>
      </c>
      <c r="DA726" s="1278"/>
      <c r="DB726" s="1278"/>
      <c r="DC726" s="1278"/>
      <c r="DD726" s="1278"/>
      <c r="DE726" s="1278">
        <f t="shared" ref="DE726:DE760" si="24">IF(B726="3 Bedrooms",G726,0)</f>
        <v>0</v>
      </c>
      <c r="DF726" s="1278"/>
      <c r="DG726" s="1278"/>
      <c r="DH726" s="1278"/>
      <c r="DI726" s="1278"/>
      <c r="DJ726" s="1278">
        <f t="shared" ref="DJ726:DJ760" si="25">IF(B726="4 Bedrooms",G726,0)</f>
        <v>0</v>
      </c>
      <c r="DK726" s="1278"/>
      <c r="DL726" s="1278"/>
      <c r="DM726" s="1278"/>
      <c r="DN726" s="1278"/>
      <c r="DO726" s="1278">
        <f t="shared" ref="DO726:DO760" si="26">IF(B726="5 Bedrooms",G726,0)</f>
        <v>0</v>
      </c>
      <c r="DP726" s="1278"/>
      <c r="DQ726" s="1278"/>
      <c r="DR726" s="1278"/>
      <c r="DS726" s="1278"/>
      <c r="DT726" s="6"/>
      <c r="DU726" s="1297">
        <f t="shared" ref="DU726:DU760" si="27">IF(AND(B726="SRO/Studio",AC726&lt;=0.3),G726,0)</f>
        <v>0</v>
      </c>
      <c r="DV726" s="1297"/>
      <c r="DW726" s="1297"/>
      <c r="DX726" s="1297"/>
      <c r="DY726" s="1297"/>
      <c r="DZ726" s="1297">
        <f t="shared" ref="DZ726:DZ760" si="28">IF(AND(B726="1 Bedroom",AC726&lt;=0.3),G726,0)</f>
        <v>11</v>
      </c>
      <c r="EA726" s="1297"/>
      <c r="EB726" s="1297"/>
      <c r="EC726" s="1297"/>
      <c r="ED726" s="1297"/>
      <c r="EE726" s="1297">
        <f t="shared" ref="EE726:EE760" si="29">IF(AND(B726="2 Bedrooms",AC726&lt;=0.3),G726,0)</f>
        <v>0</v>
      </c>
      <c r="EF726" s="1297"/>
      <c r="EG726" s="1297"/>
      <c r="EH726" s="1297"/>
      <c r="EI726" s="1297"/>
      <c r="EJ726" s="1297">
        <f t="shared" ref="EJ726:EJ760" si="30">IF(AND(B726="3 Bedrooms",AC726&lt;=0.3),G726,0)</f>
        <v>0</v>
      </c>
      <c r="EK726" s="1297"/>
      <c r="EL726" s="1297"/>
      <c r="EM726" s="1297"/>
      <c r="EN726" s="1297"/>
      <c r="EO726" s="1297">
        <f t="shared" ref="EO726:EO760" si="31">IF(AND(B726="4 Bedrooms",AC726&lt;=0.3),G726,0)</f>
        <v>0</v>
      </c>
      <c r="EP726" s="1297"/>
      <c r="EQ726" s="1297"/>
      <c r="ER726" s="1297"/>
      <c r="ES726" s="1297"/>
      <c r="ET726" s="1297">
        <f t="shared" ref="ET726:ET760" si="32">IF(AND(B726="5 Bedrooms",AC726&lt;=0.3),G726,0)</f>
        <v>0</v>
      </c>
      <c r="EU726" s="1297"/>
      <c r="EV726" s="1297"/>
      <c r="EW726" s="1297"/>
      <c r="EX726" s="1297"/>
      <c r="EY726" s="4"/>
      <c r="EZ726" s="1290" t="str">
        <f t="shared" ref="EZ726:EZ760" si="33">IF(CP726&gt;0,O726,"")</f>
        <v/>
      </c>
      <c r="FA726" s="1291"/>
      <c r="FB726" s="1291"/>
      <c r="FC726" s="1291"/>
      <c r="FD726" s="1292"/>
      <c r="FE726" s="1290">
        <f t="shared" ref="FE726:FE760" si="34">IF(CU726&gt;0,O726,"")</f>
        <v>681</v>
      </c>
      <c r="FF726" s="1291"/>
      <c r="FG726" s="1291"/>
      <c r="FH726" s="1291"/>
      <c r="FI726" s="1292"/>
      <c r="FJ726" s="1290" t="str">
        <f t="shared" ref="FJ726:FJ760" si="35">IF(CZ726&gt;0,O726,"")</f>
        <v/>
      </c>
      <c r="FK726" s="1291"/>
      <c r="FL726" s="1291"/>
      <c r="FM726" s="1291"/>
      <c r="FN726" s="1292"/>
      <c r="FO726" s="1290" t="str">
        <f t="shared" ref="FO726:FO760" si="36">IF(DE726&gt;0,O726,"")</f>
        <v/>
      </c>
      <c r="FP726" s="1291"/>
      <c r="FQ726" s="1291"/>
      <c r="FR726" s="1291"/>
      <c r="FS726" s="1292"/>
      <c r="FT726" s="1290" t="str">
        <f t="shared" ref="FT726:FT760" si="37">IF(DJ726&gt;0,O726,"")</f>
        <v/>
      </c>
      <c r="FU726" s="1291"/>
      <c r="FV726" s="1291"/>
      <c r="FW726" s="1291"/>
      <c r="FX726" s="1292"/>
      <c r="FY726" s="1290" t="str">
        <f t="shared" ref="FY726:FY760" si="38">IF(DO726&gt;0,O726,"")</f>
        <v/>
      </c>
      <c r="FZ726" s="1291"/>
      <c r="GA726" s="1291"/>
      <c r="GB726" s="1291"/>
      <c r="GC726" s="1292"/>
    </row>
    <row r="727" spans="1:185" ht="13" customHeight="1">
      <c r="A727" s="4"/>
      <c r="B727" s="1293" t="s">
        <v>163</v>
      </c>
      <c r="C727" s="1294"/>
      <c r="D727" s="1294"/>
      <c r="E727" s="1294"/>
      <c r="F727" s="1295"/>
      <c r="G727" s="1518">
        <v>5</v>
      </c>
      <c r="H727" s="1519"/>
      <c r="I727" s="1519"/>
      <c r="J727" s="1520"/>
      <c r="K727" s="1522">
        <v>951</v>
      </c>
      <c r="L727" s="1523"/>
      <c r="M727" s="1523"/>
      <c r="N727" s="1524"/>
      <c r="O727" s="1413">
        <v>800</v>
      </c>
      <c r="P727" s="1414"/>
      <c r="Q727" s="1414"/>
      <c r="R727" s="1414"/>
      <c r="S727" s="1415"/>
      <c r="T727" s="1413">
        <v>127</v>
      </c>
      <c r="U727" s="1414"/>
      <c r="V727" s="1414"/>
      <c r="W727" s="1415"/>
      <c r="X727" s="1335">
        <f t="shared" si="11"/>
        <v>927</v>
      </c>
      <c r="Y727" s="1336"/>
      <c r="Z727" s="1336"/>
      <c r="AA727" s="1336"/>
      <c r="AB727" s="1337"/>
      <c r="AC727" s="1525">
        <v>0.3</v>
      </c>
      <c r="AD727" s="1526"/>
      <c r="AE727" s="1526"/>
      <c r="AF727" s="1526"/>
      <c r="AG727" s="1527"/>
      <c r="AH727" s="1317">
        <f t="shared" ref="AH727:AH760" si="39">IF($AC727&gt;0,($X727/$AZ727), "")</f>
        <v>0.29980595084087969</v>
      </c>
      <c r="AI727" s="1318"/>
      <c r="AJ727" s="1319"/>
      <c r="AK727" s="1293" t="s">
        <v>1043</v>
      </c>
      <c r="AL727" s="1294"/>
      <c r="AM727" s="1294"/>
      <c r="AN727" s="1294"/>
      <c r="AO727" s="1295"/>
      <c r="AP727" s="3"/>
      <c r="AQ727" s="3"/>
      <c r="AR727" s="3"/>
      <c r="AS727" s="3"/>
      <c r="AZ727" s="118">
        <f t="shared" si="12"/>
        <v>3092</v>
      </c>
      <c r="BA727" s="3"/>
      <c r="BB727" s="3"/>
      <c r="BC727" s="3"/>
      <c r="BD727" s="3"/>
      <c r="BE727" s="204"/>
      <c r="BF727" s="294">
        <f t="shared" si="13"/>
        <v>5</v>
      </c>
      <c r="BG727" s="297">
        <f t="shared" si="14"/>
        <v>7.575757575757576E-2</v>
      </c>
      <c r="BH727" s="298">
        <f t="shared" si="15"/>
        <v>2.2727272727272728E-2</v>
      </c>
      <c r="BI727" s="3"/>
      <c r="BJ727" s="3"/>
      <c r="BK727" s="3"/>
      <c r="BL727" s="3"/>
      <c r="BM727" s="3"/>
      <c r="BN727" s="3"/>
      <c r="BS727" s="294">
        <f t="shared" si="16"/>
        <v>5</v>
      </c>
      <c r="BT727" s="297">
        <f t="shared" si="17"/>
        <v>7.575757575757576E-2</v>
      </c>
      <c r="BU727" s="298">
        <f t="shared" si="18"/>
        <v>2.2712572033399978E-2</v>
      </c>
      <c r="CC727" s="3"/>
      <c r="CD727" s="3"/>
      <c r="CE727" s="3"/>
      <c r="CF727" s="3"/>
      <c r="CG727" s="1290">
        <f t="shared" ref="CG727:CG760" si="40">IF(AND(AC727&lt;=0.5,AC727&gt;=0.36),1,0)</f>
        <v>0</v>
      </c>
      <c r="CH727" s="1292"/>
      <c r="CI727" s="1273">
        <f t="shared" ref="CI727:CI760" si="41">IF(CG727=1,G727,0)</f>
        <v>0</v>
      </c>
      <c r="CJ727" s="1275"/>
      <c r="CK727" s="1290">
        <f t="shared" si="19"/>
        <v>1</v>
      </c>
      <c r="CL727" s="1292"/>
      <c r="CM727" s="1273">
        <f t="shared" si="20"/>
        <v>5</v>
      </c>
      <c r="CN727" s="1275"/>
      <c r="CO727" s="3"/>
      <c r="CP727" s="1270">
        <f t="shared" si="21"/>
        <v>0</v>
      </c>
      <c r="CQ727" s="1271"/>
      <c r="CR727" s="1271"/>
      <c r="CS727" s="1271"/>
      <c r="CT727" s="1272"/>
      <c r="CU727" s="1278">
        <f t="shared" si="22"/>
        <v>0</v>
      </c>
      <c r="CV727" s="1278"/>
      <c r="CW727" s="1278"/>
      <c r="CX727" s="1278"/>
      <c r="CY727" s="1278"/>
      <c r="CZ727" s="1278">
        <f t="shared" si="23"/>
        <v>5</v>
      </c>
      <c r="DA727" s="1278"/>
      <c r="DB727" s="1278"/>
      <c r="DC727" s="1278"/>
      <c r="DD727" s="1278"/>
      <c r="DE727" s="1278">
        <f t="shared" si="24"/>
        <v>0</v>
      </c>
      <c r="DF727" s="1278"/>
      <c r="DG727" s="1278"/>
      <c r="DH727" s="1278"/>
      <c r="DI727" s="1278"/>
      <c r="DJ727" s="1278">
        <f t="shared" si="25"/>
        <v>0</v>
      </c>
      <c r="DK727" s="1278"/>
      <c r="DL727" s="1278"/>
      <c r="DM727" s="1278"/>
      <c r="DN727" s="1278"/>
      <c r="DO727" s="1278">
        <f t="shared" si="26"/>
        <v>0</v>
      </c>
      <c r="DP727" s="1278"/>
      <c r="DQ727" s="1278"/>
      <c r="DR727" s="1278"/>
      <c r="DS727" s="1278"/>
      <c r="DT727" s="6"/>
      <c r="DU727" s="1297">
        <f t="shared" si="27"/>
        <v>0</v>
      </c>
      <c r="DV727" s="1297"/>
      <c r="DW727" s="1297"/>
      <c r="DX727" s="1297"/>
      <c r="DY727" s="1297"/>
      <c r="DZ727" s="1297">
        <f t="shared" si="28"/>
        <v>0</v>
      </c>
      <c r="EA727" s="1297"/>
      <c r="EB727" s="1297"/>
      <c r="EC727" s="1297"/>
      <c r="ED727" s="1297"/>
      <c r="EE727" s="1297">
        <f t="shared" si="29"/>
        <v>5</v>
      </c>
      <c r="EF727" s="1297"/>
      <c r="EG727" s="1297"/>
      <c r="EH727" s="1297"/>
      <c r="EI727" s="1297"/>
      <c r="EJ727" s="1297">
        <f t="shared" si="30"/>
        <v>0</v>
      </c>
      <c r="EK727" s="1297"/>
      <c r="EL727" s="1297"/>
      <c r="EM727" s="1297"/>
      <c r="EN727" s="1297"/>
      <c r="EO727" s="1297">
        <f t="shared" si="31"/>
        <v>0</v>
      </c>
      <c r="EP727" s="1297"/>
      <c r="EQ727" s="1297"/>
      <c r="ER727" s="1297"/>
      <c r="ES727" s="1297"/>
      <c r="ET727" s="1297">
        <f t="shared" si="32"/>
        <v>0</v>
      </c>
      <c r="EU727" s="1297"/>
      <c r="EV727" s="1297"/>
      <c r="EW727" s="1297"/>
      <c r="EX727" s="1297"/>
      <c r="EY727" s="4"/>
      <c r="EZ727" s="1290" t="str">
        <f t="shared" si="33"/>
        <v/>
      </c>
      <c r="FA727" s="1291"/>
      <c r="FB727" s="1291"/>
      <c r="FC727" s="1291"/>
      <c r="FD727" s="1292"/>
      <c r="FE727" s="1290" t="str">
        <f t="shared" si="34"/>
        <v/>
      </c>
      <c r="FF727" s="1291"/>
      <c r="FG727" s="1291"/>
      <c r="FH727" s="1291"/>
      <c r="FI727" s="1292"/>
      <c r="FJ727" s="1290">
        <f t="shared" si="35"/>
        <v>800</v>
      </c>
      <c r="FK727" s="1291"/>
      <c r="FL727" s="1291"/>
      <c r="FM727" s="1291"/>
      <c r="FN727" s="1292"/>
      <c r="FO727" s="1290" t="str">
        <f t="shared" si="36"/>
        <v/>
      </c>
      <c r="FP727" s="1291"/>
      <c r="FQ727" s="1291"/>
      <c r="FR727" s="1291"/>
      <c r="FS727" s="1292"/>
      <c r="FT727" s="1290" t="str">
        <f t="shared" si="37"/>
        <v/>
      </c>
      <c r="FU727" s="1291"/>
      <c r="FV727" s="1291"/>
      <c r="FW727" s="1291"/>
      <c r="FX727" s="1292"/>
      <c r="FY727" s="1290" t="str">
        <f t="shared" si="38"/>
        <v/>
      </c>
      <c r="FZ727" s="1291"/>
      <c r="GA727" s="1291"/>
      <c r="GB727" s="1291"/>
      <c r="GC727" s="1292"/>
    </row>
    <row r="728" spans="1:185" ht="13" customHeight="1">
      <c r="A728" s="4"/>
      <c r="B728" s="1293" t="s">
        <v>325</v>
      </c>
      <c r="C728" s="1294"/>
      <c r="D728" s="1294"/>
      <c r="E728" s="1294"/>
      <c r="F728" s="1295"/>
      <c r="G728" s="1518">
        <v>6</v>
      </c>
      <c r="H728" s="1519"/>
      <c r="I728" s="1519"/>
      <c r="J728" s="1520"/>
      <c r="K728" s="1522">
        <v>643</v>
      </c>
      <c r="L728" s="1523"/>
      <c r="M728" s="1523"/>
      <c r="N728" s="1524"/>
      <c r="O728" s="1413">
        <v>681</v>
      </c>
      <c r="P728" s="1414"/>
      <c r="Q728" s="1414"/>
      <c r="R728" s="1414"/>
      <c r="S728" s="1415"/>
      <c r="T728" s="1413">
        <v>91</v>
      </c>
      <c r="U728" s="1414"/>
      <c r="V728" s="1414"/>
      <c r="W728" s="1415"/>
      <c r="X728" s="1335">
        <f t="shared" si="11"/>
        <v>772</v>
      </c>
      <c r="Y728" s="1336"/>
      <c r="Z728" s="1336"/>
      <c r="AA728" s="1336"/>
      <c r="AB728" s="1337"/>
      <c r="AC728" s="1525">
        <v>0.3</v>
      </c>
      <c r="AD728" s="1526"/>
      <c r="AE728" s="1526"/>
      <c r="AF728" s="1526"/>
      <c r="AG728" s="1527"/>
      <c r="AH728" s="1317">
        <f t="shared" si="39"/>
        <v>0.2996894409937888</v>
      </c>
      <c r="AI728" s="1318"/>
      <c r="AJ728" s="1319"/>
      <c r="AK728" s="1293" t="s">
        <v>591</v>
      </c>
      <c r="AL728" s="1294"/>
      <c r="AM728" s="1294"/>
      <c r="AN728" s="1294"/>
      <c r="AO728" s="1295"/>
      <c r="AP728" s="3"/>
      <c r="AQ728" s="3"/>
      <c r="AR728" s="3"/>
      <c r="AS728" s="3"/>
      <c r="AZ728" s="118">
        <f t="shared" si="12"/>
        <v>2576</v>
      </c>
      <c r="BA728" s="3"/>
      <c r="BB728" s="3"/>
      <c r="BC728" s="3"/>
      <c r="BD728" s="3"/>
      <c r="BE728" s="204"/>
      <c r="BF728" s="294">
        <f t="shared" si="13"/>
        <v>6</v>
      </c>
      <c r="BG728" s="297">
        <f t="shared" si="14"/>
        <v>9.0909090909090912E-2</v>
      </c>
      <c r="BH728" s="298">
        <f t="shared" si="15"/>
        <v>2.7272727272727271E-2</v>
      </c>
      <c r="BI728" s="3"/>
      <c r="BJ728" s="3"/>
      <c r="BK728" s="3"/>
      <c r="BL728" s="3"/>
      <c r="BM728" s="3"/>
      <c r="BN728" s="3"/>
      <c r="BS728" s="294">
        <f t="shared" si="16"/>
        <v>6</v>
      </c>
      <c r="BT728" s="297">
        <f t="shared" si="17"/>
        <v>9.0909090909090912E-2</v>
      </c>
      <c r="BU728" s="298">
        <f t="shared" si="18"/>
        <v>2.7244494635798984E-2</v>
      </c>
      <c r="CC728" s="3"/>
      <c r="CD728" s="3"/>
      <c r="CE728" s="3"/>
      <c r="CF728" s="3"/>
      <c r="CG728" s="1290">
        <f t="shared" si="40"/>
        <v>0</v>
      </c>
      <c r="CH728" s="1292"/>
      <c r="CI728" s="1273">
        <f t="shared" si="41"/>
        <v>0</v>
      </c>
      <c r="CJ728" s="1275"/>
      <c r="CK728" s="1290">
        <f t="shared" si="19"/>
        <v>1</v>
      </c>
      <c r="CL728" s="1292"/>
      <c r="CM728" s="1273">
        <f t="shared" si="20"/>
        <v>6</v>
      </c>
      <c r="CN728" s="1275"/>
      <c r="CO728" s="3"/>
      <c r="CP728" s="1270">
        <f t="shared" si="21"/>
        <v>0</v>
      </c>
      <c r="CQ728" s="1271"/>
      <c r="CR728" s="1271"/>
      <c r="CS728" s="1271"/>
      <c r="CT728" s="1272"/>
      <c r="CU728" s="1278">
        <f t="shared" si="22"/>
        <v>6</v>
      </c>
      <c r="CV728" s="1278"/>
      <c r="CW728" s="1278"/>
      <c r="CX728" s="1278"/>
      <c r="CY728" s="1278"/>
      <c r="CZ728" s="1278">
        <f t="shared" si="23"/>
        <v>0</v>
      </c>
      <c r="DA728" s="1278"/>
      <c r="DB728" s="1278"/>
      <c r="DC728" s="1278"/>
      <c r="DD728" s="1278"/>
      <c r="DE728" s="1278">
        <f t="shared" si="24"/>
        <v>0</v>
      </c>
      <c r="DF728" s="1278"/>
      <c r="DG728" s="1278"/>
      <c r="DH728" s="1278"/>
      <c r="DI728" s="1278"/>
      <c r="DJ728" s="1278">
        <f t="shared" si="25"/>
        <v>0</v>
      </c>
      <c r="DK728" s="1278"/>
      <c r="DL728" s="1278"/>
      <c r="DM728" s="1278"/>
      <c r="DN728" s="1278"/>
      <c r="DO728" s="1278">
        <f t="shared" si="26"/>
        <v>0</v>
      </c>
      <c r="DP728" s="1278"/>
      <c r="DQ728" s="1278"/>
      <c r="DR728" s="1278"/>
      <c r="DS728" s="1278"/>
      <c r="DT728" s="6"/>
      <c r="DU728" s="1297">
        <f t="shared" si="27"/>
        <v>0</v>
      </c>
      <c r="DV728" s="1297"/>
      <c r="DW728" s="1297"/>
      <c r="DX728" s="1297"/>
      <c r="DY728" s="1297"/>
      <c r="DZ728" s="1297">
        <f t="shared" si="28"/>
        <v>6</v>
      </c>
      <c r="EA728" s="1297"/>
      <c r="EB728" s="1297"/>
      <c r="EC728" s="1297"/>
      <c r="ED728" s="1297"/>
      <c r="EE728" s="1297">
        <f t="shared" si="29"/>
        <v>0</v>
      </c>
      <c r="EF728" s="1297"/>
      <c r="EG728" s="1297"/>
      <c r="EH728" s="1297"/>
      <c r="EI728" s="1297"/>
      <c r="EJ728" s="1297">
        <f t="shared" si="30"/>
        <v>0</v>
      </c>
      <c r="EK728" s="1297"/>
      <c r="EL728" s="1297"/>
      <c r="EM728" s="1297"/>
      <c r="EN728" s="1297"/>
      <c r="EO728" s="1297">
        <f t="shared" si="31"/>
        <v>0</v>
      </c>
      <c r="EP728" s="1297"/>
      <c r="EQ728" s="1297"/>
      <c r="ER728" s="1297"/>
      <c r="ES728" s="1297"/>
      <c r="ET728" s="1297">
        <f t="shared" si="32"/>
        <v>0</v>
      </c>
      <c r="EU728" s="1297"/>
      <c r="EV728" s="1297"/>
      <c r="EW728" s="1297"/>
      <c r="EX728" s="1297"/>
      <c r="EZ728" s="1290" t="str">
        <f t="shared" si="33"/>
        <v/>
      </c>
      <c r="FA728" s="1291"/>
      <c r="FB728" s="1291"/>
      <c r="FC728" s="1291"/>
      <c r="FD728" s="1292"/>
      <c r="FE728" s="1290">
        <f t="shared" si="34"/>
        <v>681</v>
      </c>
      <c r="FF728" s="1291"/>
      <c r="FG728" s="1291"/>
      <c r="FH728" s="1291"/>
      <c r="FI728" s="1292"/>
      <c r="FJ728" s="1290" t="str">
        <f t="shared" si="35"/>
        <v/>
      </c>
      <c r="FK728" s="1291"/>
      <c r="FL728" s="1291"/>
      <c r="FM728" s="1291"/>
      <c r="FN728" s="1292"/>
      <c r="FO728" s="1290" t="str">
        <f t="shared" si="36"/>
        <v/>
      </c>
      <c r="FP728" s="1291"/>
      <c r="FQ728" s="1291"/>
      <c r="FR728" s="1291"/>
      <c r="FS728" s="1292"/>
      <c r="FT728" s="1290" t="str">
        <f t="shared" si="37"/>
        <v/>
      </c>
      <c r="FU728" s="1291"/>
      <c r="FV728" s="1291"/>
      <c r="FW728" s="1291"/>
      <c r="FX728" s="1292"/>
      <c r="FY728" s="1290" t="str">
        <f t="shared" si="38"/>
        <v/>
      </c>
      <c r="FZ728" s="1291"/>
      <c r="GA728" s="1291"/>
      <c r="GB728" s="1291"/>
      <c r="GC728" s="1292"/>
    </row>
    <row r="729" spans="1:185" ht="13" customHeight="1">
      <c r="B729" s="1293" t="s">
        <v>163</v>
      </c>
      <c r="C729" s="1294"/>
      <c r="D729" s="1294"/>
      <c r="E729" s="1294"/>
      <c r="F729" s="1295"/>
      <c r="G729" s="1518">
        <v>17</v>
      </c>
      <c r="H729" s="1519"/>
      <c r="I729" s="1519"/>
      <c r="J729" s="1520"/>
      <c r="K729" s="1522">
        <v>951</v>
      </c>
      <c r="L729" s="1523"/>
      <c r="M729" s="1523"/>
      <c r="N729" s="1524"/>
      <c r="O729" s="1413">
        <v>800</v>
      </c>
      <c r="P729" s="1414"/>
      <c r="Q729" s="1414"/>
      <c r="R729" s="1414"/>
      <c r="S729" s="1415"/>
      <c r="T729" s="1413">
        <v>127</v>
      </c>
      <c r="U729" s="1414"/>
      <c r="V729" s="1414"/>
      <c r="W729" s="1415"/>
      <c r="X729" s="1335">
        <f t="shared" si="11"/>
        <v>927</v>
      </c>
      <c r="Y729" s="1336"/>
      <c r="Z729" s="1336"/>
      <c r="AA729" s="1336"/>
      <c r="AB729" s="1337"/>
      <c r="AC729" s="1525">
        <v>0.3</v>
      </c>
      <c r="AD729" s="1526"/>
      <c r="AE729" s="1526"/>
      <c r="AF729" s="1526"/>
      <c r="AG729" s="1527"/>
      <c r="AH729" s="1317">
        <f t="shared" si="39"/>
        <v>0.29980595084087969</v>
      </c>
      <c r="AI729" s="1318"/>
      <c r="AJ729" s="1319"/>
      <c r="AK729" s="1293" t="s">
        <v>591</v>
      </c>
      <c r="AL729" s="1294"/>
      <c r="AM729" s="1294"/>
      <c r="AN729" s="1294"/>
      <c r="AO729" s="1295"/>
      <c r="AP729" s="3"/>
      <c r="AQ729" s="3"/>
      <c r="AR729" s="3"/>
      <c r="AS729" s="3"/>
      <c r="AY729" s="116"/>
      <c r="AZ729" s="118">
        <f t="shared" si="12"/>
        <v>3092</v>
      </c>
      <c r="BA729" s="3"/>
      <c r="BB729" s="3"/>
      <c r="BC729" s="3"/>
      <c r="BD729" s="3"/>
      <c r="BE729" s="204"/>
      <c r="BF729" s="294">
        <f t="shared" si="13"/>
        <v>17</v>
      </c>
      <c r="BG729" s="297">
        <f t="shared" si="14"/>
        <v>0.25757575757575757</v>
      </c>
      <c r="BH729" s="298">
        <f t="shared" si="15"/>
        <v>7.7272727272727271E-2</v>
      </c>
      <c r="BI729" s="3"/>
      <c r="BJ729" s="3"/>
      <c r="BK729" s="3"/>
      <c r="BL729" s="3"/>
      <c r="BM729" s="3"/>
      <c r="BN729" s="3"/>
      <c r="BS729" s="294">
        <f t="shared" si="16"/>
        <v>17</v>
      </c>
      <c r="BT729" s="297">
        <f t="shared" si="17"/>
        <v>0.25757575757575757</v>
      </c>
      <c r="BU729" s="298">
        <f t="shared" si="18"/>
        <v>7.7222744913559918E-2</v>
      </c>
      <c r="CC729" s="3"/>
      <c r="CD729" s="3"/>
      <c r="CE729" s="3"/>
      <c r="CF729" s="3"/>
      <c r="CG729" s="1290">
        <f t="shared" si="40"/>
        <v>0</v>
      </c>
      <c r="CH729" s="1292"/>
      <c r="CI729" s="1273">
        <f t="shared" si="41"/>
        <v>0</v>
      </c>
      <c r="CJ729" s="1275"/>
      <c r="CK729" s="1290">
        <f t="shared" si="19"/>
        <v>1</v>
      </c>
      <c r="CL729" s="1292"/>
      <c r="CM729" s="1273">
        <f t="shared" si="20"/>
        <v>17</v>
      </c>
      <c r="CN729" s="1275"/>
      <c r="CO729" s="3"/>
      <c r="CP729" s="1270">
        <f t="shared" si="21"/>
        <v>0</v>
      </c>
      <c r="CQ729" s="1271"/>
      <c r="CR729" s="1271"/>
      <c r="CS729" s="1271"/>
      <c r="CT729" s="1272"/>
      <c r="CU729" s="1278">
        <f t="shared" si="22"/>
        <v>0</v>
      </c>
      <c r="CV729" s="1278"/>
      <c r="CW729" s="1278"/>
      <c r="CX729" s="1278"/>
      <c r="CY729" s="1278"/>
      <c r="CZ729" s="1278">
        <f t="shared" si="23"/>
        <v>17</v>
      </c>
      <c r="DA729" s="1278"/>
      <c r="DB729" s="1278"/>
      <c r="DC729" s="1278"/>
      <c r="DD729" s="1278"/>
      <c r="DE729" s="1278">
        <f t="shared" si="24"/>
        <v>0</v>
      </c>
      <c r="DF729" s="1278"/>
      <c r="DG729" s="1278"/>
      <c r="DH729" s="1278"/>
      <c r="DI729" s="1278"/>
      <c r="DJ729" s="1278">
        <f t="shared" si="25"/>
        <v>0</v>
      </c>
      <c r="DK729" s="1278"/>
      <c r="DL729" s="1278"/>
      <c r="DM729" s="1278"/>
      <c r="DN729" s="1278"/>
      <c r="DO729" s="1278">
        <f t="shared" si="26"/>
        <v>0</v>
      </c>
      <c r="DP729" s="1278"/>
      <c r="DQ729" s="1278"/>
      <c r="DR729" s="1278"/>
      <c r="DS729" s="1278"/>
      <c r="DT729" s="6"/>
      <c r="DU729" s="1297">
        <f t="shared" si="27"/>
        <v>0</v>
      </c>
      <c r="DV729" s="1297"/>
      <c r="DW729" s="1297"/>
      <c r="DX729" s="1297"/>
      <c r="DY729" s="1297"/>
      <c r="DZ729" s="1297">
        <f t="shared" si="28"/>
        <v>0</v>
      </c>
      <c r="EA729" s="1297"/>
      <c r="EB729" s="1297"/>
      <c r="EC729" s="1297"/>
      <c r="ED729" s="1297"/>
      <c r="EE729" s="1297">
        <f t="shared" si="29"/>
        <v>17</v>
      </c>
      <c r="EF729" s="1297"/>
      <c r="EG729" s="1297"/>
      <c r="EH729" s="1297"/>
      <c r="EI729" s="1297"/>
      <c r="EJ729" s="1297">
        <f t="shared" si="30"/>
        <v>0</v>
      </c>
      <c r="EK729" s="1297"/>
      <c r="EL729" s="1297"/>
      <c r="EM729" s="1297"/>
      <c r="EN729" s="1297"/>
      <c r="EO729" s="1297">
        <f t="shared" si="31"/>
        <v>0</v>
      </c>
      <c r="EP729" s="1297"/>
      <c r="EQ729" s="1297"/>
      <c r="ER729" s="1297"/>
      <c r="ES729" s="1297"/>
      <c r="ET729" s="1297">
        <f t="shared" si="32"/>
        <v>0</v>
      </c>
      <c r="EU729" s="1297"/>
      <c r="EV729" s="1297"/>
      <c r="EW729" s="1297"/>
      <c r="EX729" s="1297"/>
      <c r="EZ729" s="1290" t="str">
        <f t="shared" si="33"/>
        <v/>
      </c>
      <c r="FA729" s="1291"/>
      <c r="FB729" s="1291"/>
      <c r="FC729" s="1291"/>
      <c r="FD729" s="1292"/>
      <c r="FE729" s="1290" t="str">
        <f t="shared" si="34"/>
        <v/>
      </c>
      <c r="FF729" s="1291"/>
      <c r="FG729" s="1291"/>
      <c r="FH729" s="1291"/>
      <c r="FI729" s="1292"/>
      <c r="FJ729" s="1290">
        <f t="shared" si="35"/>
        <v>800</v>
      </c>
      <c r="FK729" s="1291"/>
      <c r="FL729" s="1291"/>
      <c r="FM729" s="1291"/>
      <c r="FN729" s="1292"/>
      <c r="FO729" s="1290" t="str">
        <f t="shared" si="36"/>
        <v/>
      </c>
      <c r="FP729" s="1291"/>
      <c r="FQ729" s="1291"/>
      <c r="FR729" s="1291"/>
      <c r="FS729" s="1292"/>
      <c r="FT729" s="1290" t="str">
        <f t="shared" si="37"/>
        <v/>
      </c>
      <c r="FU729" s="1291"/>
      <c r="FV729" s="1291"/>
      <c r="FW729" s="1291"/>
      <c r="FX729" s="1292"/>
      <c r="FY729" s="1290" t="str">
        <f t="shared" si="38"/>
        <v/>
      </c>
      <c r="FZ729" s="1291"/>
      <c r="GA729" s="1291"/>
      <c r="GB729" s="1291"/>
      <c r="GC729" s="1292"/>
    </row>
    <row r="730" spans="1:185" ht="13" customHeight="1">
      <c r="B730" s="1293" t="s">
        <v>164</v>
      </c>
      <c r="C730" s="1294"/>
      <c r="D730" s="1294"/>
      <c r="E730" s="1294"/>
      <c r="F730" s="1295"/>
      <c r="G730" s="1518">
        <v>2</v>
      </c>
      <c r="H730" s="1519"/>
      <c r="I730" s="1519"/>
      <c r="J730" s="1520"/>
      <c r="K730" s="1522">
        <v>1142</v>
      </c>
      <c r="L730" s="1523"/>
      <c r="M730" s="1523"/>
      <c r="N730" s="1524"/>
      <c r="O730" s="1413">
        <v>910</v>
      </c>
      <c r="P730" s="1414"/>
      <c r="Q730" s="1414"/>
      <c r="R730" s="1414"/>
      <c r="S730" s="1415"/>
      <c r="T730" s="1413">
        <v>161</v>
      </c>
      <c r="U730" s="1414"/>
      <c r="V730" s="1414"/>
      <c r="W730" s="1415"/>
      <c r="X730" s="1335">
        <f t="shared" si="11"/>
        <v>1071</v>
      </c>
      <c r="Y730" s="1336"/>
      <c r="Z730" s="1336"/>
      <c r="AA730" s="1336"/>
      <c r="AB730" s="1337"/>
      <c r="AC730" s="1525">
        <v>0.3</v>
      </c>
      <c r="AD730" s="1526"/>
      <c r="AE730" s="1526"/>
      <c r="AF730" s="1526"/>
      <c r="AG730" s="1527"/>
      <c r="AH730" s="1317">
        <f t="shared" si="39"/>
        <v>0.29983202687569988</v>
      </c>
      <c r="AI730" s="1318"/>
      <c r="AJ730" s="1319"/>
      <c r="AK730" s="1293" t="s">
        <v>591</v>
      </c>
      <c r="AL730" s="1294"/>
      <c r="AM730" s="1294"/>
      <c r="AN730" s="1294"/>
      <c r="AO730" s="1295"/>
      <c r="AP730" s="3"/>
      <c r="AQ730" s="3"/>
      <c r="AR730" s="3"/>
      <c r="AS730" s="3"/>
      <c r="AY730" s="116"/>
      <c r="AZ730" s="118">
        <f t="shared" si="12"/>
        <v>3572</v>
      </c>
      <c r="BA730" s="3"/>
      <c r="BB730" s="3"/>
      <c r="BC730" s="3"/>
      <c r="BD730" s="3"/>
      <c r="BE730" s="204"/>
      <c r="BF730" s="294">
        <f t="shared" si="13"/>
        <v>2</v>
      </c>
      <c r="BG730" s="297">
        <f t="shared" si="14"/>
        <v>3.0303030303030304E-2</v>
      </c>
      <c r="BH730" s="298">
        <f t="shared" si="15"/>
        <v>9.0909090909090905E-3</v>
      </c>
      <c r="BI730" s="3"/>
      <c r="BJ730" s="3"/>
      <c r="BK730" s="3"/>
      <c r="BL730" s="3"/>
      <c r="BM730" s="3"/>
      <c r="BN730" s="3"/>
      <c r="BS730" s="294">
        <f t="shared" si="16"/>
        <v>2</v>
      </c>
      <c r="BT730" s="297">
        <f t="shared" si="17"/>
        <v>3.0303030303030304E-2</v>
      </c>
      <c r="BU730" s="298">
        <f t="shared" si="18"/>
        <v>9.0858189962333292E-3</v>
      </c>
      <c r="CC730" s="3"/>
      <c r="CD730" s="3"/>
      <c r="CE730" s="3"/>
      <c r="CF730" s="3"/>
      <c r="CG730" s="1290">
        <f t="shared" si="40"/>
        <v>0</v>
      </c>
      <c r="CH730" s="1292"/>
      <c r="CI730" s="1273">
        <f t="shared" si="41"/>
        <v>0</v>
      </c>
      <c r="CJ730" s="1275"/>
      <c r="CK730" s="1290">
        <f t="shared" si="19"/>
        <v>1</v>
      </c>
      <c r="CL730" s="1292"/>
      <c r="CM730" s="1273">
        <f t="shared" si="20"/>
        <v>2</v>
      </c>
      <c r="CN730" s="1275"/>
      <c r="CO730" s="3"/>
      <c r="CP730" s="1270">
        <f t="shared" si="21"/>
        <v>0</v>
      </c>
      <c r="CQ730" s="1271"/>
      <c r="CR730" s="1271"/>
      <c r="CS730" s="1271"/>
      <c r="CT730" s="1272"/>
      <c r="CU730" s="1278">
        <f t="shared" si="22"/>
        <v>0</v>
      </c>
      <c r="CV730" s="1278"/>
      <c r="CW730" s="1278"/>
      <c r="CX730" s="1278"/>
      <c r="CY730" s="1278"/>
      <c r="CZ730" s="1278">
        <f t="shared" si="23"/>
        <v>0</v>
      </c>
      <c r="DA730" s="1278"/>
      <c r="DB730" s="1278"/>
      <c r="DC730" s="1278"/>
      <c r="DD730" s="1278"/>
      <c r="DE730" s="1278">
        <f t="shared" si="24"/>
        <v>2</v>
      </c>
      <c r="DF730" s="1278"/>
      <c r="DG730" s="1278"/>
      <c r="DH730" s="1278"/>
      <c r="DI730" s="1278"/>
      <c r="DJ730" s="1278">
        <f t="shared" si="25"/>
        <v>0</v>
      </c>
      <c r="DK730" s="1278"/>
      <c r="DL730" s="1278"/>
      <c r="DM730" s="1278"/>
      <c r="DN730" s="1278"/>
      <c r="DO730" s="1278">
        <f t="shared" si="26"/>
        <v>0</v>
      </c>
      <c r="DP730" s="1278"/>
      <c r="DQ730" s="1278"/>
      <c r="DR730" s="1278"/>
      <c r="DS730" s="1278"/>
      <c r="DT730" s="6"/>
      <c r="DU730" s="1297">
        <f t="shared" si="27"/>
        <v>0</v>
      </c>
      <c r="DV730" s="1297"/>
      <c r="DW730" s="1297"/>
      <c r="DX730" s="1297"/>
      <c r="DY730" s="1297"/>
      <c r="DZ730" s="1297">
        <f t="shared" si="28"/>
        <v>0</v>
      </c>
      <c r="EA730" s="1297"/>
      <c r="EB730" s="1297"/>
      <c r="EC730" s="1297"/>
      <c r="ED730" s="1297"/>
      <c r="EE730" s="1297">
        <f t="shared" si="29"/>
        <v>0</v>
      </c>
      <c r="EF730" s="1297"/>
      <c r="EG730" s="1297"/>
      <c r="EH730" s="1297"/>
      <c r="EI730" s="1297"/>
      <c r="EJ730" s="1297">
        <f t="shared" si="30"/>
        <v>2</v>
      </c>
      <c r="EK730" s="1297"/>
      <c r="EL730" s="1297"/>
      <c r="EM730" s="1297"/>
      <c r="EN730" s="1297"/>
      <c r="EO730" s="1297">
        <f t="shared" si="31"/>
        <v>0</v>
      </c>
      <c r="EP730" s="1297"/>
      <c r="EQ730" s="1297"/>
      <c r="ER730" s="1297"/>
      <c r="ES730" s="1297"/>
      <c r="ET730" s="1297">
        <f t="shared" si="32"/>
        <v>0</v>
      </c>
      <c r="EU730" s="1297"/>
      <c r="EV730" s="1297"/>
      <c r="EW730" s="1297"/>
      <c r="EX730" s="1297"/>
      <c r="EZ730" s="1290" t="str">
        <f t="shared" si="33"/>
        <v/>
      </c>
      <c r="FA730" s="1291"/>
      <c r="FB730" s="1291"/>
      <c r="FC730" s="1291"/>
      <c r="FD730" s="1292"/>
      <c r="FE730" s="1290" t="str">
        <f t="shared" si="34"/>
        <v/>
      </c>
      <c r="FF730" s="1291"/>
      <c r="FG730" s="1291"/>
      <c r="FH730" s="1291"/>
      <c r="FI730" s="1292"/>
      <c r="FJ730" s="1290" t="str">
        <f t="shared" si="35"/>
        <v/>
      </c>
      <c r="FK730" s="1291"/>
      <c r="FL730" s="1291"/>
      <c r="FM730" s="1291"/>
      <c r="FN730" s="1292"/>
      <c r="FO730" s="1290">
        <f t="shared" si="36"/>
        <v>910</v>
      </c>
      <c r="FP730" s="1291"/>
      <c r="FQ730" s="1291"/>
      <c r="FR730" s="1291"/>
      <c r="FS730" s="1292"/>
      <c r="FT730" s="1290" t="str">
        <f t="shared" si="37"/>
        <v/>
      </c>
      <c r="FU730" s="1291"/>
      <c r="FV730" s="1291"/>
      <c r="FW730" s="1291"/>
      <c r="FX730" s="1292"/>
      <c r="FY730" s="1290" t="str">
        <f t="shared" si="38"/>
        <v/>
      </c>
      <c r="FZ730" s="1291"/>
      <c r="GA730" s="1291"/>
      <c r="GB730" s="1291"/>
      <c r="GC730" s="1292"/>
    </row>
    <row r="731" spans="1:185" ht="13" customHeight="1">
      <c r="B731" s="1293" t="s">
        <v>325</v>
      </c>
      <c r="C731" s="1294"/>
      <c r="D731" s="1294"/>
      <c r="E731" s="1294"/>
      <c r="F731" s="1295"/>
      <c r="G731" s="1518">
        <v>1</v>
      </c>
      <c r="H731" s="1519"/>
      <c r="I731" s="1519"/>
      <c r="J731" s="1520"/>
      <c r="K731" s="1522">
        <v>643</v>
      </c>
      <c r="L731" s="1523"/>
      <c r="M731" s="1523"/>
      <c r="N731" s="1524"/>
      <c r="O731" s="1413">
        <v>1454</v>
      </c>
      <c r="P731" s="1414"/>
      <c r="Q731" s="1414"/>
      <c r="R731" s="1414"/>
      <c r="S731" s="1415"/>
      <c r="T731" s="1413">
        <v>91</v>
      </c>
      <c r="U731" s="1414"/>
      <c r="V731" s="1414"/>
      <c r="W731" s="1415"/>
      <c r="X731" s="1335">
        <f t="shared" si="11"/>
        <v>1545</v>
      </c>
      <c r="Y731" s="1336"/>
      <c r="Z731" s="1336"/>
      <c r="AA731" s="1336"/>
      <c r="AB731" s="1337"/>
      <c r="AC731" s="1525">
        <v>0.6</v>
      </c>
      <c r="AD731" s="1526"/>
      <c r="AE731" s="1526"/>
      <c r="AF731" s="1526"/>
      <c r="AG731" s="1527"/>
      <c r="AH731" s="1317">
        <f t="shared" si="39"/>
        <v>0.59976708074534157</v>
      </c>
      <c r="AI731" s="1318"/>
      <c r="AJ731" s="1319"/>
      <c r="AK731" s="1293" t="s">
        <v>591</v>
      </c>
      <c r="AL731" s="1294"/>
      <c r="AM731" s="1294"/>
      <c r="AN731" s="1294"/>
      <c r="AO731" s="1295"/>
      <c r="AP731" s="3"/>
      <c r="AQ731" s="3"/>
      <c r="AR731" s="3"/>
      <c r="AS731" s="3"/>
      <c r="AY731" s="116"/>
      <c r="AZ731" s="118">
        <f t="shared" si="12"/>
        <v>2576</v>
      </c>
      <c r="BA731" s="3"/>
      <c r="BB731" s="3"/>
      <c r="BC731" s="3"/>
      <c r="BD731" s="3"/>
      <c r="BE731" s="204"/>
      <c r="BF731" s="294">
        <f t="shared" si="13"/>
        <v>1</v>
      </c>
      <c r="BG731" s="297">
        <f t="shared" si="14"/>
        <v>1.5151515151515152E-2</v>
      </c>
      <c r="BH731" s="298">
        <f t="shared" si="15"/>
        <v>9.0909090909090905E-3</v>
      </c>
      <c r="BI731" s="3"/>
      <c r="BJ731" s="3"/>
      <c r="BK731" s="3"/>
      <c r="BL731" s="3"/>
      <c r="BM731" s="3"/>
      <c r="BN731" s="3"/>
      <c r="BS731" s="294">
        <f t="shared" si="16"/>
        <v>1</v>
      </c>
      <c r="BT731" s="297">
        <f t="shared" si="17"/>
        <v>1.5151515151515152E-2</v>
      </c>
      <c r="BU731" s="298">
        <f t="shared" si="18"/>
        <v>9.0873800112930541E-3</v>
      </c>
      <c r="CC731" s="3"/>
      <c r="CD731" s="3"/>
      <c r="CE731" s="3"/>
      <c r="CF731" s="3"/>
      <c r="CG731" s="1290">
        <f t="shared" si="40"/>
        <v>0</v>
      </c>
      <c r="CH731" s="1292"/>
      <c r="CI731" s="1273">
        <f t="shared" si="41"/>
        <v>0</v>
      </c>
      <c r="CJ731" s="1275"/>
      <c r="CK731" s="1290">
        <f t="shared" si="19"/>
        <v>0</v>
      </c>
      <c r="CL731" s="1292"/>
      <c r="CM731" s="1273">
        <f t="shared" si="20"/>
        <v>0</v>
      </c>
      <c r="CN731" s="1275"/>
      <c r="CO731" s="3"/>
      <c r="CP731" s="1270">
        <f t="shared" si="21"/>
        <v>0</v>
      </c>
      <c r="CQ731" s="1271"/>
      <c r="CR731" s="1271"/>
      <c r="CS731" s="1271"/>
      <c r="CT731" s="1272"/>
      <c r="CU731" s="1278">
        <f t="shared" si="22"/>
        <v>1</v>
      </c>
      <c r="CV731" s="1278"/>
      <c r="CW731" s="1278"/>
      <c r="CX731" s="1278"/>
      <c r="CY731" s="1278"/>
      <c r="CZ731" s="1278">
        <f t="shared" si="23"/>
        <v>0</v>
      </c>
      <c r="DA731" s="1278"/>
      <c r="DB731" s="1278"/>
      <c r="DC731" s="1278"/>
      <c r="DD731" s="1278"/>
      <c r="DE731" s="1278">
        <f t="shared" si="24"/>
        <v>0</v>
      </c>
      <c r="DF731" s="1278"/>
      <c r="DG731" s="1278"/>
      <c r="DH731" s="1278"/>
      <c r="DI731" s="1278"/>
      <c r="DJ731" s="1278">
        <f t="shared" si="25"/>
        <v>0</v>
      </c>
      <c r="DK731" s="1278"/>
      <c r="DL731" s="1278"/>
      <c r="DM731" s="1278"/>
      <c r="DN731" s="1278"/>
      <c r="DO731" s="1278">
        <f t="shared" si="26"/>
        <v>0</v>
      </c>
      <c r="DP731" s="1278"/>
      <c r="DQ731" s="1278"/>
      <c r="DR731" s="1278"/>
      <c r="DS731" s="1278"/>
      <c r="DT731" s="6"/>
      <c r="DU731" s="1297">
        <f t="shared" si="27"/>
        <v>0</v>
      </c>
      <c r="DV731" s="1297"/>
      <c r="DW731" s="1297"/>
      <c r="DX731" s="1297"/>
      <c r="DY731" s="1297"/>
      <c r="DZ731" s="1297">
        <f t="shared" si="28"/>
        <v>0</v>
      </c>
      <c r="EA731" s="1297"/>
      <c r="EB731" s="1297"/>
      <c r="EC731" s="1297"/>
      <c r="ED731" s="1297"/>
      <c r="EE731" s="1297">
        <f t="shared" si="29"/>
        <v>0</v>
      </c>
      <c r="EF731" s="1297"/>
      <c r="EG731" s="1297"/>
      <c r="EH731" s="1297"/>
      <c r="EI731" s="1297"/>
      <c r="EJ731" s="1297">
        <f t="shared" si="30"/>
        <v>0</v>
      </c>
      <c r="EK731" s="1297"/>
      <c r="EL731" s="1297"/>
      <c r="EM731" s="1297"/>
      <c r="EN731" s="1297"/>
      <c r="EO731" s="1297">
        <f t="shared" si="31"/>
        <v>0</v>
      </c>
      <c r="EP731" s="1297"/>
      <c r="EQ731" s="1297"/>
      <c r="ER731" s="1297"/>
      <c r="ES731" s="1297"/>
      <c r="ET731" s="1297">
        <f t="shared" si="32"/>
        <v>0</v>
      </c>
      <c r="EU731" s="1297"/>
      <c r="EV731" s="1297"/>
      <c r="EW731" s="1297"/>
      <c r="EX731" s="1297"/>
      <c r="EZ731" s="1290" t="str">
        <f t="shared" si="33"/>
        <v/>
      </c>
      <c r="FA731" s="1291"/>
      <c r="FB731" s="1291"/>
      <c r="FC731" s="1291"/>
      <c r="FD731" s="1292"/>
      <c r="FE731" s="1290">
        <f t="shared" si="34"/>
        <v>1454</v>
      </c>
      <c r="FF731" s="1291"/>
      <c r="FG731" s="1291"/>
      <c r="FH731" s="1291"/>
      <c r="FI731" s="1292"/>
      <c r="FJ731" s="1290" t="str">
        <f t="shared" si="35"/>
        <v/>
      </c>
      <c r="FK731" s="1291"/>
      <c r="FL731" s="1291"/>
      <c r="FM731" s="1291"/>
      <c r="FN731" s="1292"/>
      <c r="FO731" s="1290" t="str">
        <f t="shared" si="36"/>
        <v/>
      </c>
      <c r="FP731" s="1291"/>
      <c r="FQ731" s="1291"/>
      <c r="FR731" s="1291"/>
      <c r="FS731" s="1292"/>
      <c r="FT731" s="1290" t="str">
        <f t="shared" si="37"/>
        <v/>
      </c>
      <c r="FU731" s="1291"/>
      <c r="FV731" s="1291"/>
      <c r="FW731" s="1291"/>
      <c r="FX731" s="1292"/>
      <c r="FY731" s="1290" t="str">
        <f t="shared" si="38"/>
        <v/>
      </c>
      <c r="FZ731" s="1291"/>
      <c r="GA731" s="1291"/>
      <c r="GB731" s="1291"/>
      <c r="GC731" s="1292"/>
    </row>
    <row r="732" spans="1:185" ht="13" customHeight="1">
      <c r="B732" s="1293" t="s">
        <v>163</v>
      </c>
      <c r="C732" s="1294"/>
      <c r="D732" s="1294"/>
      <c r="E732" s="1294"/>
      <c r="F732" s="1295"/>
      <c r="G732" s="1518">
        <v>3</v>
      </c>
      <c r="H732" s="1519"/>
      <c r="I732" s="1519"/>
      <c r="J732" s="1520"/>
      <c r="K732" s="1522">
        <v>951</v>
      </c>
      <c r="L732" s="1523"/>
      <c r="M732" s="1523"/>
      <c r="N732" s="1524"/>
      <c r="O732" s="1413">
        <v>1727</v>
      </c>
      <c r="P732" s="1414"/>
      <c r="Q732" s="1414"/>
      <c r="R732" s="1414"/>
      <c r="S732" s="1415"/>
      <c r="T732" s="1413">
        <v>127</v>
      </c>
      <c r="U732" s="1414"/>
      <c r="V732" s="1414"/>
      <c r="W732" s="1415"/>
      <c r="X732" s="1335">
        <f t="shared" si="11"/>
        <v>1854</v>
      </c>
      <c r="Y732" s="1336"/>
      <c r="Z732" s="1336"/>
      <c r="AA732" s="1336"/>
      <c r="AB732" s="1337"/>
      <c r="AC732" s="1525">
        <v>0.6</v>
      </c>
      <c r="AD732" s="1526"/>
      <c r="AE732" s="1526"/>
      <c r="AF732" s="1526"/>
      <c r="AG732" s="1527"/>
      <c r="AH732" s="1317">
        <f t="shared" si="39"/>
        <v>0.59961190168175937</v>
      </c>
      <c r="AI732" s="1318"/>
      <c r="AJ732" s="1319"/>
      <c r="AK732" s="1293" t="s">
        <v>591</v>
      </c>
      <c r="AL732" s="1294"/>
      <c r="AM732" s="1294"/>
      <c r="AN732" s="1294"/>
      <c r="AO732" s="1295"/>
      <c r="AP732" s="3"/>
      <c r="AQ732" s="3"/>
      <c r="AR732" s="3"/>
      <c r="AS732" s="3"/>
      <c r="AY732" s="116"/>
      <c r="AZ732" s="118">
        <f t="shared" si="12"/>
        <v>3092</v>
      </c>
      <c r="BA732" s="3"/>
      <c r="BB732" s="3"/>
      <c r="BC732" s="3"/>
      <c r="BD732" s="3"/>
      <c r="BE732" s="204"/>
      <c r="BF732" s="294">
        <f t="shared" si="13"/>
        <v>3</v>
      </c>
      <c r="BG732" s="297">
        <f t="shared" si="14"/>
        <v>4.5454545454545456E-2</v>
      </c>
      <c r="BH732" s="298">
        <f t="shared" si="15"/>
        <v>2.7272727272727271E-2</v>
      </c>
      <c r="BI732" s="3"/>
      <c r="BJ732" s="3"/>
      <c r="BK732" s="3"/>
      <c r="BL732" s="3"/>
      <c r="BM732" s="3"/>
      <c r="BN732" s="3"/>
      <c r="BS732" s="294">
        <f t="shared" si="16"/>
        <v>3</v>
      </c>
      <c r="BT732" s="297">
        <f t="shared" si="17"/>
        <v>4.5454545454545456E-2</v>
      </c>
      <c r="BU732" s="298">
        <f t="shared" si="18"/>
        <v>2.7255086440079974E-2</v>
      </c>
      <c r="CC732" s="3"/>
      <c r="CE732" s="3"/>
      <c r="CF732" s="3"/>
      <c r="CG732" s="1290">
        <f t="shared" si="40"/>
        <v>0</v>
      </c>
      <c r="CH732" s="1292"/>
      <c r="CI732" s="1273">
        <f t="shared" si="41"/>
        <v>0</v>
      </c>
      <c r="CJ732" s="1275"/>
      <c r="CK732" s="1290">
        <f t="shared" si="19"/>
        <v>0</v>
      </c>
      <c r="CL732" s="1292"/>
      <c r="CM732" s="1273">
        <f t="shared" si="20"/>
        <v>0</v>
      </c>
      <c r="CN732" s="1275"/>
      <c r="CO732" s="3"/>
      <c r="CP732" s="1270">
        <f t="shared" si="21"/>
        <v>0</v>
      </c>
      <c r="CQ732" s="1271"/>
      <c r="CR732" s="1271"/>
      <c r="CS732" s="1271"/>
      <c r="CT732" s="1272"/>
      <c r="CU732" s="1278">
        <f t="shared" si="22"/>
        <v>0</v>
      </c>
      <c r="CV732" s="1278"/>
      <c r="CW732" s="1278"/>
      <c r="CX732" s="1278"/>
      <c r="CY732" s="1278"/>
      <c r="CZ732" s="1278">
        <f t="shared" si="23"/>
        <v>3</v>
      </c>
      <c r="DA732" s="1278"/>
      <c r="DB732" s="1278"/>
      <c r="DC732" s="1278"/>
      <c r="DD732" s="1278"/>
      <c r="DE732" s="1278">
        <f t="shared" si="24"/>
        <v>0</v>
      </c>
      <c r="DF732" s="1278"/>
      <c r="DG732" s="1278"/>
      <c r="DH732" s="1278"/>
      <c r="DI732" s="1278"/>
      <c r="DJ732" s="1278">
        <f t="shared" si="25"/>
        <v>0</v>
      </c>
      <c r="DK732" s="1278"/>
      <c r="DL732" s="1278"/>
      <c r="DM732" s="1278"/>
      <c r="DN732" s="1278"/>
      <c r="DO732" s="1278">
        <f t="shared" si="26"/>
        <v>0</v>
      </c>
      <c r="DP732" s="1278"/>
      <c r="DQ732" s="1278"/>
      <c r="DR732" s="1278"/>
      <c r="DS732" s="1278"/>
      <c r="DT732" s="6"/>
      <c r="DU732" s="1297">
        <f t="shared" si="27"/>
        <v>0</v>
      </c>
      <c r="DV732" s="1297"/>
      <c r="DW732" s="1297"/>
      <c r="DX732" s="1297"/>
      <c r="DY732" s="1297"/>
      <c r="DZ732" s="1297">
        <f t="shared" si="28"/>
        <v>0</v>
      </c>
      <c r="EA732" s="1297"/>
      <c r="EB732" s="1297"/>
      <c r="EC732" s="1297"/>
      <c r="ED732" s="1297"/>
      <c r="EE732" s="1297">
        <f t="shared" si="29"/>
        <v>0</v>
      </c>
      <c r="EF732" s="1297"/>
      <c r="EG732" s="1297"/>
      <c r="EH732" s="1297"/>
      <c r="EI732" s="1297"/>
      <c r="EJ732" s="1297">
        <f t="shared" si="30"/>
        <v>0</v>
      </c>
      <c r="EK732" s="1297"/>
      <c r="EL732" s="1297"/>
      <c r="EM732" s="1297"/>
      <c r="EN732" s="1297"/>
      <c r="EO732" s="1297">
        <f t="shared" si="31"/>
        <v>0</v>
      </c>
      <c r="EP732" s="1297"/>
      <c r="EQ732" s="1297"/>
      <c r="ER732" s="1297"/>
      <c r="ES732" s="1297"/>
      <c r="ET732" s="1297">
        <f t="shared" si="32"/>
        <v>0</v>
      </c>
      <c r="EU732" s="1297"/>
      <c r="EV732" s="1297"/>
      <c r="EW732" s="1297"/>
      <c r="EX732" s="1297"/>
      <c r="EZ732" s="1290" t="str">
        <f t="shared" si="33"/>
        <v/>
      </c>
      <c r="FA732" s="1291"/>
      <c r="FB732" s="1291"/>
      <c r="FC732" s="1291"/>
      <c r="FD732" s="1292"/>
      <c r="FE732" s="1290" t="str">
        <f t="shared" si="34"/>
        <v/>
      </c>
      <c r="FF732" s="1291"/>
      <c r="FG732" s="1291"/>
      <c r="FH732" s="1291"/>
      <c r="FI732" s="1292"/>
      <c r="FJ732" s="1290">
        <f t="shared" si="35"/>
        <v>1727</v>
      </c>
      <c r="FK732" s="1291"/>
      <c r="FL732" s="1291"/>
      <c r="FM732" s="1291"/>
      <c r="FN732" s="1292"/>
      <c r="FO732" s="1290" t="str">
        <f t="shared" si="36"/>
        <v/>
      </c>
      <c r="FP732" s="1291"/>
      <c r="FQ732" s="1291"/>
      <c r="FR732" s="1291"/>
      <c r="FS732" s="1292"/>
      <c r="FT732" s="1290" t="str">
        <f t="shared" si="37"/>
        <v/>
      </c>
      <c r="FU732" s="1291"/>
      <c r="FV732" s="1291"/>
      <c r="FW732" s="1291"/>
      <c r="FX732" s="1292"/>
      <c r="FY732" s="1290" t="str">
        <f t="shared" si="38"/>
        <v/>
      </c>
      <c r="FZ732" s="1291"/>
      <c r="GA732" s="1291"/>
      <c r="GB732" s="1291"/>
      <c r="GC732" s="1292"/>
    </row>
    <row r="733" spans="1:185" ht="13" customHeight="1">
      <c r="B733" s="1293" t="s">
        <v>164</v>
      </c>
      <c r="C733" s="1294"/>
      <c r="D733" s="1294"/>
      <c r="E733" s="1294"/>
      <c r="F733" s="1295"/>
      <c r="G733" s="1518">
        <v>6</v>
      </c>
      <c r="H733" s="1519"/>
      <c r="I733" s="1519"/>
      <c r="J733" s="1520"/>
      <c r="K733" s="1522">
        <v>1142</v>
      </c>
      <c r="L733" s="1523"/>
      <c r="M733" s="1523"/>
      <c r="N733" s="1524"/>
      <c r="O733" s="1413">
        <v>1981</v>
      </c>
      <c r="P733" s="1414"/>
      <c r="Q733" s="1414"/>
      <c r="R733" s="1414"/>
      <c r="S733" s="1415"/>
      <c r="T733" s="1413">
        <v>161</v>
      </c>
      <c r="U733" s="1414"/>
      <c r="V733" s="1414"/>
      <c r="W733" s="1415"/>
      <c r="X733" s="1335">
        <f t="shared" si="11"/>
        <v>2142</v>
      </c>
      <c r="Y733" s="1336"/>
      <c r="Z733" s="1336"/>
      <c r="AA733" s="1336"/>
      <c r="AB733" s="1337"/>
      <c r="AC733" s="1525">
        <v>0.6</v>
      </c>
      <c r="AD733" s="1526"/>
      <c r="AE733" s="1526"/>
      <c r="AF733" s="1526"/>
      <c r="AG733" s="1527"/>
      <c r="AH733" s="1317">
        <f t="shared" si="39"/>
        <v>0.59966405375139975</v>
      </c>
      <c r="AI733" s="1318"/>
      <c r="AJ733" s="1319"/>
      <c r="AK733" s="1293" t="s">
        <v>591</v>
      </c>
      <c r="AL733" s="1294"/>
      <c r="AM733" s="1294"/>
      <c r="AN733" s="1294"/>
      <c r="AO733" s="1295"/>
      <c r="AP733" s="3"/>
      <c r="AQ733" s="3"/>
      <c r="AR733" s="3"/>
      <c r="AS733" s="3"/>
      <c r="AY733" s="1080"/>
      <c r="AZ733" s="118">
        <f t="shared" si="12"/>
        <v>3572</v>
      </c>
      <c r="BA733" s="3"/>
      <c r="BB733" s="3"/>
      <c r="BC733" s="3"/>
      <c r="BD733" s="3"/>
      <c r="BE733" s="204"/>
      <c r="BF733" s="294">
        <f t="shared" si="13"/>
        <v>6</v>
      </c>
      <c r="BG733" s="297">
        <f t="shared" si="14"/>
        <v>9.0909090909090912E-2</v>
      </c>
      <c r="BH733" s="298">
        <f t="shared" si="15"/>
        <v>5.4545454545454543E-2</v>
      </c>
      <c r="BI733" s="3"/>
      <c r="BJ733" s="3"/>
      <c r="BK733" s="3"/>
      <c r="BL733" s="3"/>
      <c r="BM733" s="3"/>
      <c r="BN733" s="3"/>
      <c r="BS733" s="294">
        <f t="shared" si="16"/>
        <v>6</v>
      </c>
      <c r="BT733" s="297">
        <f t="shared" si="17"/>
        <v>9.0909090909090912E-2</v>
      </c>
      <c r="BU733" s="298">
        <f t="shared" si="18"/>
        <v>5.4514913977399979E-2</v>
      </c>
      <c r="BV733" s="292"/>
      <c r="BW733" s="3"/>
      <c r="BX733" s="3"/>
      <c r="BY733" s="3"/>
      <c r="BZ733" s="3"/>
      <c r="CA733" s="3"/>
      <c r="CB733" s="3"/>
      <c r="CC733" s="3"/>
      <c r="CE733" s="3"/>
      <c r="CF733" s="3"/>
      <c r="CG733" s="1290">
        <f t="shared" si="40"/>
        <v>0</v>
      </c>
      <c r="CH733" s="1292"/>
      <c r="CI733" s="1273">
        <f t="shared" si="41"/>
        <v>0</v>
      </c>
      <c r="CJ733" s="1275"/>
      <c r="CK733" s="1290">
        <f t="shared" si="19"/>
        <v>0</v>
      </c>
      <c r="CL733" s="1292"/>
      <c r="CM733" s="1273">
        <f t="shared" si="20"/>
        <v>0</v>
      </c>
      <c r="CN733" s="1275"/>
      <c r="CO733" s="3"/>
      <c r="CP733" s="1270">
        <f t="shared" si="21"/>
        <v>0</v>
      </c>
      <c r="CQ733" s="1271"/>
      <c r="CR733" s="1271"/>
      <c r="CS733" s="1271"/>
      <c r="CT733" s="1272"/>
      <c r="CU733" s="1278">
        <f t="shared" si="22"/>
        <v>0</v>
      </c>
      <c r="CV733" s="1278"/>
      <c r="CW733" s="1278"/>
      <c r="CX733" s="1278"/>
      <c r="CY733" s="1278"/>
      <c r="CZ733" s="1278">
        <f t="shared" si="23"/>
        <v>0</v>
      </c>
      <c r="DA733" s="1278"/>
      <c r="DB733" s="1278"/>
      <c r="DC733" s="1278"/>
      <c r="DD733" s="1278"/>
      <c r="DE733" s="1278">
        <f t="shared" si="24"/>
        <v>6</v>
      </c>
      <c r="DF733" s="1278"/>
      <c r="DG733" s="1278"/>
      <c r="DH733" s="1278"/>
      <c r="DI733" s="1278"/>
      <c r="DJ733" s="1278">
        <f t="shared" si="25"/>
        <v>0</v>
      </c>
      <c r="DK733" s="1278"/>
      <c r="DL733" s="1278"/>
      <c r="DM733" s="1278"/>
      <c r="DN733" s="1278"/>
      <c r="DO733" s="1278">
        <f t="shared" si="26"/>
        <v>0</v>
      </c>
      <c r="DP733" s="1278"/>
      <c r="DQ733" s="1278"/>
      <c r="DR733" s="1278"/>
      <c r="DS733" s="1278"/>
      <c r="DT733" s="6"/>
      <c r="DU733" s="1297">
        <f t="shared" si="27"/>
        <v>0</v>
      </c>
      <c r="DV733" s="1297"/>
      <c r="DW733" s="1297"/>
      <c r="DX733" s="1297"/>
      <c r="DY733" s="1297"/>
      <c r="DZ733" s="1297">
        <f t="shared" si="28"/>
        <v>0</v>
      </c>
      <c r="EA733" s="1297"/>
      <c r="EB733" s="1297"/>
      <c r="EC733" s="1297"/>
      <c r="ED733" s="1297"/>
      <c r="EE733" s="1297">
        <f t="shared" si="29"/>
        <v>0</v>
      </c>
      <c r="EF733" s="1297"/>
      <c r="EG733" s="1297"/>
      <c r="EH733" s="1297"/>
      <c r="EI733" s="1297"/>
      <c r="EJ733" s="1297">
        <f t="shared" si="30"/>
        <v>0</v>
      </c>
      <c r="EK733" s="1297"/>
      <c r="EL733" s="1297"/>
      <c r="EM733" s="1297"/>
      <c r="EN733" s="1297"/>
      <c r="EO733" s="1297">
        <f t="shared" si="31"/>
        <v>0</v>
      </c>
      <c r="EP733" s="1297"/>
      <c r="EQ733" s="1297"/>
      <c r="ER733" s="1297"/>
      <c r="ES733" s="1297"/>
      <c r="ET733" s="1297">
        <f t="shared" si="32"/>
        <v>0</v>
      </c>
      <c r="EU733" s="1297"/>
      <c r="EV733" s="1297"/>
      <c r="EW733" s="1297"/>
      <c r="EX733" s="1297"/>
      <c r="EZ733" s="1290" t="str">
        <f t="shared" si="33"/>
        <v/>
      </c>
      <c r="FA733" s="1291"/>
      <c r="FB733" s="1291"/>
      <c r="FC733" s="1291"/>
      <c r="FD733" s="1292"/>
      <c r="FE733" s="1290" t="str">
        <f t="shared" si="34"/>
        <v/>
      </c>
      <c r="FF733" s="1291"/>
      <c r="FG733" s="1291"/>
      <c r="FH733" s="1291"/>
      <c r="FI733" s="1292"/>
      <c r="FJ733" s="1290" t="str">
        <f t="shared" si="35"/>
        <v/>
      </c>
      <c r="FK733" s="1291"/>
      <c r="FL733" s="1291"/>
      <c r="FM733" s="1291"/>
      <c r="FN733" s="1292"/>
      <c r="FO733" s="1290">
        <f t="shared" si="36"/>
        <v>1981</v>
      </c>
      <c r="FP733" s="1291"/>
      <c r="FQ733" s="1291"/>
      <c r="FR733" s="1291"/>
      <c r="FS733" s="1292"/>
      <c r="FT733" s="1290" t="str">
        <f t="shared" si="37"/>
        <v/>
      </c>
      <c r="FU733" s="1291"/>
      <c r="FV733" s="1291"/>
      <c r="FW733" s="1291"/>
      <c r="FX733" s="1292"/>
      <c r="FY733" s="1290" t="str">
        <f t="shared" si="38"/>
        <v/>
      </c>
      <c r="FZ733" s="1291"/>
      <c r="GA733" s="1291"/>
      <c r="GB733" s="1291"/>
      <c r="GC733" s="1292"/>
    </row>
    <row r="734" spans="1:185" ht="13" customHeight="1">
      <c r="B734" s="1293" t="s">
        <v>163</v>
      </c>
      <c r="C734" s="1294"/>
      <c r="D734" s="1294"/>
      <c r="E734" s="1294"/>
      <c r="F734" s="1295"/>
      <c r="G734" s="1518">
        <v>5</v>
      </c>
      <c r="H734" s="1519"/>
      <c r="I734" s="1519"/>
      <c r="J734" s="1520"/>
      <c r="K734" s="1522">
        <v>951</v>
      </c>
      <c r="L734" s="1523"/>
      <c r="M734" s="1523"/>
      <c r="N734" s="1524"/>
      <c r="O734" s="1413">
        <v>1783</v>
      </c>
      <c r="P734" s="1414"/>
      <c r="Q734" s="1414"/>
      <c r="R734" s="1414"/>
      <c r="S734" s="1415"/>
      <c r="T734" s="1413">
        <v>127</v>
      </c>
      <c r="U734" s="1414"/>
      <c r="V734" s="1414"/>
      <c r="W734" s="1415"/>
      <c r="X734" s="1335">
        <f t="shared" si="11"/>
        <v>1910</v>
      </c>
      <c r="Y734" s="1336"/>
      <c r="Z734" s="1336"/>
      <c r="AA734" s="1336"/>
      <c r="AB734" s="1337"/>
      <c r="AC734" s="1525">
        <v>0.7</v>
      </c>
      <c r="AD734" s="1526"/>
      <c r="AE734" s="1526"/>
      <c r="AF734" s="1526"/>
      <c r="AG734" s="1527"/>
      <c r="AH734" s="1317">
        <f t="shared" si="39"/>
        <v>0.61772315653298837</v>
      </c>
      <c r="AI734" s="1318"/>
      <c r="AJ734" s="1319"/>
      <c r="AK734" s="1293" t="s">
        <v>591</v>
      </c>
      <c r="AL734" s="1294"/>
      <c r="AM734" s="1294"/>
      <c r="AN734" s="1294"/>
      <c r="AO734" s="1295"/>
      <c r="AP734" s="3"/>
      <c r="AQ734" s="3"/>
      <c r="AR734" s="3"/>
      <c r="AS734" s="3"/>
      <c r="AY734" s="1080"/>
      <c r="AZ734" s="118">
        <f t="shared" si="12"/>
        <v>3092</v>
      </c>
      <c r="BA734" s="3"/>
      <c r="BB734" s="3"/>
      <c r="BC734" s="3"/>
      <c r="BD734" s="3"/>
      <c r="BE734" s="204"/>
      <c r="BF734" s="294">
        <f t="shared" si="13"/>
        <v>5</v>
      </c>
      <c r="BG734" s="297">
        <f t="shared" si="14"/>
        <v>7.575757575757576E-2</v>
      </c>
      <c r="BH734" s="298">
        <f t="shared" si="15"/>
        <v>5.3030303030303032E-2</v>
      </c>
      <c r="BI734" s="3"/>
      <c r="BJ734" s="3"/>
      <c r="BK734" s="3"/>
      <c r="BL734" s="3"/>
      <c r="BM734" s="3"/>
      <c r="BN734" s="3"/>
      <c r="BS734" s="294">
        <f t="shared" si="16"/>
        <v>5</v>
      </c>
      <c r="BT734" s="297">
        <f t="shared" si="17"/>
        <v>7.575757575757576E-2</v>
      </c>
      <c r="BU734" s="298">
        <f t="shared" si="18"/>
        <v>4.6797208828256699E-2</v>
      </c>
      <c r="BV734" s="3"/>
      <c r="BW734" s="3"/>
      <c r="BX734" s="3"/>
      <c r="BY734" s="3"/>
      <c r="BZ734" s="3"/>
      <c r="CA734" s="3"/>
      <c r="CB734" s="3"/>
      <c r="CC734" s="3"/>
      <c r="CE734" s="3"/>
      <c r="CF734" s="3"/>
      <c r="CG734" s="1290">
        <f t="shared" si="40"/>
        <v>0</v>
      </c>
      <c r="CH734" s="1292"/>
      <c r="CI734" s="1273">
        <f t="shared" si="41"/>
        <v>0</v>
      </c>
      <c r="CJ734" s="1275"/>
      <c r="CK734" s="1290">
        <f t="shared" si="19"/>
        <v>0</v>
      </c>
      <c r="CL734" s="1292"/>
      <c r="CM734" s="1273">
        <f t="shared" si="20"/>
        <v>0</v>
      </c>
      <c r="CN734" s="1275"/>
      <c r="CO734" s="3"/>
      <c r="CP734" s="1270">
        <f t="shared" si="21"/>
        <v>0</v>
      </c>
      <c r="CQ734" s="1271"/>
      <c r="CR734" s="1271"/>
      <c r="CS734" s="1271"/>
      <c r="CT734" s="1272"/>
      <c r="CU734" s="1278">
        <f t="shared" si="22"/>
        <v>0</v>
      </c>
      <c r="CV734" s="1278"/>
      <c r="CW734" s="1278"/>
      <c r="CX734" s="1278"/>
      <c r="CY734" s="1278"/>
      <c r="CZ734" s="1278">
        <f t="shared" si="23"/>
        <v>5</v>
      </c>
      <c r="DA734" s="1278"/>
      <c r="DB734" s="1278"/>
      <c r="DC734" s="1278"/>
      <c r="DD734" s="1278"/>
      <c r="DE734" s="1278">
        <f t="shared" si="24"/>
        <v>0</v>
      </c>
      <c r="DF734" s="1278"/>
      <c r="DG734" s="1278"/>
      <c r="DH734" s="1278"/>
      <c r="DI734" s="1278"/>
      <c r="DJ734" s="1278">
        <f t="shared" si="25"/>
        <v>0</v>
      </c>
      <c r="DK734" s="1278"/>
      <c r="DL734" s="1278"/>
      <c r="DM734" s="1278"/>
      <c r="DN734" s="1278"/>
      <c r="DO734" s="1278">
        <f t="shared" si="26"/>
        <v>0</v>
      </c>
      <c r="DP734" s="1278"/>
      <c r="DQ734" s="1278"/>
      <c r="DR734" s="1278"/>
      <c r="DS734" s="1278"/>
      <c r="DT734" s="6"/>
      <c r="DU734" s="1297">
        <f t="shared" si="27"/>
        <v>0</v>
      </c>
      <c r="DV734" s="1297"/>
      <c r="DW734" s="1297"/>
      <c r="DX734" s="1297"/>
      <c r="DY734" s="1297"/>
      <c r="DZ734" s="1297">
        <f t="shared" si="28"/>
        <v>0</v>
      </c>
      <c r="EA734" s="1297"/>
      <c r="EB734" s="1297"/>
      <c r="EC734" s="1297"/>
      <c r="ED734" s="1297"/>
      <c r="EE734" s="1297">
        <f t="shared" si="29"/>
        <v>0</v>
      </c>
      <c r="EF734" s="1297"/>
      <c r="EG734" s="1297"/>
      <c r="EH734" s="1297"/>
      <c r="EI734" s="1297"/>
      <c r="EJ734" s="1297">
        <f t="shared" si="30"/>
        <v>0</v>
      </c>
      <c r="EK734" s="1297"/>
      <c r="EL734" s="1297"/>
      <c r="EM734" s="1297"/>
      <c r="EN734" s="1297"/>
      <c r="EO734" s="1297">
        <f t="shared" si="31"/>
        <v>0</v>
      </c>
      <c r="EP734" s="1297"/>
      <c r="EQ734" s="1297"/>
      <c r="ER734" s="1297"/>
      <c r="ES734" s="1297"/>
      <c r="ET734" s="1297">
        <f t="shared" si="32"/>
        <v>0</v>
      </c>
      <c r="EU734" s="1297"/>
      <c r="EV734" s="1297"/>
      <c r="EW734" s="1297"/>
      <c r="EX734" s="1297"/>
      <c r="EY734" s="4"/>
      <c r="EZ734" s="1290" t="str">
        <f t="shared" si="33"/>
        <v/>
      </c>
      <c r="FA734" s="1291"/>
      <c r="FB734" s="1291"/>
      <c r="FC734" s="1291"/>
      <c r="FD734" s="1292"/>
      <c r="FE734" s="1290" t="str">
        <f t="shared" si="34"/>
        <v/>
      </c>
      <c r="FF734" s="1291"/>
      <c r="FG734" s="1291"/>
      <c r="FH734" s="1291"/>
      <c r="FI734" s="1292"/>
      <c r="FJ734" s="1290">
        <f t="shared" si="35"/>
        <v>1783</v>
      </c>
      <c r="FK734" s="1291"/>
      <c r="FL734" s="1291"/>
      <c r="FM734" s="1291"/>
      <c r="FN734" s="1292"/>
      <c r="FO734" s="1290" t="str">
        <f t="shared" si="36"/>
        <v/>
      </c>
      <c r="FP734" s="1291"/>
      <c r="FQ734" s="1291"/>
      <c r="FR734" s="1291"/>
      <c r="FS734" s="1292"/>
      <c r="FT734" s="1290" t="str">
        <f t="shared" si="37"/>
        <v/>
      </c>
      <c r="FU734" s="1291"/>
      <c r="FV734" s="1291"/>
      <c r="FW734" s="1291"/>
      <c r="FX734" s="1292"/>
      <c r="FY734" s="1290" t="str">
        <f t="shared" si="38"/>
        <v/>
      </c>
      <c r="FZ734" s="1291"/>
      <c r="GA734" s="1291"/>
      <c r="GB734" s="1291"/>
      <c r="GC734" s="1292"/>
    </row>
    <row r="735" spans="1:185" ht="13" customHeight="1">
      <c r="A735" s="4"/>
      <c r="B735" s="1293" t="s">
        <v>164</v>
      </c>
      <c r="C735" s="1294"/>
      <c r="D735" s="1294"/>
      <c r="E735" s="1294"/>
      <c r="F735" s="1295"/>
      <c r="G735" s="1518">
        <v>10</v>
      </c>
      <c r="H735" s="1519"/>
      <c r="I735" s="1519"/>
      <c r="J735" s="1520"/>
      <c r="K735" s="1522">
        <v>1142</v>
      </c>
      <c r="L735" s="1523"/>
      <c r="M735" s="1523"/>
      <c r="N735" s="1524"/>
      <c r="O735" s="1413">
        <v>2338</v>
      </c>
      <c r="P735" s="1414"/>
      <c r="Q735" s="1414"/>
      <c r="R735" s="1414"/>
      <c r="S735" s="1415"/>
      <c r="T735" s="1413">
        <v>161</v>
      </c>
      <c r="U735" s="1414"/>
      <c r="V735" s="1414"/>
      <c r="W735" s="1415"/>
      <c r="X735" s="1335">
        <f t="shared" si="11"/>
        <v>2499</v>
      </c>
      <c r="Y735" s="1336"/>
      <c r="Z735" s="1336"/>
      <c r="AA735" s="1336"/>
      <c r="AB735" s="1337"/>
      <c r="AC735" s="1525">
        <v>0.7</v>
      </c>
      <c r="AD735" s="1526"/>
      <c r="AE735" s="1526"/>
      <c r="AF735" s="1526"/>
      <c r="AG735" s="1527"/>
      <c r="AH735" s="1317">
        <f t="shared" si="39"/>
        <v>0.69960806270996645</v>
      </c>
      <c r="AI735" s="1318"/>
      <c r="AJ735" s="1319"/>
      <c r="AK735" s="1293" t="s">
        <v>591</v>
      </c>
      <c r="AL735" s="1294"/>
      <c r="AM735" s="1294"/>
      <c r="AN735" s="1294"/>
      <c r="AO735" s="1295"/>
      <c r="AP735" s="3"/>
      <c r="AQ735" s="3"/>
      <c r="AR735" s="3"/>
      <c r="AS735" s="3"/>
      <c r="AY735" s="1080"/>
      <c r="AZ735" s="118">
        <f t="shared" si="12"/>
        <v>3572</v>
      </c>
      <c r="BA735" s="3"/>
      <c r="BB735" s="3"/>
      <c r="BC735" s="3"/>
      <c r="BD735" s="3"/>
      <c r="BE735" s="204"/>
      <c r="BF735" s="294">
        <f t="shared" si="13"/>
        <v>10</v>
      </c>
      <c r="BG735" s="297">
        <f t="shared" si="14"/>
        <v>0.15151515151515152</v>
      </c>
      <c r="BH735" s="298">
        <f t="shared" si="15"/>
        <v>0.10606060606060606</v>
      </c>
      <c r="BI735" s="3"/>
      <c r="BJ735" s="3"/>
      <c r="BK735" s="3"/>
      <c r="BL735" s="3"/>
      <c r="BM735" s="3"/>
      <c r="BN735" s="3"/>
      <c r="BS735" s="294">
        <f t="shared" si="16"/>
        <v>10</v>
      </c>
      <c r="BT735" s="297">
        <f t="shared" si="17"/>
        <v>0.15151515151515152</v>
      </c>
      <c r="BU735" s="298">
        <f t="shared" si="18"/>
        <v>0.10600122162272219</v>
      </c>
      <c r="BV735" s="3"/>
      <c r="BW735" s="3"/>
      <c r="BX735" s="3"/>
      <c r="BY735" s="3"/>
      <c r="BZ735" s="3"/>
      <c r="CA735" s="3"/>
      <c r="CB735" s="3"/>
      <c r="CC735" s="3"/>
      <c r="CE735" s="3"/>
      <c r="CF735" s="3"/>
      <c r="CG735" s="1290">
        <f t="shared" si="40"/>
        <v>0</v>
      </c>
      <c r="CH735" s="1292"/>
      <c r="CI735" s="1273">
        <f t="shared" si="41"/>
        <v>0</v>
      </c>
      <c r="CJ735" s="1275"/>
      <c r="CK735" s="1290">
        <f t="shared" si="19"/>
        <v>0</v>
      </c>
      <c r="CL735" s="1292"/>
      <c r="CM735" s="1273">
        <f t="shared" si="20"/>
        <v>0</v>
      </c>
      <c r="CN735" s="1275"/>
      <c r="CO735" s="3"/>
      <c r="CP735" s="1270">
        <f t="shared" si="21"/>
        <v>0</v>
      </c>
      <c r="CQ735" s="1271"/>
      <c r="CR735" s="1271"/>
      <c r="CS735" s="1271"/>
      <c r="CT735" s="1272"/>
      <c r="CU735" s="1278">
        <f t="shared" si="22"/>
        <v>0</v>
      </c>
      <c r="CV735" s="1278"/>
      <c r="CW735" s="1278"/>
      <c r="CX735" s="1278"/>
      <c r="CY735" s="1278"/>
      <c r="CZ735" s="1278">
        <f t="shared" si="23"/>
        <v>0</v>
      </c>
      <c r="DA735" s="1278"/>
      <c r="DB735" s="1278"/>
      <c r="DC735" s="1278"/>
      <c r="DD735" s="1278"/>
      <c r="DE735" s="1278">
        <f t="shared" si="24"/>
        <v>10</v>
      </c>
      <c r="DF735" s="1278"/>
      <c r="DG735" s="1278"/>
      <c r="DH735" s="1278"/>
      <c r="DI735" s="1278"/>
      <c r="DJ735" s="1278">
        <f t="shared" si="25"/>
        <v>0</v>
      </c>
      <c r="DK735" s="1278"/>
      <c r="DL735" s="1278"/>
      <c r="DM735" s="1278"/>
      <c r="DN735" s="1278"/>
      <c r="DO735" s="1278">
        <f t="shared" si="26"/>
        <v>0</v>
      </c>
      <c r="DP735" s="1278"/>
      <c r="DQ735" s="1278"/>
      <c r="DR735" s="1278"/>
      <c r="DS735" s="1278"/>
      <c r="DT735" s="6"/>
      <c r="DU735" s="1297">
        <f t="shared" si="27"/>
        <v>0</v>
      </c>
      <c r="DV735" s="1297"/>
      <c r="DW735" s="1297"/>
      <c r="DX735" s="1297"/>
      <c r="DY735" s="1297"/>
      <c r="DZ735" s="1297">
        <f t="shared" si="28"/>
        <v>0</v>
      </c>
      <c r="EA735" s="1297"/>
      <c r="EB735" s="1297"/>
      <c r="EC735" s="1297"/>
      <c r="ED735" s="1297"/>
      <c r="EE735" s="1297">
        <f t="shared" si="29"/>
        <v>0</v>
      </c>
      <c r="EF735" s="1297"/>
      <c r="EG735" s="1297"/>
      <c r="EH735" s="1297"/>
      <c r="EI735" s="1297"/>
      <c r="EJ735" s="1297">
        <f t="shared" si="30"/>
        <v>0</v>
      </c>
      <c r="EK735" s="1297"/>
      <c r="EL735" s="1297"/>
      <c r="EM735" s="1297"/>
      <c r="EN735" s="1297"/>
      <c r="EO735" s="1297">
        <f t="shared" si="31"/>
        <v>0</v>
      </c>
      <c r="EP735" s="1297"/>
      <c r="EQ735" s="1297"/>
      <c r="ER735" s="1297"/>
      <c r="ES735" s="1297"/>
      <c r="ET735" s="1297">
        <f t="shared" si="32"/>
        <v>0</v>
      </c>
      <c r="EU735" s="1297"/>
      <c r="EV735" s="1297"/>
      <c r="EW735" s="1297"/>
      <c r="EX735" s="1297"/>
      <c r="EY735" s="4"/>
      <c r="EZ735" s="1290" t="str">
        <f t="shared" si="33"/>
        <v/>
      </c>
      <c r="FA735" s="1291"/>
      <c r="FB735" s="1291"/>
      <c r="FC735" s="1291"/>
      <c r="FD735" s="1292"/>
      <c r="FE735" s="1290" t="str">
        <f t="shared" si="34"/>
        <v/>
      </c>
      <c r="FF735" s="1291"/>
      <c r="FG735" s="1291"/>
      <c r="FH735" s="1291"/>
      <c r="FI735" s="1292"/>
      <c r="FJ735" s="1290" t="str">
        <f t="shared" si="35"/>
        <v/>
      </c>
      <c r="FK735" s="1291"/>
      <c r="FL735" s="1291"/>
      <c r="FM735" s="1291"/>
      <c r="FN735" s="1292"/>
      <c r="FO735" s="1290">
        <f t="shared" si="36"/>
        <v>2338</v>
      </c>
      <c r="FP735" s="1291"/>
      <c r="FQ735" s="1291"/>
      <c r="FR735" s="1291"/>
      <c r="FS735" s="1292"/>
      <c r="FT735" s="1290" t="str">
        <f t="shared" si="37"/>
        <v/>
      </c>
      <c r="FU735" s="1291"/>
      <c r="FV735" s="1291"/>
      <c r="FW735" s="1291"/>
      <c r="FX735" s="1292"/>
      <c r="FY735" s="1290" t="str">
        <f t="shared" si="38"/>
        <v/>
      </c>
      <c r="FZ735" s="1291"/>
      <c r="GA735" s="1291"/>
      <c r="GB735" s="1291"/>
      <c r="GC735" s="1292"/>
    </row>
    <row r="736" spans="1:185" ht="13" customHeight="1">
      <c r="A736" s="4"/>
      <c r="B736" s="1293"/>
      <c r="C736" s="1294"/>
      <c r="D736" s="1294"/>
      <c r="E736" s="1294"/>
      <c r="F736" s="1295"/>
      <c r="G736" s="1518"/>
      <c r="H736" s="1519"/>
      <c r="I736" s="1519"/>
      <c r="J736" s="1520"/>
      <c r="K736" s="1522"/>
      <c r="L736" s="1523"/>
      <c r="M736" s="1523"/>
      <c r="N736" s="1524"/>
      <c r="O736" s="1413"/>
      <c r="P736" s="1414"/>
      <c r="Q736" s="1414"/>
      <c r="R736" s="1414"/>
      <c r="S736" s="1415"/>
      <c r="T736" s="1413"/>
      <c r="U736" s="1414"/>
      <c r="V736" s="1414"/>
      <c r="W736" s="1415"/>
      <c r="X736" s="1335">
        <f t="shared" si="11"/>
        <v>0</v>
      </c>
      <c r="Y736" s="1336"/>
      <c r="Z736" s="1336"/>
      <c r="AA736" s="1336"/>
      <c r="AB736" s="1337"/>
      <c r="AC736" s="1525"/>
      <c r="AD736" s="1526"/>
      <c r="AE736" s="1526"/>
      <c r="AF736" s="1526"/>
      <c r="AG736" s="1527"/>
      <c r="AH736" s="1317" t="str">
        <f t="shared" si="39"/>
        <v/>
      </c>
      <c r="AI736" s="1318"/>
      <c r="AJ736" s="1319"/>
      <c r="AK736" s="1293" t="s">
        <v>591</v>
      </c>
      <c r="AL736" s="1294"/>
      <c r="AM736" s="1294"/>
      <c r="AN736" s="1294"/>
      <c r="AO736" s="1295"/>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290">
        <f t="shared" si="40"/>
        <v>0</v>
      </c>
      <c r="CH736" s="1292"/>
      <c r="CI736" s="1273">
        <f t="shared" si="41"/>
        <v>0</v>
      </c>
      <c r="CJ736" s="1275"/>
      <c r="CK736" s="1290">
        <f t="shared" si="19"/>
        <v>0</v>
      </c>
      <c r="CL736" s="1292"/>
      <c r="CM736" s="1273">
        <f t="shared" si="20"/>
        <v>0</v>
      </c>
      <c r="CN736" s="1275"/>
      <c r="CO736" s="3"/>
      <c r="CP736" s="1270">
        <f t="shared" si="21"/>
        <v>0</v>
      </c>
      <c r="CQ736" s="1271"/>
      <c r="CR736" s="1271"/>
      <c r="CS736" s="1271"/>
      <c r="CT736" s="1272"/>
      <c r="CU736" s="1278">
        <f t="shared" si="22"/>
        <v>0</v>
      </c>
      <c r="CV736" s="1278"/>
      <c r="CW736" s="1278"/>
      <c r="CX736" s="1278"/>
      <c r="CY736" s="1278"/>
      <c r="CZ736" s="1278">
        <f t="shared" si="23"/>
        <v>0</v>
      </c>
      <c r="DA736" s="1278"/>
      <c r="DB736" s="1278"/>
      <c r="DC736" s="1278"/>
      <c r="DD736" s="1278"/>
      <c r="DE736" s="1278">
        <f t="shared" si="24"/>
        <v>0</v>
      </c>
      <c r="DF736" s="1278"/>
      <c r="DG736" s="1278"/>
      <c r="DH736" s="1278"/>
      <c r="DI736" s="1278"/>
      <c r="DJ736" s="1278">
        <f t="shared" si="25"/>
        <v>0</v>
      </c>
      <c r="DK736" s="1278"/>
      <c r="DL736" s="1278"/>
      <c r="DM736" s="1278"/>
      <c r="DN736" s="1278"/>
      <c r="DO736" s="1278">
        <f t="shared" si="26"/>
        <v>0</v>
      </c>
      <c r="DP736" s="1278"/>
      <c r="DQ736" s="1278"/>
      <c r="DR736" s="1278"/>
      <c r="DS736" s="1278"/>
      <c r="DT736" s="6"/>
      <c r="DU736" s="1297">
        <f t="shared" si="27"/>
        <v>0</v>
      </c>
      <c r="DV736" s="1297"/>
      <c r="DW736" s="1297"/>
      <c r="DX736" s="1297"/>
      <c r="DY736" s="1297"/>
      <c r="DZ736" s="1297">
        <f t="shared" si="28"/>
        <v>0</v>
      </c>
      <c r="EA736" s="1297"/>
      <c r="EB736" s="1297"/>
      <c r="EC736" s="1297"/>
      <c r="ED736" s="1297"/>
      <c r="EE736" s="1297">
        <f t="shared" si="29"/>
        <v>0</v>
      </c>
      <c r="EF736" s="1297"/>
      <c r="EG736" s="1297"/>
      <c r="EH736" s="1297"/>
      <c r="EI736" s="1297"/>
      <c r="EJ736" s="1297">
        <f t="shared" si="30"/>
        <v>0</v>
      </c>
      <c r="EK736" s="1297"/>
      <c r="EL736" s="1297"/>
      <c r="EM736" s="1297"/>
      <c r="EN736" s="1297"/>
      <c r="EO736" s="1297">
        <f t="shared" si="31"/>
        <v>0</v>
      </c>
      <c r="EP736" s="1297"/>
      <c r="EQ736" s="1297"/>
      <c r="ER736" s="1297"/>
      <c r="ES736" s="1297"/>
      <c r="ET736" s="1297">
        <f t="shared" si="32"/>
        <v>0</v>
      </c>
      <c r="EU736" s="1297"/>
      <c r="EV736" s="1297"/>
      <c r="EW736" s="1297"/>
      <c r="EX736" s="1297"/>
      <c r="EY736" s="4"/>
      <c r="EZ736" s="1290" t="str">
        <f t="shared" si="33"/>
        <v/>
      </c>
      <c r="FA736" s="1291"/>
      <c r="FB736" s="1291"/>
      <c r="FC736" s="1291"/>
      <c r="FD736" s="1292"/>
      <c r="FE736" s="1290" t="str">
        <f t="shared" si="34"/>
        <v/>
      </c>
      <c r="FF736" s="1291"/>
      <c r="FG736" s="1291"/>
      <c r="FH736" s="1291"/>
      <c r="FI736" s="1292"/>
      <c r="FJ736" s="1290" t="str">
        <f t="shared" si="35"/>
        <v/>
      </c>
      <c r="FK736" s="1291"/>
      <c r="FL736" s="1291"/>
      <c r="FM736" s="1291"/>
      <c r="FN736" s="1292"/>
      <c r="FO736" s="1290" t="str">
        <f t="shared" si="36"/>
        <v/>
      </c>
      <c r="FP736" s="1291"/>
      <c r="FQ736" s="1291"/>
      <c r="FR736" s="1291"/>
      <c r="FS736" s="1292"/>
      <c r="FT736" s="1290" t="str">
        <f t="shared" si="37"/>
        <v/>
      </c>
      <c r="FU736" s="1291"/>
      <c r="FV736" s="1291"/>
      <c r="FW736" s="1291"/>
      <c r="FX736" s="1292"/>
      <c r="FY736" s="1290" t="str">
        <f t="shared" si="38"/>
        <v/>
      </c>
      <c r="FZ736" s="1291"/>
      <c r="GA736" s="1291"/>
      <c r="GB736" s="1291"/>
      <c r="GC736" s="1292"/>
    </row>
    <row r="737" spans="1:185" ht="13" customHeight="1">
      <c r="A737" s="4"/>
      <c r="B737" s="1293"/>
      <c r="C737" s="1294"/>
      <c r="D737" s="1294"/>
      <c r="E737" s="1294"/>
      <c r="F737" s="1295"/>
      <c r="G737" s="1518"/>
      <c r="H737" s="1519"/>
      <c r="I737" s="1519"/>
      <c r="J737" s="1520"/>
      <c r="K737" s="1522"/>
      <c r="L737" s="1523"/>
      <c r="M737" s="1523"/>
      <c r="N737" s="1524"/>
      <c r="O737" s="1413"/>
      <c r="P737" s="1414"/>
      <c r="Q737" s="1414"/>
      <c r="R737" s="1414"/>
      <c r="S737" s="1415"/>
      <c r="T737" s="1413"/>
      <c r="U737" s="1414"/>
      <c r="V737" s="1414"/>
      <c r="W737" s="1415"/>
      <c r="X737" s="1335">
        <f t="shared" si="11"/>
        <v>0</v>
      </c>
      <c r="Y737" s="1336"/>
      <c r="Z737" s="1336"/>
      <c r="AA737" s="1336"/>
      <c r="AB737" s="1337"/>
      <c r="AC737" s="1525"/>
      <c r="AD737" s="1526"/>
      <c r="AE737" s="1526"/>
      <c r="AF737" s="1526"/>
      <c r="AG737" s="1527"/>
      <c r="AH737" s="1317" t="str">
        <f t="shared" si="39"/>
        <v/>
      </c>
      <c r="AI737" s="1318"/>
      <c r="AJ737" s="1319"/>
      <c r="AK737" s="1293" t="s">
        <v>591</v>
      </c>
      <c r="AL737" s="1294"/>
      <c r="AM737" s="1294"/>
      <c r="AN737" s="1294"/>
      <c r="AO737" s="1295"/>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290">
        <f t="shared" si="40"/>
        <v>0</v>
      </c>
      <c r="CH737" s="1292"/>
      <c r="CI737" s="1273">
        <f t="shared" si="41"/>
        <v>0</v>
      </c>
      <c r="CJ737" s="1275"/>
      <c r="CK737" s="1290">
        <f t="shared" si="19"/>
        <v>0</v>
      </c>
      <c r="CL737" s="1292"/>
      <c r="CM737" s="1273">
        <f t="shared" si="20"/>
        <v>0</v>
      </c>
      <c r="CN737" s="1275"/>
      <c r="CO737" s="3"/>
      <c r="CP737" s="1270">
        <f t="shared" si="21"/>
        <v>0</v>
      </c>
      <c r="CQ737" s="1271"/>
      <c r="CR737" s="1271"/>
      <c r="CS737" s="1271"/>
      <c r="CT737" s="1272"/>
      <c r="CU737" s="1278">
        <f t="shared" si="22"/>
        <v>0</v>
      </c>
      <c r="CV737" s="1278"/>
      <c r="CW737" s="1278"/>
      <c r="CX737" s="1278"/>
      <c r="CY737" s="1278"/>
      <c r="CZ737" s="1278">
        <f t="shared" si="23"/>
        <v>0</v>
      </c>
      <c r="DA737" s="1278"/>
      <c r="DB737" s="1278"/>
      <c r="DC737" s="1278"/>
      <c r="DD737" s="1278"/>
      <c r="DE737" s="1278">
        <f t="shared" si="24"/>
        <v>0</v>
      </c>
      <c r="DF737" s="1278"/>
      <c r="DG737" s="1278"/>
      <c r="DH737" s="1278"/>
      <c r="DI737" s="1278"/>
      <c r="DJ737" s="1278">
        <f t="shared" si="25"/>
        <v>0</v>
      </c>
      <c r="DK737" s="1278"/>
      <c r="DL737" s="1278"/>
      <c r="DM737" s="1278"/>
      <c r="DN737" s="1278"/>
      <c r="DO737" s="1278">
        <f t="shared" si="26"/>
        <v>0</v>
      </c>
      <c r="DP737" s="1278"/>
      <c r="DQ737" s="1278"/>
      <c r="DR737" s="1278"/>
      <c r="DS737" s="1278"/>
      <c r="DT737" s="6"/>
      <c r="DU737" s="1297">
        <f t="shared" si="27"/>
        <v>0</v>
      </c>
      <c r="DV737" s="1297"/>
      <c r="DW737" s="1297"/>
      <c r="DX737" s="1297"/>
      <c r="DY737" s="1297"/>
      <c r="DZ737" s="1297">
        <f t="shared" si="28"/>
        <v>0</v>
      </c>
      <c r="EA737" s="1297"/>
      <c r="EB737" s="1297"/>
      <c r="EC737" s="1297"/>
      <c r="ED737" s="1297"/>
      <c r="EE737" s="1297">
        <f t="shared" si="29"/>
        <v>0</v>
      </c>
      <c r="EF737" s="1297"/>
      <c r="EG737" s="1297"/>
      <c r="EH737" s="1297"/>
      <c r="EI737" s="1297"/>
      <c r="EJ737" s="1297">
        <f t="shared" si="30"/>
        <v>0</v>
      </c>
      <c r="EK737" s="1297"/>
      <c r="EL737" s="1297"/>
      <c r="EM737" s="1297"/>
      <c r="EN737" s="1297"/>
      <c r="EO737" s="1297">
        <f t="shared" si="31"/>
        <v>0</v>
      </c>
      <c r="EP737" s="1297"/>
      <c r="EQ737" s="1297"/>
      <c r="ER737" s="1297"/>
      <c r="ES737" s="1297"/>
      <c r="ET737" s="1297">
        <f t="shared" si="32"/>
        <v>0</v>
      </c>
      <c r="EU737" s="1297"/>
      <c r="EV737" s="1297"/>
      <c r="EW737" s="1297"/>
      <c r="EX737" s="1297"/>
      <c r="EZ737" s="1290" t="str">
        <f t="shared" si="33"/>
        <v/>
      </c>
      <c r="FA737" s="1291"/>
      <c r="FB737" s="1291"/>
      <c r="FC737" s="1291"/>
      <c r="FD737" s="1292"/>
      <c r="FE737" s="1290" t="str">
        <f t="shared" si="34"/>
        <v/>
      </c>
      <c r="FF737" s="1291"/>
      <c r="FG737" s="1291"/>
      <c r="FH737" s="1291"/>
      <c r="FI737" s="1292"/>
      <c r="FJ737" s="1290" t="str">
        <f t="shared" si="35"/>
        <v/>
      </c>
      <c r="FK737" s="1291"/>
      <c r="FL737" s="1291"/>
      <c r="FM737" s="1291"/>
      <c r="FN737" s="1292"/>
      <c r="FO737" s="1290" t="str">
        <f t="shared" si="36"/>
        <v/>
      </c>
      <c r="FP737" s="1291"/>
      <c r="FQ737" s="1291"/>
      <c r="FR737" s="1291"/>
      <c r="FS737" s="1292"/>
      <c r="FT737" s="1290" t="str">
        <f t="shared" si="37"/>
        <v/>
      </c>
      <c r="FU737" s="1291"/>
      <c r="FV737" s="1291"/>
      <c r="FW737" s="1291"/>
      <c r="FX737" s="1292"/>
      <c r="FY737" s="1290" t="str">
        <f t="shared" si="38"/>
        <v/>
      </c>
      <c r="FZ737" s="1291"/>
      <c r="GA737" s="1291"/>
      <c r="GB737" s="1291"/>
      <c r="GC737" s="1292"/>
    </row>
    <row r="738" spans="1:185" ht="13" customHeight="1">
      <c r="B738" s="1293"/>
      <c r="C738" s="1294"/>
      <c r="D738" s="1294"/>
      <c r="E738" s="1294"/>
      <c r="F738" s="1295"/>
      <c r="G738" s="1518"/>
      <c r="H738" s="1519"/>
      <c r="I738" s="1519"/>
      <c r="J738" s="1520"/>
      <c r="K738" s="1522"/>
      <c r="L738" s="1523"/>
      <c r="M738" s="1523"/>
      <c r="N738" s="1524"/>
      <c r="O738" s="1413"/>
      <c r="P738" s="1414"/>
      <c r="Q738" s="1414"/>
      <c r="R738" s="1414"/>
      <c r="S738" s="1415"/>
      <c r="T738" s="1413"/>
      <c r="U738" s="1414"/>
      <c r="V738" s="1414"/>
      <c r="W738" s="1415"/>
      <c r="X738" s="1335">
        <f t="shared" si="11"/>
        <v>0</v>
      </c>
      <c r="Y738" s="1336"/>
      <c r="Z738" s="1336"/>
      <c r="AA738" s="1336"/>
      <c r="AB738" s="1337"/>
      <c r="AC738" s="1525"/>
      <c r="AD738" s="1526"/>
      <c r="AE738" s="1526"/>
      <c r="AF738" s="1526"/>
      <c r="AG738" s="1527"/>
      <c r="AH738" s="1317" t="str">
        <f t="shared" si="39"/>
        <v/>
      </c>
      <c r="AI738" s="1318"/>
      <c r="AJ738" s="1319"/>
      <c r="AK738" s="1293" t="s">
        <v>591</v>
      </c>
      <c r="AL738" s="1294"/>
      <c r="AM738" s="1294"/>
      <c r="AN738" s="1294"/>
      <c r="AO738" s="1295"/>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290">
        <f t="shared" si="40"/>
        <v>0</v>
      </c>
      <c r="CH738" s="1292"/>
      <c r="CI738" s="1273">
        <f t="shared" si="41"/>
        <v>0</v>
      </c>
      <c r="CJ738" s="1275"/>
      <c r="CK738" s="1290">
        <f t="shared" si="19"/>
        <v>0</v>
      </c>
      <c r="CL738" s="1292"/>
      <c r="CM738" s="1273">
        <f t="shared" si="20"/>
        <v>0</v>
      </c>
      <c r="CN738" s="1275"/>
      <c r="CO738" s="3"/>
      <c r="CP738" s="1270">
        <f t="shared" si="21"/>
        <v>0</v>
      </c>
      <c r="CQ738" s="1271"/>
      <c r="CR738" s="1271"/>
      <c r="CS738" s="1271"/>
      <c r="CT738" s="1272"/>
      <c r="CU738" s="1278">
        <f t="shared" si="22"/>
        <v>0</v>
      </c>
      <c r="CV738" s="1278"/>
      <c r="CW738" s="1278"/>
      <c r="CX738" s="1278"/>
      <c r="CY738" s="1278"/>
      <c r="CZ738" s="1278">
        <f t="shared" si="23"/>
        <v>0</v>
      </c>
      <c r="DA738" s="1278"/>
      <c r="DB738" s="1278"/>
      <c r="DC738" s="1278"/>
      <c r="DD738" s="1278"/>
      <c r="DE738" s="1278">
        <f t="shared" si="24"/>
        <v>0</v>
      </c>
      <c r="DF738" s="1278"/>
      <c r="DG738" s="1278"/>
      <c r="DH738" s="1278"/>
      <c r="DI738" s="1278"/>
      <c r="DJ738" s="1278">
        <f t="shared" si="25"/>
        <v>0</v>
      </c>
      <c r="DK738" s="1278"/>
      <c r="DL738" s="1278"/>
      <c r="DM738" s="1278"/>
      <c r="DN738" s="1278"/>
      <c r="DO738" s="1278">
        <f t="shared" si="26"/>
        <v>0</v>
      </c>
      <c r="DP738" s="1278"/>
      <c r="DQ738" s="1278"/>
      <c r="DR738" s="1278"/>
      <c r="DS738" s="1278"/>
      <c r="DT738" s="6"/>
      <c r="DU738" s="1297">
        <f t="shared" si="27"/>
        <v>0</v>
      </c>
      <c r="DV738" s="1297"/>
      <c r="DW738" s="1297"/>
      <c r="DX738" s="1297"/>
      <c r="DY738" s="1297"/>
      <c r="DZ738" s="1297">
        <f t="shared" si="28"/>
        <v>0</v>
      </c>
      <c r="EA738" s="1297"/>
      <c r="EB738" s="1297"/>
      <c r="EC738" s="1297"/>
      <c r="ED738" s="1297"/>
      <c r="EE738" s="1297">
        <f t="shared" si="29"/>
        <v>0</v>
      </c>
      <c r="EF738" s="1297"/>
      <c r="EG738" s="1297"/>
      <c r="EH738" s="1297"/>
      <c r="EI738" s="1297"/>
      <c r="EJ738" s="1297">
        <f t="shared" si="30"/>
        <v>0</v>
      </c>
      <c r="EK738" s="1297"/>
      <c r="EL738" s="1297"/>
      <c r="EM738" s="1297"/>
      <c r="EN738" s="1297"/>
      <c r="EO738" s="1297">
        <f t="shared" si="31"/>
        <v>0</v>
      </c>
      <c r="EP738" s="1297"/>
      <c r="EQ738" s="1297"/>
      <c r="ER738" s="1297"/>
      <c r="ES738" s="1297"/>
      <c r="ET738" s="1297">
        <f t="shared" si="32"/>
        <v>0</v>
      </c>
      <c r="EU738" s="1297"/>
      <c r="EV738" s="1297"/>
      <c r="EW738" s="1297"/>
      <c r="EX738" s="1297"/>
      <c r="EZ738" s="1290" t="str">
        <f t="shared" si="33"/>
        <v/>
      </c>
      <c r="FA738" s="1291"/>
      <c r="FB738" s="1291"/>
      <c r="FC738" s="1291"/>
      <c r="FD738" s="1292"/>
      <c r="FE738" s="1290" t="str">
        <f t="shared" si="34"/>
        <v/>
      </c>
      <c r="FF738" s="1291"/>
      <c r="FG738" s="1291"/>
      <c r="FH738" s="1291"/>
      <c r="FI738" s="1292"/>
      <c r="FJ738" s="1290" t="str">
        <f t="shared" si="35"/>
        <v/>
      </c>
      <c r="FK738" s="1291"/>
      <c r="FL738" s="1291"/>
      <c r="FM738" s="1291"/>
      <c r="FN738" s="1292"/>
      <c r="FO738" s="1290" t="str">
        <f t="shared" si="36"/>
        <v/>
      </c>
      <c r="FP738" s="1291"/>
      <c r="FQ738" s="1291"/>
      <c r="FR738" s="1291"/>
      <c r="FS738" s="1292"/>
      <c r="FT738" s="1290" t="str">
        <f t="shared" si="37"/>
        <v/>
      </c>
      <c r="FU738" s="1291"/>
      <c r="FV738" s="1291"/>
      <c r="FW738" s="1291"/>
      <c r="FX738" s="1292"/>
      <c r="FY738" s="1290" t="str">
        <f t="shared" si="38"/>
        <v/>
      </c>
      <c r="FZ738" s="1291"/>
      <c r="GA738" s="1291"/>
      <c r="GB738" s="1291"/>
      <c r="GC738" s="1292"/>
    </row>
    <row r="739" spans="1:185" ht="13" customHeight="1">
      <c r="B739" s="1293"/>
      <c r="C739" s="1294"/>
      <c r="D739" s="1294"/>
      <c r="E739" s="1294"/>
      <c r="F739" s="1295"/>
      <c r="G739" s="1518"/>
      <c r="H739" s="1519"/>
      <c r="I739" s="1519"/>
      <c r="J739" s="1520"/>
      <c r="K739" s="1522"/>
      <c r="L739" s="1523"/>
      <c r="M739" s="1523"/>
      <c r="N739" s="1524"/>
      <c r="O739" s="1413"/>
      <c r="P739" s="1414"/>
      <c r="Q739" s="1414"/>
      <c r="R739" s="1414"/>
      <c r="S739" s="1415"/>
      <c r="T739" s="1413"/>
      <c r="U739" s="1414"/>
      <c r="V739" s="1414"/>
      <c r="W739" s="1415"/>
      <c r="X739" s="1335">
        <f t="shared" si="11"/>
        <v>0</v>
      </c>
      <c r="Y739" s="1336"/>
      <c r="Z739" s="1336"/>
      <c r="AA739" s="1336"/>
      <c r="AB739" s="1337"/>
      <c r="AC739" s="1525"/>
      <c r="AD739" s="1526"/>
      <c r="AE739" s="1526"/>
      <c r="AF739" s="1526"/>
      <c r="AG739" s="1527"/>
      <c r="AH739" s="1317" t="str">
        <f t="shared" si="39"/>
        <v/>
      </c>
      <c r="AI739" s="1318"/>
      <c r="AJ739" s="1319"/>
      <c r="AK739" s="1293" t="s">
        <v>591</v>
      </c>
      <c r="AL739" s="1294"/>
      <c r="AM739" s="1294"/>
      <c r="AN739" s="1294"/>
      <c r="AO739" s="1295"/>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290">
        <f t="shared" si="40"/>
        <v>0</v>
      </c>
      <c r="CH739" s="1292"/>
      <c r="CI739" s="1273">
        <f t="shared" si="41"/>
        <v>0</v>
      </c>
      <c r="CJ739" s="1275"/>
      <c r="CK739" s="1290">
        <f t="shared" si="19"/>
        <v>0</v>
      </c>
      <c r="CL739" s="1292"/>
      <c r="CM739" s="1273">
        <f t="shared" si="20"/>
        <v>0</v>
      </c>
      <c r="CN739" s="1275"/>
      <c r="CO739" s="3"/>
      <c r="CP739" s="1270">
        <f t="shared" si="21"/>
        <v>0</v>
      </c>
      <c r="CQ739" s="1271"/>
      <c r="CR739" s="1271"/>
      <c r="CS739" s="1271"/>
      <c r="CT739" s="1272"/>
      <c r="CU739" s="1278">
        <f t="shared" si="22"/>
        <v>0</v>
      </c>
      <c r="CV739" s="1278"/>
      <c r="CW739" s="1278"/>
      <c r="CX739" s="1278"/>
      <c r="CY739" s="1278"/>
      <c r="CZ739" s="1278">
        <f t="shared" si="23"/>
        <v>0</v>
      </c>
      <c r="DA739" s="1278"/>
      <c r="DB739" s="1278"/>
      <c r="DC739" s="1278"/>
      <c r="DD739" s="1278"/>
      <c r="DE739" s="1278">
        <f t="shared" si="24"/>
        <v>0</v>
      </c>
      <c r="DF739" s="1278"/>
      <c r="DG739" s="1278"/>
      <c r="DH739" s="1278"/>
      <c r="DI739" s="1278"/>
      <c r="DJ739" s="1278">
        <f t="shared" si="25"/>
        <v>0</v>
      </c>
      <c r="DK739" s="1278"/>
      <c r="DL739" s="1278"/>
      <c r="DM739" s="1278"/>
      <c r="DN739" s="1278"/>
      <c r="DO739" s="1278">
        <f t="shared" si="26"/>
        <v>0</v>
      </c>
      <c r="DP739" s="1278"/>
      <c r="DQ739" s="1278"/>
      <c r="DR739" s="1278"/>
      <c r="DS739" s="1278"/>
      <c r="DT739" s="6"/>
      <c r="DU739" s="1297">
        <f t="shared" si="27"/>
        <v>0</v>
      </c>
      <c r="DV739" s="1297"/>
      <c r="DW739" s="1297"/>
      <c r="DX739" s="1297"/>
      <c r="DY739" s="1297"/>
      <c r="DZ739" s="1297">
        <f t="shared" si="28"/>
        <v>0</v>
      </c>
      <c r="EA739" s="1297"/>
      <c r="EB739" s="1297"/>
      <c r="EC739" s="1297"/>
      <c r="ED739" s="1297"/>
      <c r="EE739" s="1297">
        <f t="shared" si="29"/>
        <v>0</v>
      </c>
      <c r="EF739" s="1297"/>
      <c r="EG739" s="1297"/>
      <c r="EH739" s="1297"/>
      <c r="EI739" s="1297"/>
      <c r="EJ739" s="1297">
        <f t="shared" si="30"/>
        <v>0</v>
      </c>
      <c r="EK739" s="1297"/>
      <c r="EL739" s="1297"/>
      <c r="EM739" s="1297"/>
      <c r="EN739" s="1297"/>
      <c r="EO739" s="1297">
        <f t="shared" si="31"/>
        <v>0</v>
      </c>
      <c r="EP739" s="1297"/>
      <c r="EQ739" s="1297"/>
      <c r="ER739" s="1297"/>
      <c r="ES739" s="1297"/>
      <c r="ET739" s="1297">
        <f t="shared" si="32"/>
        <v>0</v>
      </c>
      <c r="EU739" s="1297"/>
      <c r="EV739" s="1297"/>
      <c r="EW739" s="1297"/>
      <c r="EX739" s="1297"/>
      <c r="EZ739" s="1290" t="str">
        <f t="shared" si="33"/>
        <v/>
      </c>
      <c r="FA739" s="1291"/>
      <c r="FB739" s="1291"/>
      <c r="FC739" s="1291"/>
      <c r="FD739" s="1292"/>
      <c r="FE739" s="1290" t="str">
        <f t="shared" si="34"/>
        <v/>
      </c>
      <c r="FF739" s="1291"/>
      <c r="FG739" s="1291"/>
      <c r="FH739" s="1291"/>
      <c r="FI739" s="1292"/>
      <c r="FJ739" s="1290" t="str">
        <f t="shared" si="35"/>
        <v/>
      </c>
      <c r="FK739" s="1291"/>
      <c r="FL739" s="1291"/>
      <c r="FM739" s="1291"/>
      <c r="FN739" s="1292"/>
      <c r="FO739" s="1290" t="str">
        <f t="shared" si="36"/>
        <v/>
      </c>
      <c r="FP739" s="1291"/>
      <c r="FQ739" s="1291"/>
      <c r="FR739" s="1291"/>
      <c r="FS739" s="1292"/>
      <c r="FT739" s="1290" t="str">
        <f t="shared" si="37"/>
        <v/>
      </c>
      <c r="FU739" s="1291"/>
      <c r="FV739" s="1291"/>
      <c r="FW739" s="1291"/>
      <c r="FX739" s="1292"/>
      <c r="FY739" s="1290" t="str">
        <f t="shared" si="38"/>
        <v/>
      </c>
      <c r="FZ739" s="1291"/>
      <c r="GA739" s="1291"/>
      <c r="GB739" s="1291"/>
      <c r="GC739" s="1292"/>
    </row>
    <row r="740" spans="1:185" ht="13" customHeight="1">
      <c r="B740" s="1293"/>
      <c r="C740" s="1294"/>
      <c r="D740" s="1294"/>
      <c r="E740" s="1294"/>
      <c r="F740" s="1295"/>
      <c r="G740" s="1518"/>
      <c r="H740" s="1519"/>
      <c r="I740" s="1519"/>
      <c r="J740" s="1520"/>
      <c r="K740" s="1522"/>
      <c r="L740" s="1523"/>
      <c r="M740" s="1523"/>
      <c r="N740" s="1524"/>
      <c r="O740" s="1413"/>
      <c r="P740" s="1414"/>
      <c r="Q740" s="1414"/>
      <c r="R740" s="1414"/>
      <c r="S740" s="1415"/>
      <c r="T740" s="1413"/>
      <c r="U740" s="1414"/>
      <c r="V740" s="1414"/>
      <c r="W740" s="1415"/>
      <c r="X740" s="1335">
        <f t="shared" si="11"/>
        <v>0</v>
      </c>
      <c r="Y740" s="1336"/>
      <c r="Z740" s="1336"/>
      <c r="AA740" s="1336"/>
      <c r="AB740" s="1337"/>
      <c r="AC740" s="1525"/>
      <c r="AD740" s="1526"/>
      <c r="AE740" s="1526"/>
      <c r="AF740" s="1526"/>
      <c r="AG740" s="1527"/>
      <c r="AH740" s="1317" t="str">
        <f t="shared" si="39"/>
        <v/>
      </c>
      <c r="AI740" s="1318"/>
      <c r="AJ740" s="1319"/>
      <c r="AK740" s="1293" t="s">
        <v>591</v>
      </c>
      <c r="AL740" s="1294"/>
      <c r="AM740" s="1294"/>
      <c r="AN740" s="1294"/>
      <c r="AO740" s="1295"/>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290">
        <f t="shared" si="40"/>
        <v>0</v>
      </c>
      <c r="CH740" s="1292"/>
      <c r="CI740" s="1273">
        <f t="shared" si="41"/>
        <v>0</v>
      </c>
      <c r="CJ740" s="1275"/>
      <c r="CK740" s="1290">
        <f t="shared" si="19"/>
        <v>0</v>
      </c>
      <c r="CL740" s="1292"/>
      <c r="CM740" s="1273">
        <f t="shared" si="20"/>
        <v>0</v>
      </c>
      <c r="CN740" s="1275"/>
      <c r="CO740" s="3"/>
      <c r="CP740" s="1270">
        <f t="shared" si="21"/>
        <v>0</v>
      </c>
      <c r="CQ740" s="1271"/>
      <c r="CR740" s="1271"/>
      <c r="CS740" s="1271"/>
      <c r="CT740" s="1272"/>
      <c r="CU740" s="1278">
        <f t="shared" si="22"/>
        <v>0</v>
      </c>
      <c r="CV740" s="1278"/>
      <c r="CW740" s="1278"/>
      <c r="CX740" s="1278"/>
      <c r="CY740" s="1278"/>
      <c r="CZ740" s="1278">
        <f t="shared" si="23"/>
        <v>0</v>
      </c>
      <c r="DA740" s="1278"/>
      <c r="DB740" s="1278"/>
      <c r="DC740" s="1278"/>
      <c r="DD740" s="1278"/>
      <c r="DE740" s="1278">
        <f t="shared" si="24"/>
        <v>0</v>
      </c>
      <c r="DF740" s="1278"/>
      <c r="DG740" s="1278"/>
      <c r="DH740" s="1278"/>
      <c r="DI740" s="1278"/>
      <c r="DJ740" s="1278">
        <f t="shared" si="25"/>
        <v>0</v>
      </c>
      <c r="DK740" s="1278"/>
      <c r="DL740" s="1278"/>
      <c r="DM740" s="1278"/>
      <c r="DN740" s="1278"/>
      <c r="DO740" s="1278">
        <f t="shared" si="26"/>
        <v>0</v>
      </c>
      <c r="DP740" s="1278"/>
      <c r="DQ740" s="1278"/>
      <c r="DR740" s="1278"/>
      <c r="DS740" s="1278"/>
      <c r="DT740" s="6"/>
      <c r="DU740" s="1297">
        <f t="shared" si="27"/>
        <v>0</v>
      </c>
      <c r="DV740" s="1297"/>
      <c r="DW740" s="1297"/>
      <c r="DX740" s="1297"/>
      <c r="DY740" s="1297"/>
      <c r="DZ740" s="1297">
        <f t="shared" si="28"/>
        <v>0</v>
      </c>
      <c r="EA740" s="1297"/>
      <c r="EB740" s="1297"/>
      <c r="EC740" s="1297"/>
      <c r="ED740" s="1297"/>
      <c r="EE740" s="1297">
        <f t="shared" si="29"/>
        <v>0</v>
      </c>
      <c r="EF740" s="1297"/>
      <c r="EG740" s="1297"/>
      <c r="EH740" s="1297"/>
      <c r="EI740" s="1297"/>
      <c r="EJ740" s="1297">
        <f t="shared" si="30"/>
        <v>0</v>
      </c>
      <c r="EK740" s="1297"/>
      <c r="EL740" s="1297"/>
      <c r="EM740" s="1297"/>
      <c r="EN740" s="1297"/>
      <c r="EO740" s="1297">
        <f t="shared" si="31"/>
        <v>0</v>
      </c>
      <c r="EP740" s="1297"/>
      <c r="EQ740" s="1297"/>
      <c r="ER740" s="1297"/>
      <c r="ES740" s="1297"/>
      <c r="ET740" s="1297">
        <f t="shared" si="32"/>
        <v>0</v>
      </c>
      <c r="EU740" s="1297"/>
      <c r="EV740" s="1297"/>
      <c r="EW740" s="1297"/>
      <c r="EX740" s="1297"/>
      <c r="EZ740" s="1290" t="str">
        <f t="shared" si="33"/>
        <v/>
      </c>
      <c r="FA740" s="1291"/>
      <c r="FB740" s="1291"/>
      <c r="FC740" s="1291"/>
      <c r="FD740" s="1292"/>
      <c r="FE740" s="1290" t="str">
        <f t="shared" si="34"/>
        <v/>
      </c>
      <c r="FF740" s="1291"/>
      <c r="FG740" s="1291"/>
      <c r="FH740" s="1291"/>
      <c r="FI740" s="1292"/>
      <c r="FJ740" s="1290" t="str">
        <f t="shared" si="35"/>
        <v/>
      </c>
      <c r="FK740" s="1291"/>
      <c r="FL740" s="1291"/>
      <c r="FM740" s="1291"/>
      <c r="FN740" s="1292"/>
      <c r="FO740" s="1290" t="str">
        <f t="shared" si="36"/>
        <v/>
      </c>
      <c r="FP740" s="1291"/>
      <c r="FQ740" s="1291"/>
      <c r="FR740" s="1291"/>
      <c r="FS740" s="1292"/>
      <c r="FT740" s="1290" t="str">
        <f t="shared" si="37"/>
        <v/>
      </c>
      <c r="FU740" s="1291"/>
      <c r="FV740" s="1291"/>
      <c r="FW740" s="1291"/>
      <c r="FX740" s="1292"/>
      <c r="FY740" s="1290" t="str">
        <f t="shared" si="38"/>
        <v/>
      </c>
      <c r="FZ740" s="1291"/>
      <c r="GA740" s="1291"/>
      <c r="GB740" s="1291"/>
      <c r="GC740" s="1292"/>
    </row>
    <row r="741" spans="1:185" ht="13" customHeight="1">
      <c r="B741" s="1293"/>
      <c r="C741" s="1294"/>
      <c r="D741" s="1294"/>
      <c r="E741" s="1294"/>
      <c r="F741" s="1295"/>
      <c r="G741" s="1518"/>
      <c r="H741" s="1519"/>
      <c r="I741" s="1519"/>
      <c r="J741" s="1520"/>
      <c r="K741" s="1522"/>
      <c r="L741" s="1523"/>
      <c r="M741" s="1523"/>
      <c r="N741" s="1524"/>
      <c r="O741" s="1413"/>
      <c r="P741" s="1414"/>
      <c r="Q741" s="1414"/>
      <c r="R741" s="1414"/>
      <c r="S741" s="1415"/>
      <c r="T741" s="1413"/>
      <c r="U741" s="1414"/>
      <c r="V741" s="1414"/>
      <c r="W741" s="1415"/>
      <c r="X741" s="1335">
        <f t="shared" si="11"/>
        <v>0</v>
      </c>
      <c r="Y741" s="1336"/>
      <c r="Z741" s="1336"/>
      <c r="AA741" s="1336"/>
      <c r="AB741" s="1337"/>
      <c r="AC741" s="1525"/>
      <c r="AD741" s="1526"/>
      <c r="AE741" s="1526"/>
      <c r="AF741" s="1526"/>
      <c r="AG741" s="1527"/>
      <c r="AH741" s="1317" t="str">
        <f t="shared" si="39"/>
        <v/>
      </c>
      <c r="AI741" s="1318"/>
      <c r="AJ741" s="1319"/>
      <c r="AK741" s="1293" t="s">
        <v>591</v>
      </c>
      <c r="AL741" s="1294"/>
      <c r="AM741" s="1294"/>
      <c r="AN741" s="1294"/>
      <c r="AO741" s="1295"/>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290">
        <f t="shared" si="40"/>
        <v>0</v>
      </c>
      <c r="CH741" s="1292"/>
      <c r="CI741" s="1273">
        <f t="shared" si="41"/>
        <v>0</v>
      </c>
      <c r="CJ741" s="1275"/>
      <c r="CK741" s="1290">
        <f t="shared" si="19"/>
        <v>0</v>
      </c>
      <c r="CL741" s="1292"/>
      <c r="CM741" s="1273">
        <f t="shared" si="20"/>
        <v>0</v>
      </c>
      <c r="CN741" s="1275"/>
      <c r="CO741" s="3"/>
      <c r="CP741" s="1270">
        <f t="shared" si="21"/>
        <v>0</v>
      </c>
      <c r="CQ741" s="1271"/>
      <c r="CR741" s="1271"/>
      <c r="CS741" s="1271"/>
      <c r="CT741" s="1272"/>
      <c r="CU741" s="1278">
        <f t="shared" si="22"/>
        <v>0</v>
      </c>
      <c r="CV741" s="1278"/>
      <c r="CW741" s="1278"/>
      <c r="CX741" s="1278"/>
      <c r="CY741" s="1278"/>
      <c r="CZ741" s="1278">
        <f t="shared" si="23"/>
        <v>0</v>
      </c>
      <c r="DA741" s="1278"/>
      <c r="DB741" s="1278"/>
      <c r="DC741" s="1278"/>
      <c r="DD741" s="1278"/>
      <c r="DE741" s="1278">
        <f t="shared" si="24"/>
        <v>0</v>
      </c>
      <c r="DF741" s="1278"/>
      <c r="DG741" s="1278"/>
      <c r="DH741" s="1278"/>
      <c r="DI741" s="1278"/>
      <c r="DJ741" s="1278">
        <f t="shared" si="25"/>
        <v>0</v>
      </c>
      <c r="DK741" s="1278"/>
      <c r="DL741" s="1278"/>
      <c r="DM741" s="1278"/>
      <c r="DN741" s="1278"/>
      <c r="DO741" s="1278">
        <f t="shared" si="26"/>
        <v>0</v>
      </c>
      <c r="DP741" s="1278"/>
      <c r="DQ741" s="1278"/>
      <c r="DR741" s="1278"/>
      <c r="DS741" s="1278"/>
      <c r="DT741" s="6"/>
      <c r="DU741" s="1297">
        <f t="shared" si="27"/>
        <v>0</v>
      </c>
      <c r="DV741" s="1297"/>
      <c r="DW741" s="1297"/>
      <c r="DX741" s="1297"/>
      <c r="DY741" s="1297"/>
      <c r="DZ741" s="1297">
        <f t="shared" si="28"/>
        <v>0</v>
      </c>
      <c r="EA741" s="1297"/>
      <c r="EB741" s="1297"/>
      <c r="EC741" s="1297"/>
      <c r="ED741" s="1297"/>
      <c r="EE741" s="1297">
        <f t="shared" si="29"/>
        <v>0</v>
      </c>
      <c r="EF741" s="1297"/>
      <c r="EG741" s="1297"/>
      <c r="EH741" s="1297"/>
      <c r="EI741" s="1297"/>
      <c r="EJ741" s="1297">
        <f t="shared" si="30"/>
        <v>0</v>
      </c>
      <c r="EK741" s="1297"/>
      <c r="EL741" s="1297"/>
      <c r="EM741" s="1297"/>
      <c r="EN741" s="1297"/>
      <c r="EO741" s="1297">
        <f t="shared" si="31"/>
        <v>0</v>
      </c>
      <c r="EP741" s="1297"/>
      <c r="EQ741" s="1297"/>
      <c r="ER741" s="1297"/>
      <c r="ES741" s="1297"/>
      <c r="ET741" s="1297">
        <f t="shared" si="32"/>
        <v>0</v>
      </c>
      <c r="EU741" s="1297"/>
      <c r="EV741" s="1297"/>
      <c r="EW741" s="1297"/>
      <c r="EX741" s="1297"/>
      <c r="EZ741" s="1290" t="str">
        <f t="shared" si="33"/>
        <v/>
      </c>
      <c r="FA741" s="1291"/>
      <c r="FB741" s="1291"/>
      <c r="FC741" s="1291"/>
      <c r="FD741" s="1292"/>
      <c r="FE741" s="1290" t="str">
        <f t="shared" si="34"/>
        <v/>
      </c>
      <c r="FF741" s="1291"/>
      <c r="FG741" s="1291"/>
      <c r="FH741" s="1291"/>
      <c r="FI741" s="1292"/>
      <c r="FJ741" s="1290" t="str">
        <f t="shared" si="35"/>
        <v/>
      </c>
      <c r="FK741" s="1291"/>
      <c r="FL741" s="1291"/>
      <c r="FM741" s="1291"/>
      <c r="FN741" s="1292"/>
      <c r="FO741" s="1290" t="str">
        <f t="shared" si="36"/>
        <v/>
      </c>
      <c r="FP741" s="1291"/>
      <c r="FQ741" s="1291"/>
      <c r="FR741" s="1291"/>
      <c r="FS741" s="1292"/>
      <c r="FT741" s="1290" t="str">
        <f t="shared" si="37"/>
        <v/>
      </c>
      <c r="FU741" s="1291"/>
      <c r="FV741" s="1291"/>
      <c r="FW741" s="1291"/>
      <c r="FX741" s="1292"/>
      <c r="FY741" s="1290" t="str">
        <f t="shared" si="38"/>
        <v/>
      </c>
      <c r="FZ741" s="1291"/>
      <c r="GA741" s="1291"/>
      <c r="GB741" s="1291"/>
      <c r="GC741" s="1292"/>
    </row>
    <row r="742" spans="1:185" ht="13" customHeight="1">
      <c r="B742" s="1293"/>
      <c r="C742" s="1294"/>
      <c r="D742" s="1294"/>
      <c r="E742" s="1294"/>
      <c r="F742" s="1295"/>
      <c r="G742" s="1518"/>
      <c r="H742" s="1519"/>
      <c r="I742" s="1519"/>
      <c r="J742" s="1520"/>
      <c r="K742" s="1522"/>
      <c r="L742" s="1523"/>
      <c r="M742" s="1523"/>
      <c r="N742" s="1524"/>
      <c r="O742" s="1413"/>
      <c r="P742" s="1414"/>
      <c r="Q742" s="1414"/>
      <c r="R742" s="1414"/>
      <c r="S742" s="1415"/>
      <c r="T742" s="1413"/>
      <c r="U742" s="1414"/>
      <c r="V742" s="1414"/>
      <c r="W742" s="1415"/>
      <c r="X742" s="1335">
        <f t="shared" si="11"/>
        <v>0</v>
      </c>
      <c r="Y742" s="1336"/>
      <c r="Z742" s="1336"/>
      <c r="AA742" s="1336"/>
      <c r="AB742" s="1337"/>
      <c r="AC742" s="1525"/>
      <c r="AD742" s="1526"/>
      <c r="AE742" s="1526"/>
      <c r="AF742" s="1526"/>
      <c r="AG742" s="1527"/>
      <c r="AH742" s="1317" t="str">
        <f t="shared" si="39"/>
        <v/>
      </c>
      <c r="AI742" s="1318"/>
      <c r="AJ742" s="1319"/>
      <c r="AK742" s="1293" t="s">
        <v>591</v>
      </c>
      <c r="AL742" s="1294"/>
      <c r="AM742" s="1294"/>
      <c r="AN742" s="1294"/>
      <c r="AO742" s="1295"/>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290">
        <f t="shared" si="40"/>
        <v>0</v>
      </c>
      <c r="CH742" s="1292"/>
      <c r="CI742" s="1273">
        <f t="shared" si="41"/>
        <v>0</v>
      </c>
      <c r="CJ742" s="1275"/>
      <c r="CK742" s="1290">
        <f t="shared" si="19"/>
        <v>0</v>
      </c>
      <c r="CL742" s="1292"/>
      <c r="CM742" s="1273">
        <f t="shared" si="20"/>
        <v>0</v>
      </c>
      <c r="CN742" s="1275"/>
      <c r="CO742" s="3"/>
      <c r="CP742" s="1270">
        <f t="shared" si="21"/>
        <v>0</v>
      </c>
      <c r="CQ742" s="1271"/>
      <c r="CR742" s="1271"/>
      <c r="CS742" s="1271"/>
      <c r="CT742" s="1272"/>
      <c r="CU742" s="1278">
        <f t="shared" si="22"/>
        <v>0</v>
      </c>
      <c r="CV742" s="1278"/>
      <c r="CW742" s="1278"/>
      <c r="CX742" s="1278"/>
      <c r="CY742" s="1278"/>
      <c r="CZ742" s="1278">
        <f t="shared" si="23"/>
        <v>0</v>
      </c>
      <c r="DA742" s="1278"/>
      <c r="DB742" s="1278"/>
      <c r="DC742" s="1278"/>
      <c r="DD742" s="1278"/>
      <c r="DE742" s="1278">
        <f t="shared" si="24"/>
        <v>0</v>
      </c>
      <c r="DF742" s="1278"/>
      <c r="DG742" s="1278"/>
      <c r="DH742" s="1278"/>
      <c r="DI742" s="1278"/>
      <c r="DJ742" s="1278">
        <f t="shared" si="25"/>
        <v>0</v>
      </c>
      <c r="DK742" s="1278"/>
      <c r="DL742" s="1278"/>
      <c r="DM742" s="1278"/>
      <c r="DN742" s="1278"/>
      <c r="DO742" s="1278">
        <f t="shared" si="26"/>
        <v>0</v>
      </c>
      <c r="DP742" s="1278"/>
      <c r="DQ742" s="1278"/>
      <c r="DR742" s="1278"/>
      <c r="DS742" s="1278"/>
      <c r="DT742" s="6"/>
      <c r="DU742" s="1297">
        <f t="shared" si="27"/>
        <v>0</v>
      </c>
      <c r="DV742" s="1297"/>
      <c r="DW742" s="1297"/>
      <c r="DX742" s="1297"/>
      <c r="DY742" s="1297"/>
      <c r="DZ742" s="1297">
        <f t="shared" si="28"/>
        <v>0</v>
      </c>
      <c r="EA742" s="1297"/>
      <c r="EB742" s="1297"/>
      <c r="EC742" s="1297"/>
      <c r="ED742" s="1297"/>
      <c r="EE742" s="1297">
        <f t="shared" si="29"/>
        <v>0</v>
      </c>
      <c r="EF742" s="1297"/>
      <c r="EG742" s="1297"/>
      <c r="EH742" s="1297"/>
      <c r="EI742" s="1297"/>
      <c r="EJ742" s="1297">
        <f t="shared" si="30"/>
        <v>0</v>
      </c>
      <c r="EK742" s="1297"/>
      <c r="EL742" s="1297"/>
      <c r="EM742" s="1297"/>
      <c r="EN742" s="1297"/>
      <c r="EO742" s="1297">
        <f t="shared" si="31"/>
        <v>0</v>
      </c>
      <c r="EP742" s="1297"/>
      <c r="EQ742" s="1297"/>
      <c r="ER742" s="1297"/>
      <c r="ES742" s="1297"/>
      <c r="ET742" s="1297">
        <f t="shared" si="32"/>
        <v>0</v>
      </c>
      <c r="EU742" s="1297"/>
      <c r="EV742" s="1297"/>
      <c r="EW742" s="1297"/>
      <c r="EX742" s="1297"/>
      <c r="EZ742" s="1290" t="str">
        <f t="shared" si="33"/>
        <v/>
      </c>
      <c r="FA742" s="1291"/>
      <c r="FB742" s="1291"/>
      <c r="FC742" s="1291"/>
      <c r="FD742" s="1292"/>
      <c r="FE742" s="1290" t="str">
        <f t="shared" si="34"/>
        <v/>
      </c>
      <c r="FF742" s="1291"/>
      <c r="FG742" s="1291"/>
      <c r="FH742" s="1291"/>
      <c r="FI742" s="1292"/>
      <c r="FJ742" s="1290" t="str">
        <f t="shared" si="35"/>
        <v/>
      </c>
      <c r="FK742" s="1291"/>
      <c r="FL742" s="1291"/>
      <c r="FM742" s="1291"/>
      <c r="FN742" s="1292"/>
      <c r="FO742" s="1290" t="str">
        <f t="shared" si="36"/>
        <v/>
      </c>
      <c r="FP742" s="1291"/>
      <c r="FQ742" s="1291"/>
      <c r="FR742" s="1291"/>
      <c r="FS742" s="1292"/>
      <c r="FT742" s="1290" t="str">
        <f t="shared" si="37"/>
        <v/>
      </c>
      <c r="FU742" s="1291"/>
      <c r="FV742" s="1291"/>
      <c r="FW742" s="1291"/>
      <c r="FX742" s="1292"/>
      <c r="FY742" s="1290" t="str">
        <f t="shared" si="38"/>
        <v/>
      </c>
      <c r="FZ742" s="1291"/>
      <c r="GA742" s="1291"/>
      <c r="GB742" s="1291"/>
      <c r="GC742" s="1292"/>
    </row>
    <row r="743" spans="1:185" ht="13" customHeight="1">
      <c r="B743" s="1293"/>
      <c r="C743" s="1294"/>
      <c r="D743" s="1294"/>
      <c r="E743" s="1294"/>
      <c r="F743" s="1295"/>
      <c r="G743" s="1518"/>
      <c r="H743" s="1519"/>
      <c r="I743" s="1519"/>
      <c r="J743" s="1520"/>
      <c r="K743" s="1522"/>
      <c r="L743" s="1523"/>
      <c r="M743" s="1523"/>
      <c r="N743" s="1524"/>
      <c r="O743" s="1413"/>
      <c r="P743" s="1414"/>
      <c r="Q743" s="1414"/>
      <c r="R743" s="1414"/>
      <c r="S743" s="1415"/>
      <c r="T743" s="1413"/>
      <c r="U743" s="1414"/>
      <c r="V743" s="1414"/>
      <c r="W743" s="1415"/>
      <c r="X743" s="1335">
        <f t="shared" si="11"/>
        <v>0</v>
      </c>
      <c r="Y743" s="1336"/>
      <c r="Z743" s="1336"/>
      <c r="AA743" s="1336"/>
      <c r="AB743" s="1337"/>
      <c r="AC743" s="1525"/>
      <c r="AD743" s="1526"/>
      <c r="AE743" s="1526"/>
      <c r="AF743" s="1526"/>
      <c r="AG743" s="1527"/>
      <c r="AH743" s="1317" t="str">
        <f t="shared" si="39"/>
        <v/>
      </c>
      <c r="AI743" s="1318"/>
      <c r="AJ743" s="1319"/>
      <c r="AK743" s="1293" t="s">
        <v>591</v>
      </c>
      <c r="AL743" s="1294"/>
      <c r="AM743" s="1294"/>
      <c r="AN743" s="1294"/>
      <c r="AO743" s="1295"/>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290">
        <f t="shared" si="40"/>
        <v>0</v>
      </c>
      <c r="CH743" s="1292"/>
      <c r="CI743" s="1273">
        <f t="shared" si="41"/>
        <v>0</v>
      </c>
      <c r="CJ743" s="1275"/>
      <c r="CK743" s="1290">
        <f t="shared" si="19"/>
        <v>0</v>
      </c>
      <c r="CL743" s="1292"/>
      <c r="CM743" s="1273">
        <f t="shared" si="20"/>
        <v>0</v>
      </c>
      <c r="CN743" s="1275"/>
      <c r="CO743" s="3"/>
      <c r="CP743" s="1270">
        <f t="shared" si="21"/>
        <v>0</v>
      </c>
      <c r="CQ743" s="1271"/>
      <c r="CR743" s="1271"/>
      <c r="CS743" s="1271"/>
      <c r="CT743" s="1272"/>
      <c r="CU743" s="1278">
        <f t="shared" si="22"/>
        <v>0</v>
      </c>
      <c r="CV743" s="1278"/>
      <c r="CW743" s="1278"/>
      <c r="CX743" s="1278"/>
      <c r="CY743" s="1278"/>
      <c r="CZ743" s="1278">
        <f t="shared" si="23"/>
        <v>0</v>
      </c>
      <c r="DA743" s="1278"/>
      <c r="DB743" s="1278"/>
      <c r="DC743" s="1278"/>
      <c r="DD743" s="1278"/>
      <c r="DE743" s="1278">
        <f t="shared" si="24"/>
        <v>0</v>
      </c>
      <c r="DF743" s="1278"/>
      <c r="DG743" s="1278"/>
      <c r="DH743" s="1278"/>
      <c r="DI743" s="1278"/>
      <c r="DJ743" s="1278">
        <f t="shared" si="25"/>
        <v>0</v>
      </c>
      <c r="DK743" s="1278"/>
      <c r="DL743" s="1278"/>
      <c r="DM743" s="1278"/>
      <c r="DN743" s="1278"/>
      <c r="DO743" s="1278">
        <f t="shared" si="26"/>
        <v>0</v>
      </c>
      <c r="DP743" s="1278"/>
      <c r="DQ743" s="1278"/>
      <c r="DR743" s="1278"/>
      <c r="DS743" s="1278"/>
      <c r="DT743" s="6"/>
      <c r="DU743" s="1297">
        <f t="shared" si="27"/>
        <v>0</v>
      </c>
      <c r="DV743" s="1297"/>
      <c r="DW743" s="1297"/>
      <c r="DX743" s="1297"/>
      <c r="DY743" s="1297"/>
      <c r="DZ743" s="1297">
        <f t="shared" si="28"/>
        <v>0</v>
      </c>
      <c r="EA743" s="1297"/>
      <c r="EB743" s="1297"/>
      <c r="EC743" s="1297"/>
      <c r="ED743" s="1297"/>
      <c r="EE743" s="1297">
        <f t="shared" si="29"/>
        <v>0</v>
      </c>
      <c r="EF743" s="1297"/>
      <c r="EG743" s="1297"/>
      <c r="EH743" s="1297"/>
      <c r="EI743" s="1297"/>
      <c r="EJ743" s="1297">
        <f t="shared" si="30"/>
        <v>0</v>
      </c>
      <c r="EK743" s="1297"/>
      <c r="EL743" s="1297"/>
      <c r="EM743" s="1297"/>
      <c r="EN743" s="1297"/>
      <c r="EO743" s="1297">
        <f t="shared" si="31"/>
        <v>0</v>
      </c>
      <c r="EP743" s="1297"/>
      <c r="EQ743" s="1297"/>
      <c r="ER743" s="1297"/>
      <c r="ES743" s="1297"/>
      <c r="ET743" s="1297">
        <f t="shared" si="32"/>
        <v>0</v>
      </c>
      <c r="EU743" s="1297"/>
      <c r="EV743" s="1297"/>
      <c r="EW743" s="1297"/>
      <c r="EX743" s="1297"/>
      <c r="EZ743" s="1290" t="str">
        <f t="shared" si="33"/>
        <v/>
      </c>
      <c r="FA743" s="1291"/>
      <c r="FB743" s="1291"/>
      <c r="FC743" s="1291"/>
      <c r="FD743" s="1292"/>
      <c r="FE743" s="1290" t="str">
        <f t="shared" si="34"/>
        <v/>
      </c>
      <c r="FF743" s="1291"/>
      <c r="FG743" s="1291"/>
      <c r="FH743" s="1291"/>
      <c r="FI743" s="1292"/>
      <c r="FJ743" s="1290" t="str">
        <f t="shared" si="35"/>
        <v/>
      </c>
      <c r="FK743" s="1291"/>
      <c r="FL743" s="1291"/>
      <c r="FM743" s="1291"/>
      <c r="FN743" s="1292"/>
      <c r="FO743" s="1290" t="str">
        <f t="shared" si="36"/>
        <v/>
      </c>
      <c r="FP743" s="1291"/>
      <c r="FQ743" s="1291"/>
      <c r="FR743" s="1291"/>
      <c r="FS743" s="1292"/>
      <c r="FT743" s="1290" t="str">
        <f t="shared" si="37"/>
        <v/>
      </c>
      <c r="FU743" s="1291"/>
      <c r="FV743" s="1291"/>
      <c r="FW743" s="1291"/>
      <c r="FX743" s="1292"/>
      <c r="FY743" s="1290" t="str">
        <f t="shared" si="38"/>
        <v/>
      </c>
      <c r="FZ743" s="1291"/>
      <c r="GA743" s="1291"/>
      <c r="GB743" s="1291"/>
      <c r="GC743" s="1292"/>
    </row>
    <row r="744" spans="1:185" ht="13" customHeight="1">
      <c r="B744" s="1293"/>
      <c r="C744" s="1294"/>
      <c r="D744" s="1294"/>
      <c r="E744" s="1294"/>
      <c r="F744" s="1295"/>
      <c r="G744" s="1518"/>
      <c r="H744" s="1519"/>
      <c r="I744" s="1519"/>
      <c r="J744" s="1520"/>
      <c r="K744" s="1522"/>
      <c r="L744" s="1523"/>
      <c r="M744" s="1523"/>
      <c r="N744" s="1524"/>
      <c r="O744" s="1413"/>
      <c r="P744" s="1414"/>
      <c r="Q744" s="1414"/>
      <c r="R744" s="1414"/>
      <c r="S744" s="1415"/>
      <c r="T744" s="1413"/>
      <c r="U744" s="1414"/>
      <c r="V744" s="1414"/>
      <c r="W744" s="1415"/>
      <c r="X744" s="1335">
        <f t="shared" si="11"/>
        <v>0</v>
      </c>
      <c r="Y744" s="1336"/>
      <c r="Z744" s="1336"/>
      <c r="AA744" s="1336"/>
      <c r="AB744" s="1337"/>
      <c r="AC744" s="1525"/>
      <c r="AD744" s="1526"/>
      <c r="AE744" s="1526"/>
      <c r="AF744" s="1526"/>
      <c r="AG744" s="1527"/>
      <c r="AH744" s="1317" t="str">
        <f t="shared" si="39"/>
        <v/>
      </c>
      <c r="AI744" s="1318"/>
      <c r="AJ744" s="1319"/>
      <c r="AK744" s="1293" t="s">
        <v>591</v>
      </c>
      <c r="AL744" s="1294"/>
      <c r="AM744" s="1294"/>
      <c r="AN744" s="1294"/>
      <c r="AO744" s="1295"/>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290">
        <f t="shared" si="40"/>
        <v>0</v>
      </c>
      <c r="CH744" s="1292"/>
      <c r="CI744" s="1273">
        <f t="shared" si="41"/>
        <v>0</v>
      </c>
      <c r="CJ744" s="1275"/>
      <c r="CK744" s="1290">
        <f t="shared" si="19"/>
        <v>0</v>
      </c>
      <c r="CL744" s="1292"/>
      <c r="CM744" s="1273">
        <f t="shared" si="20"/>
        <v>0</v>
      </c>
      <c r="CN744" s="1275"/>
      <c r="CO744" s="3"/>
      <c r="CP744" s="1270">
        <f t="shared" si="21"/>
        <v>0</v>
      </c>
      <c r="CQ744" s="1271"/>
      <c r="CR744" s="1271"/>
      <c r="CS744" s="1271"/>
      <c r="CT744" s="1272"/>
      <c r="CU744" s="1278">
        <f t="shared" si="22"/>
        <v>0</v>
      </c>
      <c r="CV744" s="1278"/>
      <c r="CW744" s="1278"/>
      <c r="CX744" s="1278"/>
      <c r="CY744" s="1278"/>
      <c r="CZ744" s="1278">
        <f t="shared" si="23"/>
        <v>0</v>
      </c>
      <c r="DA744" s="1278"/>
      <c r="DB744" s="1278"/>
      <c r="DC744" s="1278"/>
      <c r="DD744" s="1278"/>
      <c r="DE744" s="1278">
        <f t="shared" si="24"/>
        <v>0</v>
      </c>
      <c r="DF744" s="1278"/>
      <c r="DG744" s="1278"/>
      <c r="DH744" s="1278"/>
      <c r="DI744" s="1278"/>
      <c r="DJ744" s="1278">
        <f t="shared" si="25"/>
        <v>0</v>
      </c>
      <c r="DK744" s="1278"/>
      <c r="DL744" s="1278"/>
      <c r="DM744" s="1278"/>
      <c r="DN744" s="1278"/>
      <c r="DO744" s="1278">
        <f t="shared" si="26"/>
        <v>0</v>
      </c>
      <c r="DP744" s="1278"/>
      <c r="DQ744" s="1278"/>
      <c r="DR744" s="1278"/>
      <c r="DS744" s="1278"/>
      <c r="DT744" s="6"/>
      <c r="DU744" s="1297">
        <f t="shared" si="27"/>
        <v>0</v>
      </c>
      <c r="DV744" s="1297"/>
      <c r="DW744" s="1297"/>
      <c r="DX744" s="1297"/>
      <c r="DY744" s="1297"/>
      <c r="DZ744" s="1297">
        <f t="shared" si="28"/>
        <v>0</v>
      </c>
      <c r="EA744" s="1297"/>
      <c r="EB744" s="1297"/>
      <c r="EC744" s="1297"/>
      <c r="ED744" s="1297"/>
      <c r="EE744" s="1297">
        <f t="shared" si="29"/>
        <v>0</v>
      </c>
      <c r="EF744" s="1297"/>
      <c r="EG744" s="1297"/>
      <c r="EH744" s="1297"/>
      <c r="EI744" s="1297"/>
      <c r="EJ744" s="1297">
        <f t="shared" si="30"/>
        <v>0</v>
      </c>
      <c r="EK744" s="1297"/>
      <c r="EL744" s="1297"/>
      <c r="EM744" s="1297"/>
      <c r="EN744" s="1297"/>
      <c r="EO744" s="1297">
        <f t="shared" si="31"/>
        <v>0</v>
      </c>
      <c r="EP744" s="1297"/>
      <c r="EQ744" s="1297"/>
      <c r="ER744" s="1297"/>
      <c r="ES744" s="1297"/>
      <c r="ET744" s="1297">
        <f t="shared" si="32"/>
        <v>0</v>
      </c>
      <c r="EU744" s="1297"/>
      <c r="EV744" s="1297"/>
      <c r="EW744" s="1297"/>
      <c r="EX744" s="1297"/>
      <c r="EZ744" s="1290" t="str">
        <f t="shared" si="33"/>
        <v/>
      </c>
      <c r="FA744" s="1291"/>
      <c r="FB744" s="1291"/>
      <c r="FC744" s="1291"/>
      <c r="FD744" s="1292"/>
      <c r="FE744" s="1290" t="str">
        <f t="shared" si="34"/>
        <v/>
      </c>
      <c r="FF744" s="1291"/>
      <c r="FG744" s="1291"/>
      <c r="FH744" s="1291"/>
      <c r="FI744" s="1292"/>
      <c r="FJ744" s="1290" t="str">
        <f t="shared" si="35"/>
        <v/>
      </c>
      <c r="FK744" s="1291"/>
      <c r="FL744" s="1291"/>
      <c r="FM744" s="1291"/>
      <c r="FN744" s="1292"/>
      <c r="FO744" s="1290" t="str">
        <f t="shared" si="36"/>
        <v/>
      </c>
      <c r="FP744" s="1291"/>
      <c r="FQ744" s="1291"/>
      <c r="FR744" s="1291"/>
      <c r="FS744" s="1292"/>
      <c r="FT744" s="1290" t="str">
        <f t="shared" si="37"/>
        <v/>
      </c>
      <c r="FU744" s="1291"/>
      <c r="FV744" s="1291"/>
      <c r="FW744" s="1291"/>
      <c r="FX744" s="1292"/>
      <c r="FY744" s="1290" t="str">
        <f t="shared" si="38"/>
        <v/>
      </c>
      <c r="FZ744" s="1291"/>
      <c r="GA744" s="1291"/>
      <c r="GB744" s="1291"/>
      <c r="GC744" s="1292"/>
    </row>
    <row r="745" spans="1:185" ht="13" customHeight="1">
      <c r="B745" s="1293"/>
      <c r="C745" s="1294"/>
      <c r="D745" s="1294"/>
      <c r="E745" s="1294"/>
      <c r="F745" s="1295"/>
      <c r="G745" s="1518"/>
      <c r="H745" s="1519"/>
      <c r="I745" s="1519"/>
      <c r="J745" s="1520"/>
      <c r="K745" s="1522"/>
      <c r="L745" s="1523"/>
      <c r="M745" s="1523"/>
      <c r="N745" s="1524"/>
      <c r="O745" s="1413"/>
      <c r="P745" s="1414"/>
      <c r="Q745" s="1414"/>
      <c r="R745" s="1414"/>
      <c r="S745" s="1415"/>
      <c r="T745" s="1413"/>
      <c r="U745" s="1414"/>
      <c r="V745" s="1414"/>
      <c r="W745" s="1415"/>
      <c r="X745" s="1335">
        <f t="shared" si="11"/>
        <v>0</v>
      </c>
      <c r="Y745" s="1336"/>
      <c r="Z745" s="1336"/>
      <c r="AA745" s="1336"/>
      <c r="AB745" s="1337"/>
      <c r="AC745" s="1525"/>
      <c r="AD745" s="1526"/>
      <c r="AE745" s="1526"/>
      <c r="AF745" s="1526"/>
      <c r="AG745" s="1527"/>
      <c r="AH745" s="1317" t="str">
        <f t="shared" si="39"/>
        <v/>
      </c>
      <c r="AI745" s="1318"/>
      <c r="AJ745" s="1319"/>
      <c r="AK745" s="1293" t="s">
        <v>591</v>
      </c>
      <c r="AL745" s="1294"/>
      <c r="AM745" s="1294"/>
      <c r="AN745" s="1294"/>
      <c r="AO745" s="1295"/>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290">
        <f t="shared" si="40"/>
        <v>0</v>
      </c>
      <c r="CH745" s="1292"/>
      <c r="CI745" s="1273">
        <f t="shared" si="41"/>
        <v>0</v>
      </c>
      <c r="CJ745" s="1275"/>
      <c r="CK745" s="1290">
        <f t="shared" si="19"/>
        <v>0</v>
      </c>
      <c r="CL745" s="1292"/>
      <c r="CM745" s="1273">
        <f t="shared" si="20"/>
        <v>0</v>
      </c>
      <c r="CN745" s="1275"/>
      <c r="CO745" s="3"/>
      <c r="CP745" s="1270">
        <f t="shared" si="21"/>
        <v>0</v>
      </c>
      <c r="CQ745" s="1271"/>
      <c r="CR745" s="1271"/>
      <c r="CS745" s="1271"/>
      <c r="CT745" s="1272"/>
      <c r="CU745" s="1278">
        <f t="shared" si="22"/>
        <v>0</v>
      </c>
      <c r="CV745" s="1278"/>
      <c r="CW745" s="1278"/>
      <c r="CX745" s="1278"/>
      <c r="CY745" s="1278"/>
      <c r="CZ745" s="1278">
        <f t="shared" si="23"/>
        <v>0</v>
      </c>
      <c r="DA745" s="1278"/>
      <c r="DB745" s="1278"/>
      <c r="DC745" s="1278"/>
      <c r="DD745" s="1278"/>
      <c r="DE745" s="1278">
        <f t="shared" si="24"/>
        <v>0</v>
      </c>
      <c r="DF745" s="1278"/>
      <c r="DG745" s="1278"/>
      <c r="DH745" s="1278"/>
      <c r="DI745" s="1278"/>
      <c r="DJ745" s="1278">
        <f t="shared" si="25"/>
        <v>0</v>
      </c>
      <c r="DK745" s="1278"/>
      <c r="DL745" s="1278"/>
      <c r="DM745" s="1278"/>
      <c r="DN745" s="1278"/>
      <c r="DO745" s="1278">
        <f t="shared" si="26"/>
        <v>0</v>
      </c>
      <c r="DP745" s="1278"/>
      <c r="DQ745" s="1278"/>
      <c r="DR745" s="1278"/>
      <c r="DS745" s="1278"/>
      <c r="DT745" s="6"/>
      <c r="DU745" s="1297">
        <f t="shared" si="27"/>
        <v>0</v>
      </c>
      <c r="DV745" s="1297"/>
      <c r="DW745" s="1297"/>
      <c r="DX745" s="1297"/>
      <c r="DY745" s="1297"/>
      <c r="DZ745" s="1297">
        <f t="shared" si="28"/>
        <v>0</v>
      </c>
      <c r="EA745" s="1297"/>
      <c r="EB745" s="1297"/>
      <c r="EC745" s="1297"/>
      <c r="ED745" s="1297"/>
      <c r="EE745" s="1297">
        <f t="shared" si="29"/>
        <v>0</v>
      </c>
      <c r="EF745" s="1297"/>
      <c r="EG745" s="1297"/>
      <c r="EH745" s="1297"/>
      <c r="EI745" s="1297"/>
      <c r="EJ745" s="1297">
        <f t="shared" si="30"/>
        <v>0</v>
      </c>
      <c r="EK745" s="1297"/>
      <c r="EL745" s="1297"/>
      <c r="EM745" s="1297"/>
      <c r="EN745" s="1297"/>
      <c r="EO745" s="1297">
        <f t="shared" si="31"/>
        <v>0</v>
      </c>
      <c r="EP745" s="1297"/>
      <c r="EQ745" s="1297"/>
      <c r="ER745" s="1297"/>
      <c r="ES745" s="1297"/>
      <c r="ET745" s="1297">
        <f t="shared" si="32"/>
        <v>0</v>
      </c>
      <c r="EU745" s="1297"/>
      <c r="EV745" s="1297"/>
      <c r="EW745" s="1297"/>
      <c r="EX745" s="1297"/>
      <c r="EZ745" s="1290" t="str">
        <f t="shared" si="33"/>
        <v/>
      </c>
      <c r="FA745" s="1291"/>
      <c r="FB745" s="1291"/>
      <c r="FC745" s="1291"/>
      <c r="FD745" s="1292"/>
      <c r="FE745" s="1290" t="str">
        <f t="shared" si="34"/>
        <v/>
      </c>
      <c r="FF745" s="1291"/>
      <c r="FG745" s="1291"/>
      <c r="FH745" s="1291"/>
      <c r="FI745" s="1292"/>
      <c r="FJ745" s="1290" t="str">
        <f t="shared" si="35"/>
        <v/>
      </c>
      <c r="FK745" s="1291"/>
      <c r="FL745" s="1291"/>
      <c r="FM745" s="1291"/>
      <c r="FN745" s="1292"/>
      <c r="FO745" s="1290" t="str">
        <f t="shared" si="36"/>
        <v/>
      </c>
      <c r="FP745" s="1291"/>
      <c r="FQ745" s="1291"/>
      <c r="FR745" s="1291"/>
      <c r="FS745" s="1292"/>
      <c r="FT745" s="1290" t="str">
        <f t="shared" si="37"/>
        <v/>
      </c>
      <c r="FU745" s="1291"/>
      <c r="FV745" s="1291"/>
      <c r="FW745" s="1291"/>
      <c r="FX745" s="1292"/>
      <c r="FY745" s="1290" t="str">
        <f t="shared" si="38"/>
        <v/>
      </c>
      <c r="FZ745" s="1291"/>
      <c r="GA745" s="1291"/>
      <c r="GB745" s="1291"/>
      <c r="GC745" s="1292"/>
    </row>
    <row r="746" spans="1:185" ht="13" customHeight="1">
      <c r="B746" s="1293"/>
      <c r="C746" s="1294"/>
      <c r="D746" s="1294"/>
      <c r="E746" s="1294"/>
      <c r="F746" s="1295"/>
      <c r="G746" s="1518"/>
      <c r="H746" s="1519"/>
      <c r="I746" s="1519"/>
      <c r="J746" s="1520"/>
      <c r="K746" s="1522"/>
      <c r="L746" s="1523"/>
      <c r="M746" s="1523"/>
      <c r="N746" s="1524"/>
      <c r="O746" s="1413"/>
      <c r="P746" s="1414"/>
      <c r="Q746" s="1414"/>
      <c r="R746" s="1414"/>
      <c r="S746" s="1415"/>
      <c r="T746" s="1413"/>
      <c r="U746" s="1414"/>
      <c r="V746" s="1414"/>
      <c r="W746" s="1415"/>
      <c r="X746" s="1335">
        <f t="shared" si="11"/>
        <v>0</v>
      </c>
      <c r="Y746" s="1336"/>
      <c r="Z746" s="1336"/>
      <c r="AA746" s="1336"/>
      <c r="AB746" s="1337"/>
      <c r="AC746" s="1525"/>
      <c r="AD746" s="1526"/>
      <c r="AE746" s="1526"/>
      <c r="AF746" s="1526"/>
      <c r="AG746" s="1527"/>
      <c r="AH746" s="1317" t="str">
        <f t="shared" si="39"/>
        <v/>
      </c>
      <c r="AI746" s="1318"/>
      <c r="AJ746" s="1319"/>
      <c r="AK746" s="1293" t="s">
        <v>591</v>
      </c>
      <c r="AL746" s="1294"/>
      <c r="AM746" s="1294"/>
      <c r="AN746" s="1294"/>
      <c r="AO746" s="1295"/>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290">
        <f t="shared" si="40"/>
        <v>0</v>
      </c>
      <c r="CH746" s="1292"/>
      <c r="CI746" s="1273">
        <f t="shared" si="41"/>
        <v>0</v>
      </c>
      <c r="CJ746" s="1275"/>
      <c r="CK746" s="1290">
        <f t="shared" si="19"/>
        <v>0</v>
      </c>
      <c r="CL746" s="1292"/>
      <c r="CM746" s="1273">
        <f t="shared" si="20"/>
        <v>0</v>
      </c>
      <c r="CN746" s="1275"/>
      <c r="CO746" s="3"/>
      <c r="CP746" s="1270">
        <f t="shared" si="21"/>
        <v>0</v>
      </c>
      <c r="CQ746" s="1271"/>
      <c r="CR746" s="1271"/>
      <c r="CS746" s="1271"/>
      <c r="CT746" s="1272"/>
      <c r="CU746" s="1278">
        <f t="shared" si="22"/>
        <v>0</v>
      </c>
      <c r="CV746" s="1278"/>
      <c r="CW746" s="1278"/>
      <c r="CX746" s="1278"/>
      <c r="CY746" s="1278"/>
      <c r="CZ746" s="1278">
        <f t="shared" si="23"/>
        <v>0</v>
      </c>
      <c r="DA746" s="1278"/>
      <c r="DB746" s="1278"/>
      <c r="DC746" s="1278"/>
      <c r="DD746" s="1278"/>
      <c r="DE746" s="1278">
        <f t="shared" si="24"/>
        <v>0</v>
      </c>
      <c r="DF746" s="1278"/>
      <c r="DG746" s="1278"/>
      <c r="DH746" s="1278"/>
      <c r="DI746" s="1278"/>
      <c r="DJ746" s="1278">
        <f t="shared" si="25"/>
        <v>0</v>
      </c>
      <c r="DK746" s="1278"/>
      <c r="DL746" s="1278"/>
      <c r="DM746" s="1278"/>
      <c r="DN746" s="1278"/>
      <c r="DO746" s="1278">
        <f t="shared" si="26"/>
        <v>0</v>
      </c>
      <c r="DP746" s="1278"/>
      <c r="DQ746" s="1278"/>
      <c r="DR746" s="1278"/>
      <c r="DS746" s="1278"/>
      <c r="DT746" s="6"/>
      <c r="DU746" s="1297">
        <f t="shared" si="27"/>
        <v>0</v>
      </c>
      <c r="DV746" s="1297"/>
      <c r="DW746" s="1297"/>
      <c r="DX746" s="1297"/>
      <c r="DY746" s="1297"/>
      <c r="DZ746" s="1297">
        <f t="shared" si="28"/>
        <v>0</v>
      </c>
      <c r="EA746" s="1297"/>
      <c r="EB746" s="1297"/>
      <c r="EC746" s="1297"/>
      <c r="ED746" s="1297"/>
      <c r="EE746" s="1297">
        <f t="shared" si="29"/>
        <v>0</v>
      </c>
      <c r="EF746" s="1297"/>
      <c r="EG746" s="1297"/>
      <c r="EH746" s="1297"/>
      <c r="EI746" s="1297"/>
      <c r="EJ746" s="1297">
        <f t="shared" si="30"/>
        <v>0</v>
      </c>
      <c r="EK746" s="1297"/>
      <c r="EL746" s="1297"/>
      <c r="EM746" s="1297"/>
      <c r="EN746" s="1297"/>
      <c r="EO746" s="1297">
        <f t="shared" si="31"/>
        <v>0</v>
      </c>
      <c r="EP746" s="1297"/>
      <c r="EQ746" s="1297"/>
      <c r="ER746" s="1297"/>
      <c r="ES746" s="1297"/>
      <c r="ET746" s="1297">
        <f t="shared" si="32"/>
        <v>0</v>
      </c>
      <c r="EU746" s="1297"/>
      <c r="EV746" s="1297"/>
      <c r="EW746" s="1297"/>
      <c r="EX746" s="1297"/>
      <c r="EZ746" s="1290" t="str">
        <f t="shared" si="33"/>
        <v/>
      </c>
      <c r="FA746" s="1291"/>
      <c r="FB746" s="1291"/>
      <c r="FC746" s="1291"/>
      <c r="FD746" s="1292"/>
      <c r="FE746" s="1290" t="str">
        <f t="shared" si="34"/>
        <v/>
      </c>
      <c r="FF746" s="1291"/>
      <c r="FG746" s="1291"/>
      <c r="FH746" s="1291"/>
      <c r="FI746" s="1292"/>
      <c r="FJ746" s="1290" t="str">
        <f t="shared" si="35"/>
        <v/>
      </c>
      <c r="FK746" s="1291"/>
      <c r="FL746" s="1291"/>
      <c r="FM746" s="1291"/>
      <c r="FN746" s="1292"/>
      <c r="FO746" s="1290" t="str">
        <f t="shared" si="36"/>
        <v/>
      </c>
      <c r="FP746" s="1291"/>
      <c r="FQ746" s="1291"/>
      <c r="FR746" s="1291"/>
      <c r="FS746" s="1292"/>
      <c r="FT746" s="1290" t="str">
        <f t="shared" si="37"/>
        <v/>
      </c>
      <c r="FU746" s="1291"/>
      <c r="FV746" s="1291"/>
      <c r="FW746" s="1291"/>
      <c r="FX746" s="1292"/>
      <c r="FY746" s="1290" t="str">
        <f t="shared" si="38"/>
        <v/>
      </c>
      <c r="FZ746" s="1291"/>
      <c r="GA746" s="1291"/>
      <c r="GB746" s="1291"/>
      <c r="GC746" s="1292"/>
    </row>
    <row r="747" spans="1:185" ht="13" customHeight="1">
      <c r="B747" s="1293"/>
      <c r="C747" s="1294"/>
      <c r="D747" s="1294"/>
      <c r="E747" s="1294"/>
      <c r="F747" s="1295"/>
      <c r="G747" s="1518"/>
      <c r="H747" s="1519"/>
      <c r="I747" s="1519"/>
      <c r="J747" s="1520"/>
      <c r="K747" s="1522"/>
      <c r="L747" s="1523"/>
      <c r="M747" s="1523"/>
      <c r="N747" s="1524"/>
      <c r="O747" s="1413"/>
      <c r="P747" s="1414"/>
      <c r="Q747" s="1414"/>
      <c r="R747" s="1414"/>
      <c r="S747" s="1415"/>
      <c r="T747" s="1413"/>
      <c r="U747" s="1414"/>
      <c r="V747" s="1414"/>
      <c r="W747" s="1415"/>
      <c r="X747" s="1335">
        <f t="shared" si="11"/>
        <v>0</v>
      </c>
      <c r="Y747" s="1336"/>
      <c r="Z747" s="1336"/>
      <c r="AA747" s="1336"/>
      <c r="AB747" s="1337"/>
      <c r="AC747" s="1525"/>
      <c r="AD747" s="1526"/>
      <c r="AE747" s="1526"/>
      <c r="AF747" s="1526"/>
      <c r="AG747" s="1527"/>
      <c r="AH747" s="1317" t="str">
        <f t="shared" si="39"/>
        <v/>
      </c>
      <c r="AI747" s="1318"/>
      <c r="AJ747" s="1319"/>
      <c r="AK747" s="1293" t="s">
        <v>591</v>
      </c>
      <c r="AL747" s="1294"/>
      <c r="AM747" s="1294"/>
      <c r="AN747" s="1294"/>
      <c r="AO747" s="1295"/>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290">
        <f t="shared" si="40"/>
        <v>0</v>
      </c>
      <c r="CH747" s="1292"/>
      <c r="CI747" s="1273">
        <f t="shared" si="41"/>
        <v>0</v>
      </c>
      <c r="CJ747" s="1275"/>
      <c r="CK747" s="1290">
        <f t="shared" si="19"/>
        <v>0</v>
      </c>
      <c r="CL747" s="1292"/>
      <c r="CM747" s="1273">
        <f t="shared" si="20"/>
        <v>0</v>
      </c>
      <c r="CN747" s="1275"/>
      <c r="CO747" s="3"/>
      <c r="CP747" s="1270">
        <f t="shared" si="21"/>
        <v>0</v>
      </c>
      <c r="CQ747" s="1271"/>
      <c r="CR747" s="1271"/>
      <c r="CS747" s="1271"/>
      <c r="CT747" s="1272"/>
      <c r="CU747" s="1278">
        <f t="shared" si="22"/>
        <v>0</v>
      </c>
      <c r="CV747" s="1278"/>
      <c r="CW747" s="1278"/>
      <c r="CX747" s="1278"/>
      <c r="CY747" s="1278"/>
      <c r="CZ747" s="1278">
        <f t="shared" si="23"/>
        <v>0</v>
      </c>
      <c r="DA747" s="1278"/>
      <c r="DB747" s="1278"/>
      <c r="DC747" s="1278"/>
      <c r="DD747" s="1278"/>
      <c r="DE747" s="1278">
        <f t="shared" si="24"/>
        <v>0</v>
      </c>
      <c r="DF747" s="1278"/>
      <c r="DG747" s="1278"/>
      <c r="DH747" s="1278"/>
      <c r="DI747" s="1278"/>
      <c r="DJ747" s="1278">
        <f t="shared" si="25"/>
        <v>0</v>
      </c>
      <c r="DK747" s="1278"/>
      <c r="DL747" s="1278"/>
      <c r="DM747" s="1278"/>
      <c r="DN747" s="1278"/>
      <c r="DO747" s="1278">
        <f t="shared" si="26"/>
        <v>0</v>
      </c>
      <c r="DP747" s="1278"/>
      <c r="DQ747" s="1278"/>
      <c r="DR747" s="1278"/>
      <c r="DS747" s="1278"/>
      <c r="DT747" s="6"/>
      <c r="DU747" s="1297">
        <f t="shared" si="27"/>
        <v>0</v>
      </c>
      <c r="DV747" s="1297"/>
      <c r="DW747" s="1297"/>
      <c r="DX747" s="1297"/>
      <c r="DY747" s="1297"/>
      <c r="DZ747" s="1297">
        <f t="shared" si="28"/>
        <v>0</v>
      </c>
      <c r="EA747" s="1297"/>
      <c r="EB747" s="1297"/>
      <c r="EC747" s="1297"/>
      <c r="ED747" s="1297"/>
      <c r="EE747" s="1297">
        <f t="shared" si="29"/>
        <v>0</v>
      </c>
      <c r="EF747" s="1297"/>
      <c r="EG747" s="1297"/>
      <c r="EH747" s="1297"/>
      <c r="EI747" s="1297"/>
      <c r="EJ747" s="1297">
        <f t="shared" si="30"/>
        <v>0</v>
      </c>
      <c r="EK747" s="1297"/>
      <c r="EL747" s="1297"/>
      <c r="EM747" s="1297"/>
      <c r="EN747" s="1297"/>
      <c r="EO747" s="1297">
        <f t="shared" si="31"/>
        <v>0</v>
      </c>
      <c r="EP747" s="1297"/>
      <c r="EQ747" s="1297"/>
      <c r="ER747" s="1297"/>
      <c r="ES747" s="1297"/>
      <c r="ET747" s="1297">
        <f t="shared" si="32"/>
        <v>0</v>
      </c>
      <c r="EU747" s="1297"/>
      <c r="EV747" s="1297"/>
      <c r="EW747" s="1297"/>
      <c r="EX747" s="1297"/>
      <c r="EZ747" s="1290" t="str">
        <f t="shared" si="33"/>
        <v/>
      </c>
      <c r="FA747" s="1291"/>
      <c r="FB747" s="1291"/>
      <c r="FC747" s="1291"/>
      <c r="FD747" s="1292"/>
      <c r="FE747" s="1290" t="str">
        <f t="shared" si="34"/>
        <v/>
      </c>
      <c r="FF747" s="1291"/>
      <c r="FG747" s="1291"/>
      <c r="FH747" s="1291"/>
      <c r="FI747" s="1292"/>
      <c r="FJ747" s="1290" t="str">
        <f t="shared" si="35"/>
        <v/>
      </c>
      <c r="FK747" s="1291"/>
      <c r="FL747" s="1291"/>
      <c r="FM747" s="1291"/>
      <c r="FN747" s="1292"/>
      <c r="FO747" s="1290" t="str">
        <f t="shared" si="36"/>
        <v/>
      </c>
      <c r="FP747" s="1291"/>
      <c r="FQ747" s="1291"/>
      <c r="FR747" s="1291"/>
      <c r="FS747" s="1292"/>
      <c r="FT747" s="1290" t="str">
        <f t="shared" si="37"/>
        <v/>
      </c>
      <c r="FU747" s="1291"/>
      <c r="FV747" s="1291"/>
      <c r="FW747" s="1291"/>
      <c r="FX747" s="1292"/>
      <c r="FY747" s="1290" t="str">
        <f t="shared" si="38"/>
        <v/>
      </c>
      <c r="FZ747" s="1291"/>
      <c r="GA747" s="1291"/>
      <c r="GB747" s="1291"/>
      <c r="GC747" s="1292"/>
    </row>
    <row r="748" spans="1:185" ht="13" customHeight="1">
      <c r="B748" s="1293"/>
      <c r="C748" s="1294"/>
      <c r="D748" s="1294"/>
      <c r="E748" s="1294"/>
      <c r="F748" s="1295"/>
      <c r="G748" s="1518"/>
      <c r="H748" s="1519"/>
      <c r="I748" s="1519"/>
      <c r="J748" s="1520"/>
      <c r="K748" s="1522"/>
      <c r="L748" s="1523"/>
      <c r="M748" s="1523"/>
      <c r="N748" s="1524"/>
      <c r="O748" s="1413"/>
      <c r="P748" s="1414"/>
      <c r="Q748" s="1414"/>
      <c r="R748" s="1414"/>
      <c r="S748" s="1415"/>
      <c r="T748" s="1413"/>
      <c r="U748" s="1414"/>
      <c r="V748" s="1414"/>
      <c r="W748" s="1415"/>
      <c r="X748" s="1335">
        <f t="shared" si="11"/>
        <v>0</v>
      </c>
      <c r="Y748" s="1336"/>
      <c r="Z748" s="1336"/>
      <c r="AA748" s="1336"/>
      <c r="AB748" s="1337"/>
      <c r="AC748" s="1525"/>
      <c r="AD748" s="1526"/>
      <c r="AE748" s="1526"/>
      <c r="AF748" s="1526"/>
      <c r="AG748" s="1527"/>
      <c r="AH748" s="1317" t="str">
        <f t="shared" si="39"/>
        <v/>
      </c>
      <c r="AI748" s="1318"/>
      <c r="AJ748" s="1319"/>
      <c r="AK748" s="1293" t="s">
        <v>591</v>
      </c>
      <c r="AL748" s="1294"/>
      <c r="AM748" s="1294"/>
      <c r="AN748" s="1294"/>
      <c r="AO748" s="1295"/>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290">
        <f t="shared" si="40"/>
        <v>0</v>
      </c>
      <c r="CH748" s="1292"/>
      <c r="CI748" s="1273">
        <f t="shared" si="41"/>
        <v>0</v>
      </c>
      <c r="CJ748" s="1275"/>
      <c r="CK748" s="1290">
        <f t="shared" si="19"/>
        <v>0</v>
      </c>
      <c r="CL748" s="1292"/>
      <c r="CM748" s="1273">
        <f t="shared" si="20"/>
        <v>0</v>
      </c>
      <c r="CN748" s="1275"/>
      <c r="CO748" s="3"/>
      <c r="CP748" s="1270">
        <f t="shared" si="21"/>
        <v>0</v>
      </c>
      <c r="CQ748" s="1271"/>
      <c r="CR748" s="1271"/>
      <c r="CS748" s="1271"/>
      <c r="CT748" s="1272"/>
      <c r="CU748" s="1278">
        <f t="shared" si="22"/>
        <v>0</v>
      </c>
      <c r="CV748" s="1278"/>
      <c r="CW748" s="1278"/>
      <c r="CX748" s="1278"/>
      <c r="CY748" s="1278"/>
      <c r="CZ748" s="1278">
        <f t="shared" si="23"/>
        <v>0</v>
      </c>
      <c r="DA748" s="1278"/>
      <c r="DB748" s="1278"/>
      <c r="DC748" s="1278"/>
      <c r="DD748" s="1278"/>
      <c r="DE748" s="1278">
        <f t="shared" si="24"/>
        <v>0</v>
      </c>
      <c r="DF748" s="1278"/>
      <c r="DG748" s="1278"/>
      <c r="DH748" s="1278"/>
      <c r="DI748" s="1278"/>
      <c r="DJ748" s="1278">
        <f t="shared" si="25"/>
        <v>0</v>
      </c>
      <c r="DK748" s="1278"/>
      <c r="DL748" s="1278"/>
      <c r="DM748" s="1278"/>
      <c r="DN748" s="1278"/>
      <c r="DO748" s="1278">
        <f t="shared" si="26"/>
        <v>0</v>
      </c>
      <c r="DP748" s="1278"/>
      <c r="DQ748" s="1278"/>
      <c r="DR748" s="1278"/>
      <c r="DS748" s="1278"/>
      <c r="DT748" s="6"/>
      <c r="DU748" s="1297">
        <f t="shared" si="27"/>
        <v>0</v>
      </c>
      <c r="DV748" s="1297"/>
      <c r="DW748" s="1297"/>
      <c r="DX748" s="1297"/>
      <c r="DY748" s="1297"/>
      <c r="DZ748" s="1297">
        <f t="shared" si="28"/>
        <v>0</v>
      </c>
      <c r="EA748" s="1297"/>
      <c r="EB748" s="1297"/>
      <c r="EC748" s="1297"/>
      <c r="ED748" s="1297"/>
      <c r="EE748" s="1297">
        <f t="shared" si="29"/>
        <v>0</v>
      </c>
      <c r="EF748" s="1297"/>
      <c r="EG748" s="1297"/>
      <c r="EH748" s="1297"/>
      <c r="EI748" s="1297"/>
      <c r="EJ748" s="1297">
        <f t="shared" si="30"/>
        <v>0</v>
      </c>
      <c r="EK748" s="1297"/>
      <c r="EL748" s="1297"/>
      <c r="EM748" s="1297"/>
      <c r="EN748" s="1297"/>
      <c r="EO748" s="1297">
        <f t="shared" si="31"/>
        <v>0</v>
      </c>
      <c r="EP748" s="1297"/>
      <c r="EQ748" s="1297"/>
      <c r="ER748" s="1297"/>
      <c r="ES748" s="1297"/>
      <c r="ET748" s="1297">
        <f t="shared" si="32"/>
        <v>0</v>
      </c>
      <c r="EU748" s="1297"/>
      <c r="EV748" s="1297"/>
      <c r="EW748" s="1297"/>
      <c r="EX748" s="1297"/>
      <c r="EZ748" s="1290" t="str">
        <f t="shared" si="33"/>
        <v/>
      </c>
      <c r="FA748" s="1291"/>
      <c r="FB748" s="1291"/>
      <c r="FC748" s="1291"/>
      <c r="FD748" s="1292"/>
      <c r="FE748" s="1290" t="str">
        <f t="shared" si="34"/>
        <v/>
      </c>
      <c r="FF748" s="1291"/>
      <c r="FG748" s="1291"/>
      <c r="FH748" s="1291"/>
      <c r="FI748" s="1292"/>
      <c r="FJ748" s="1290" t="str">
        <f t="shared" si="35"/>
        <v/>
      </c>
      <c r="FK748" s="1291"/>
      <c r="FL748" s="1291"/>
      <c r="FM748" s="1291"/>
      <c r="FN748" s="1292"/>
      <c r="FO748" s="1290" t="str">
        <f t="shared" si="36"/>
        <v/>
      </c>
      <c r="FP748" s="1291"/>
      <c r="FQ748" s="1291"/>
      <c r="FR748" s="1291"/>
      <c r="FS748" s="1292"/>
      <c r="FT748" s="1290" t="str">
        <f t="shared" si="37"/>
        <v/>
      </c>
      <c r="FU748" s="1291"/>
      <c r="FV748" s="1291"/>
      <c r="FW748" s="1291"/>
      <c r="FX748" s="1292"/>
      <c r="FY748" s="1290" t="str">
        <f t="shared" si="38"/>
        <v/>
      </c>
      <c r="FZ748" s="1291"/>
      <c r="GA748" s="1291"/>
      <c r="GB748" s="1291"/>
      <c r="GC748" s="1292"/>
    </row>
    <row r="749" spans="1:185" ht="13" customHeight="1">
      <c r="B749" s="1293"/>
      <c r="C749" s="1294"/>
      <c r="D749" s="1294"/>
      <c r="E749" s="1294"/>
      <c r="F749" s="1295"/>
      <c r="G749" s="1518"/>
      <c r="H749" s="1519"/>
      <c r="I749" s="1519"/>
      <c r="J749" s="1520"/>
      <c r="K749" s="1522"/>
      <c r="L749" s="1523"/>
      <c r="M749" s="1523"/>
      <c r="N749" s="1524"/>
      <c r="O749" s="1413"/>
      <c r="P749" s="1414"/>
      <c r="Q749" s="1414"/>
      <c r="R749" s="1414"/>
      <c r="S749" s="1415"/>
      <c r="T749" s="1413"/>
      <c r="U749" s="1414"/>
      <c r="V749" s="1414"/>
      <c r="W749" s="1415"/>
      <c r="X749" s="1335">
        <f t="shared" si="11"/>
        <v>0</v>
      </c>
      <c r="Y749" s="1336"/>
      <c r="Z749" s="1336"/>
      <c r="AA749" s="1336"/>
      <c r="AB749" s="1337"/>
      <c r="AC749" s="1525"/>
      <c r="AD749" s="1526"/>
      <c r="AE749" s="1526"/>
      <c r="AF749" s="1526"/>
      <c r="AG749" s="1527"/>
      <c r="AH749" s="1317" t="str">
        <f t="shared" si="39"/>
        <v/>
      </c>
      <c r="AI749" s="1318"/>
      <c r="AJ749" s="1319"/>
      <c r="AK749" s="1293" t="s">
        <v>591</v>
      </c>
      <c r="AL749" s="1294"/>
      <c r="AM749" s="1294"/>
      <c r="AN749" s="1294"/>
      <c r="AO749" s="1295"/>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290">
        <f t="shared" si="40"/>
        <v>0</v>
      </c>
      <c r="CH749" s="1292"/>
      <c r="CI749" s="1273">
        <f t="shared" si="41"/>
        <v>0</v>
      </c>
      <c r="CJ749" s="1275"/>
      <c r="CK749" s="1290">
        <f t="shared" si="19"/>
        <v>0</v>
      </c>
      <c r="CL749" s="1292"/>
      <c r="CM749" s="1273">
        <f t="shared" si="20"/>
        <v>0</v>
      </c>
      <c r="CN749" s="1275"/>
      <c r="CO749" s="3"/>
      <c r="CP749" s="1270">
        <f t="shared" si="21"/>
        <v>0</v>
      </c>
      <c r="CQ749" s="1271"/>
      <c r="CR749" s="1271"/>
      <c r="CS749" s="1271"/>
      <c r="CT749" s="1272"/>
      <c r="CU749" s="1278">
        <f t="shared" si="22"/>
        <v>0</v>
      </c>
      <c r="CV749" s="1278"/>
      <c r="CW749" s="1278"/>
      <c r="CX749" s="1278"/>
      <c r="CY749" s="1278"/>
      <c r="CZ749" s="1278">
        <f t="shared" si="23"/>
        <v>0</v>
      </c>
      <c r="DA749" s="1278"/>
      <c r="DB749" s="1278"/>
      <c r="DC749" s="1278"/>
      <c r="DD749" s="1278"/>
      <c r="DE749" s="1278">
        <f t="shared" si="24"/>
        <v>0</v>
      </c>
      <c r="DF749" s="1278"/>
      <c r="DG749" s="1278"/>
      <c r="DH749" s="1278"/>
      <c r="DI749" s="1278"/>
      <c r="DJ749" s="1278">
        <f t="shared" si="25"/>
        <v>0</v>
      </c>
      <c r="DK749" s="1278"/>
      <c r="DL749" s="1278"/>
      <c r="DM749" s="1278"/>
      <c r="DN749" s="1278"/>
      <c r="DO749" s="1278">
        <f t="shared" si="26"/>
        <v>0</v>
      </c>
      <c r="DP749" s="1278"/>
      <c r="DQ749" s="1278"/>
      <c r="DR749" s="1278"/>
      <c r="DS749" s="1278"/>
      <c r="DT749" s="6"/>
      <c r="DU749" s="1297">
        <f t="shared" si="27"/>
        <v>0</v>
      </c>
      <c r="DV749" s="1297"/>
      <c r="DW749" s="1297"/>
      <c r="DX749" s="1297"/>
      <c r="DY749" s="1297"/>
      <c r="DZ749" s="1297">
        <f t="shared" si="28"/>
        <v>0</v>
      </c>
      <c r="EA749" s="1297"/>
      <c r="EB749" s="1297"/>
      <c r="EC749" s="1297"/>
      <c r="ED749" s="1297"/>
      <c r="EE749" s="1297">
        <f t="shared" si="29"/>
        <v>0</v>
      </c>
      <c r="EF749" s="1297"/>
      <c r="EG749" s="1297"/>
      <c r="EH749" s="1297"/>
      <c r="EI749" s="1297"/>
      <c r="EJ749" s="1297">
        <f t="shared" si="30"/>
        <v>0</v>
      </c>
      <c r="EK749" s="1297"/>
      <c r="EL749" s="1297"/>
      <c r="EM749" s="1297"/>
      <c r="EN749" s="1297"/>
      <c r="EO749" s="1297">
        <f t="shared" si="31"/>
        <v>0</v>
      </c>
      <c r="EP749" s="1297"/>
      <c r="EQ749" s="1297"/>
      <c r="ER749" s="1297"/>
      <c r="ES749" s="1297"/>
      <c r="ET749" s="1297">
        <f t="shared" si="32"/>
        <v>0</v>
      </c>
      <c r="EU749" s="1297"/>
      <c r="EV749" s="1297"/>
      <c r="EW749" s="1297"/>
      <c r="EX749" s="1297"/>
      <c r="EZ749" s="1290" t="str">
        <f t="shared" si="33"/>
        <v/>
      </c>
      <c r="FA749" s="1291"/>
      <c r="FB749" s="1291"/>
      <c r="FC749" s="1291"/>
      <c r="FD749" s="1292"/>
      <c r="FE749" s="1290" t="str">
        <f t="shared" si="34"/>
        <v/>
      </c>
      <c r="FF749" s="1291"/>
      <c r="FG749" s="1291"/>
      <c r="FH749" s="1291"/>
      <c r="FI749" s="1292"/>
      <c r="FJ749" s="1290" t="str">
        <f t="shared" si="35"/>
        <v/>
      </c>
      <c r="FK749" s="1291"/>
      <c r="FL749" s="1291"/>
      <c r="FM749" s="1291"/>
      <c r="FN749" s="1292"/>
      <c r="FO749" s="1290" t="str">
        <f t="shared" si="36"/>
        <v/>
      </c>
      <c r="FP749" s="1291"/>
      <c r="FQ749" s="1291"/>
      <c r="FR749" s="1291"/>
      <c r="FS749" s="1292"/>
      <c r="FT749" s="1290" t="str">
        <f t="shared" si="37"/>
        <v/>
      </c>
      <c r="FU749" s="1291"/>
      <c r="FV749" s="1291"/>
      <c r="FW749" s="1291"/>
      <c r="FX749" s="1292"/>
      <c r="FY749" s="1290" t="str">
        <f t="shared" si="38"/>
        <v/>
      </c>
      <c r="FZ749" s="1291"/>
      <c r="GA749" s="1291"/>
      <c r="GB749" s="1291"/>
      <c r="GC749" s="1292"/>
    </row>
    <row r="750" spans="1:185" ht="13" customHeight="1">
      <c r="B750" s="1293"/>
      <c r="C750" s="1294"/>
      <c r="D750" s="1294"/>
      <c r="E750" s="1294"/>
      <c r="F750" s="1295"/>
      <c r="G750" s="1518"/>
      <c r="H750" s="1519"/>
      <c r="I750" s="1519"/>
      <c r="J750" s="1520"/>
      <c r="K750" s="1522"/>
      <c r="L750" s="1523"/>
      <c r="M750" s="1523"/>
      <c r="N750" s="1524"/>
      <c r="O750" s="1413"/>
      <c r="P750" s="1414"/>
      <c r="Q750" s="1414"/>
      <c r="R750" s="1414"/>
      <c r="S750" s="1415"/>
      <c r="T750" s="1413"/>
      <c r="U750" s="1414"/>
      <c r="V750" s="1414"/>
      <c r="W750" s="1415"/>
      <c r="X750" s="1335">
        <f t="shared" ref="X750:X759" si="42">O750+T750</f>
        <v>0</v>
      </c>
      <c r="Y750" s="1336"/>
      <c r="Z750" s="1336"/>
      <c r="AA750" s="1336"/>
      <c r="AB750" s="1337"/>
      <c r="AC750" s="1525"/>
      <c r="AD750" s="1526"/>
      <c r="AE750" s="1526"/>
      <c r="AF750" s="1526"/>
      <c r="AG750" s="1527"/>
      <c r="AH750" s="1317" t="str">
        <f t="shared" si="39"/>
        <v/>
      </c>
      <c r="AI750" s="1318"/>
      <c r="AJ750" s="1319"/>
      <c r="AK750" s="1293" t="s">
        <v>591</v>
      </c>
      <c r="AL750" s="1294"/>
      <c r="AM750" s="1294"/>
      <c r="AN750" s="1294"/>
      <c r="AO750" s="1295"/>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290">
        <f t="shared" si="40"/>
        <v>0</v>
      </c>
      <c r="CH750" s="1292"/>
      <c r="CI750" s="1273">
        <f t="shared" si="41"/>
        <v>0</v>
      </c>
      <c r="CJ750" s="1275"/>
      <c r="CK750" s="1290">
        <f t="shared" si="19"/>
        <v>0</v>
      </c>
      <c r="CL750" s="1292"/>
      <c r="CM750" s="1273">
        <f t="shared" si="20"/>
        <v>0</v>
      </c>
      <c r="CN750" s="1275"/>
      <c r="CO750" s="3"/>
      <c r="CP750" s="1270">
        <f t="shared" si="21"/>
        <v>0</v>
      </c>
      <c r="CQ750" s="1271"/>
      <c r="CR750" s="1271"/>
      <c r="CS750" s="1271"/>
      <c r="CT750" s="1272"/>
      <c r="CU750" s="1278">
        <f t="shared" si="22"/>
        <v>0</v>
      </c>
      <c r="CV750" s="1278"/>
      <c r="CW750" s="1278"/>
      <c r="CX750" s="1278"/>
      <c r="CY750" s="1278"/>
      <c r="CZ750" s="1278">
        <f t="shared" si="23"/>
        <v>0</v>
      </c>
      <c r="DA750" s="1278"/>
      <c r="DB750" s="1278"/>
      <c r="DC750" s="1278"/>
      <c r="DD750" s="1278"/>
      <c r="DE750" s="1278">
        <f t="shared" si="24"/>
        <v>0</v>
      </c>
      <c r="DF750" s="1278"/>
      <c r="DG750" s="1278"/>
      <c r="DH750" s="1278"/>
      <c r="DI750" s="1278"/>
      <c r="DJ750" s="1278">
        <f t="shared" si="25"/>
        <v>0</v>
      </c>
      <c r="DK750" s="1278"/>
      <c r="DL750" s="1278"/>
      <c r="DM750" s="1278"/>
      <c r="DN750" s="1278"/>
      <c r="DO750" s="1278">
        <f t="shared" si="26"/>
        <v>0</v>
      </c>
      <c r="DP750" s="1278"/>
      <c r="DQ750" s="1278"/>
      <c r="DR750" s="1278"/>
      <c r="DS750" s="1278"/>
      <c r="DT750" s="6"/>
      <c r="DU750" s="1297">
        <f t="shared" si="27"/>
        <v>0</v>
      </c>
      <c r="DV750" s="1297"/>
      <c r="DW750" s="1297"/>
      <c r="DX750" s="1297"/>
      <c r="DY750" s="1297"/>
      <c r="DZ750" s="1297">
        <f t="shared" si="28"/>
        <v>0</v>
      </c>
      <c r="EA750" s="1297"/>
      <c r="EB750" s="1297"/>
      <c r="EC750" s="1297"/>
      <c r="ED750" s="1297"/>
      <c r="EE750" s="1297">
        <f t="shared" si="29"/>
        <v>0</v>
      </c>
      <c r="EF750" s="1297"/>
      <c r="EG750" s="1297"/>
      <c r="EH750" s="1297"/>
      <c r="EI750" s="1297"/>
      <c r="EJ750" s="1297">
        <f t="shared" si="30"/>
        <v>0</v>
      </c>
      <c r="EK750" s="1297"/>
      <c r="EL750" s="1297"/>
      <c r="EM750" s="1297"/>
      <c r="EN750" s="1297"/>
      <c r="EO750" s="1297">
        <f t="shared" si="31"/>
        <v>0</v>
      </c>
      <c r="EP750" s="1297"/>
      <c r="EQ750" s="1297"/>
      <c r="ER750" s="1297"/>
      <c r="ES750" s="1297"/>
      <c r="ET750" s="1297">
        <f t="shared" si="32"/>
        <v>0</v>
      </c>
      <c r="EU750" s="1297"/>
      <c r="EV750" s="1297"/>
      <c r="EW750" s="1297"/>
      <c r="EX750" s="1297"/>
      <c r="EZ750" s="1290" t="str">
        <f t="shared" si="33"/>
        <v/>
      </c>
      <c r="FA750" s="1291"/>
      <c r="FB750" s="1291"/>
      <c r="FC750" s="1291"/>
      <c r="FD750" s="1292"/>
      <c r="FE750" s="1290" t="str">
        <f t="shared" si="34"/>
        <v/>
      </c>
      <c r="FF750" s="1291"/>
      <c r="FG750" s="1291"/>
      <c r="FH750" s="1291"/>
      <c r="FI750" s="1292"/>
      <c r="FJ750" s="1290" t="str">
        <f t="shared" si="35"/>
        <v/>
      </c>
      <c r="FK750" s="1291"/>
      <c r="FL750" s="1291"/>
      <c r="FM750" s="1291"/>
      <c r="FN750" s="1292"/>
      <c r="FO750" s="1290" t="str">
        <f t="shared" si="36"/>
        <v/>
      </c>
      <c r="FP750" s="1291"/>
      <c r="FQ750" s="1291"/>
      <c r="FR750" s="1291"/>
      <c r="FS750" s="1292"/>
      <c r="FT750" s="1290" t="str">
        <f t="shared" si="37"/>
        <v/>
      </c>
      <c r="FU750" s="1291"/>
      <c r="FV750" s="1291"/>
      <c r="FW750" s="1291"/>
      <c r="FX750" s="1292"/>
      <c r="FY750" s="1290" t="str">
        <f t="shared" si="38"/>
        <v/>
      </c>
      <c r="FZ750" s="1291"/>
      <c r="GA750" s="1291"/>
      <c r="GB750" s="1291"/>
      <c r="GC750" s="1292"/>
    </row>
    <row r="751" spans="1:185" s="3" customFormat="1" ht="13" customHeight="1">
      <c r="A751"/>
      <c r="B751" s="1293"/>
      <c r="C751" s="1294"/>
      <c r="D751" s="1294"/>
      <c r="E751" s="1294"/>
      <c r="F751" s="1295"/>
      <c r="G751" s="1518"/>
      <c r="H751" s="1519"/>
      <c r="I751" s="1519"/>
      <c r="J751" s="1520"/>
      <c r="K751" s="1522"/>
      <c r="L751" s="1523"/>
      <c r="M751" s="1523"/>
      <c r="N751" s="1524"/>
      <c r="O751" s="1413"/>
      <c r="P751" s="1414"/>
      <c r="Q751" s="1414"/>
      <c r="R751" s="1414"/>
      <c r="S751" s="1415"/>
      <c r="T751" s="1413"/>
      <c r="U751" s="1414"/>
      <c r="V751" s="1414"/>
      <c r="W751" s="1415"/>
      <c r="X751" s="1335">
        <f t="shared" si="42"/>
        <v>0</v>
      </c>
      <c r="Y751" s="1336"/>
      <c r="Z751" s="1336"/>
      <c r="AA751" s="1336"/>
      <c r="AB751" s="1337"/>
      <c r="AC751" s="1525"/>
      <c r="AD751" s="1526"/>
      <c r="AE751" s="1526"/>
      <c r="AF751" s="1526"/>
      <c r="AG751" s="1527"/>
      <c r="AH751" s="1317" t="str">
        <f t="shared" si="39"/>
        <v/>
      </c>
      <c r="AI751" s="1318"/>
      <c r="AJ751" s="1319"/>
      <c r="AK751" s="1293" t="s">
        <v>591</v>
      </c>
      <c r="AL751" s="1294"/>
      <c r="AM751" s="1294"/>
      <c r="AN751" s="1294"/>
      <c r="AO751" s="1295"/>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290">
        <f t="shared" si="40"/>
        <v>0</v>
      </c>
      <c r="CH751" s="1292"/>
      <c r="CI751" s="1273">
        <f t="shared" si="41"/>
        <v>0</v>
      </c>
      <c r="CJ751" s="1275"/>
      <c r="CK751" s="1290">
        <f t="shared" si="19"/>
        <v>0</v>
      </c>
      <c r="CL751" s="1292"/>
      <c r="CM751" s="1273">
        <f t="shared" si="20"/>
        <v>0</v>
      </c>
      <c r="CN751" s="1275"/>
      <c r="CP751" s="1270">
        <f t="shared" si="21"/>
        <v>0</v>
      </c>
      <c r="CQ751" s="1271"/>
      <c r="CR751" s="1271"/>
      <c r="CS751" s="1271"/>
      <c r="CT751" s="1272"/>
      <c r="CU751" s="1278">
        <f t="shared" si="22"/>
        <v>0</v>
      </c>
      <c r="CV751" s="1278"/>
      <c r="CW751" s="1278"/>
      <c r="CX751" s="1278"/>
      <c r="CY751" s="1278"/>
      <c r="CZ751" s="1278">
        <f t="shared" si="23"/>
        <v>0</v>
      </c>
      <c r="DA751" s="1278"/>
      <c r="DB751" s="1278"/>
      <c r="DC751" s="1278"/>
      <c r="DD751" s="1278"/>
      <c r="DE751" s="1278">
        <f t="shared" si="24"/>
        <v>0</v>
      </c>
      <c r="DF751" s="1278"/>
      <c r="DG751" s="1278"/>
      <c r="DH751" s="1278"/>
      <c r="DI751" s="1278"/>
      <c r="DJ751" s="1278">
        <f t="shared" si="25"/>
        <v>0</v>
      </c>
      <c r="DK751" s="1278"/>
      <c r="DL751" s="1278"/>
      <c r="DM751" s="1278"/>
      <c r="DN751" s="1278"/>
      <c r="DO751" s="1278">
        <f t="shared" si="26"/>
        <v>0</v>
      </c>
      <c r="DP751" s="1278"/>
      <c r="DQ751" s="1278"/>
      <c r="DR751" s="1278"/>
      <c r="DS751" s="1278"/>
      <c r="DT751" s="6"/>
      <c r="DU751" s="1297">
        <f t="shared" si="27"/>
        <v>0</v>
      </c>
      <c r="DV751" s="1297"/>
      <c r="DW751" s="1297"/>
      <c r="DX751" s="1297"/>
      <c r="DY751" s="1297"/>
      <c r="DZ751" s="1297">
        <f t="shared" si="28"/>
        <v>0</v>
      </c>
      <c r="EA751" s="1297"/>
      <c r="EB751" s="1297"/>
      <c r="EC751" s="1297"/>
      <c r="ED751" s="1297"/>
      <c r="EE751" s="1297">
        <f t="shared" si="29"/>
        <v>0</v>
      </c>
      <c r="EF751" s="1297"/>
      <c r="EG751" s="1297"/>
      <c r="EH751" s="1297"/>
      <c r="EI751" s="1297"/>
      <c r="EJ751" s="1297">
        <f t="shared" si="30"/>
        <v>0</v>
      </c>
      <c r="EK751" s="1297"/>
      <c r="EL751" s="1297"/>
      <c r="EM751" s="1297"/>
      <c r="EN751" s="1297"/>
      <c r="EO751" s="1297">
        <f t="shared" si="31"/>
        <v>0</v>
      </c>
      <c r="EP751" s="1297"/>
      <c r="EQ751" s="1297"/>
      <c r="ER751" s="1297"/>
      <c r="ES751" s="1297"/>
      <c r="ET751" s="1297">
        <f t="shared" si="32"/>
        <v>0</v>
      </c>
      <c r="EU751" s="1297"/>
      <c r="EV751" s="1297"/>
      <c r="EW751" s="1297"/>
      <c r="EX751" s="1297"/>
      <c r="EY751"/>
      <c r="EZ751" s="1290" t="str">
        <f t="shared" si="33"/>
        <v/>
      </c>
      <c r="FA751" s="1291"/>
      <c r="FB751" s="1291"/>
      <c r="FC751" s="1291"/>
      <c r="FD751" s="1292"/>
      <c r="FE751" s="1290" t="str">
        <f t="shared" si="34"/>
        <v/>
      </c>
      <c r="FF751" s="1291"/>
      <c r="FG751" s="1291"/>
      <c r="FH751" s="1291"/>
      <c r="FI751" s="1292"/>
      <c r="FJ751" s="1290" t="str">
        <f t="shared" si="35"/>
        <v/>
      </c>
      <c r="FK751" s="1291"/>
      <c r="FL751" s="1291"/>
      <c r="FM751" s="1291"/>
      <c r="FN751" s="1292"/>
      <c r="FO751" s="1290" t="str">
        <f t="shared" si="36"/>
        <v/>
      </c>
      <c r="FP751" s="1291"/>
      <c r="FQ751" s="1291"/>
      <c r="FR751" s="1291"/>
      <c r="FS751" s="1292"/>
      <c r="FT751" s="1290" t="str">
        <f t="shared" si="37"/>
        <v/>
      </c>
      <c r="FU751" s="1291"/>
      <c r="FV751" s="1291"/>
      <c r="FW751" s="1291"/>
      <c r="FX751" s="1292"/>
      <c r="FY751" s="1290" t="str">
        <f t="shared" si="38"/>
        <v/>
      </c>
      <c r="FZ751" s="1291"/>
      <c r="GA751" s="1291"/>
      <c r="GB751" s="1291"/>
      <c r="GC751" s="1292"/>
    </row>
    <row r="752" spans="1:185" ht="13" customHeight="1">
      <c r="B752" s="1293"/>
      <c r="C752" s="1294"/>
      <c r="D752" s="1294"/>
      <c r="E752" s="1294"/>
      <c r="F752" s="1295"/>
      <c r="G752" s="1518"/>
      <c r="H752" s="1519"/>
      <c r="I752" s="1519"/>
      <c r="J752" s="1520"/>
      <c r="K752" s="1522"/>
      <c r="L752" s="1523"/>
      <c r="M752" s="1523"/>
      <c r="N752" s="1524"/>
      <c r="O752" s="1413"/>
      <c r="P752" s="1414"/>
      <c r="Q752" s="1414"/>
      <c r="R752" s="1414"/>
      <c r="S752" s="1415"/>
      <c r="T752" s="1413"/>
      <c r="U752" s="1414"/>
      <c r="V752" s="1414"/>
      <c r="W752" s="1415"/>
      <c r="X752" s="1335">
        <f t="shared" si="42"/>
        <v>0</v>
      </c>
      <c r="Y752" s="1336"/>
      <c r="Z752" s="1336"/>
      <c r="AA752" s="1336"/>
      <c r="AB752" s="1337"/>
      <c r="AC752" s="1525"/>
      <c r="AD752" s="1526"/>
      <c r="AE752" s="1526"/>
      <c r="AF752" s="1526"/>
      <c r="AG752" s="1527"/>
      <c r="AH752" s="1317" t="str">
        <f t="shared" si="39"/>
        <v/>
      </c>
      <c r="AI752" s="1318"/>
      <c r="AJ752" s="1319"/>
      <c r="AK752" s="1293" t="s">
        <v>591</v>
      </c>
      <c r="AL752" s="1294"/>
      <c r="AM752" s="1294"/>
      <c r="AN752" s="1294"/>
      <c r="AO752" s="1295"/>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290">
        <f t="shared" si="40"/>
        <v>0</v>
      </c>
      <c r="CH752" s="1292"/>
      <c r="CI752" s="1273">
        <f t="shared" si="41"/>
        <v>0</v>
      </c>
      <c r="CJ752" s="1275"/>
      <c r="CK752" s="1290">
        <f t="shared" si="19"/>
        <v>0</v>
      </c>
      <c r="CL752" s="1292"/>
      <c r="CM752" s="1273">
        <f t="shared" si="20"/>
        <v>0</v>
      </c>
      <c r="CN752" s="1275"/>
      <c r="CO752" s="3"/>
      <c r="CP752" s="1270">
        <f t="shared" si="21"/>
        <v>0</v>
      </c>
      <c r="CQ752" s="1271"/>
      <c r="CR752" s="1271"/>
      <c r="CS752" s="1271"/>
      <c r="CT752" s="1272"/>
      <c r="CU752" s="1278">
        <f t="shared" si="22"/>
        <v>0</v>
      </c>
      <c r="CV752" s="1278"/>
      <c r="CW752" s="1278"/>
      <c r="CX752" s="1278"/>
      <c r="CY752" s="1278"/>
      <c r="CZ752" s="1278">
        <f t="shared" si="23"/>
        <v>0</v>
      </c>
      <c r="DA752" s="1278"/>
      <c r="DB752" s="1278"/>
      <c r="DC752" s="1278"/>
      <c r="DD752" s="1278"/>
      <c r="DE752" s="1278">
        <f t="shared" si="24"/>
        <v>0</v>
      </c>
      <c r="DF752" s="1278"/>
      <c r="DG752" s="1278"/>
      <c r="DH752" s="1278"/>
      <c r="DI752" s="1278"/>
      <c r="DJ752" s="1278">
        <f t="shared" si="25"/>
        <v>0</v>
      </c>
      <c r="DK752" s="1278"/>
      <c r="DL752" s="1278"/>
      <c r="DM752" s="1278"/>
      <c r="DN752" s="1278"/>
      <c r="DO752" s="1278">
        <f t="shared" si="26"/>
        <v>0</v>
      </c>
      <c r="DP752" s="1278"/>
      <c r="DQ752" s="1278"/>
      <c r="DR752" s="1278"/>
      <c r="DS752" s="1278"/>
      <c r="DT752" s="6"/>
      <c r="DU752" s="1297">
        <f t="shared" si="27"/>
        <v>0</v>
      </c>
      <c r="DV752" s="1297"/>
      <c r="DW752" s="1297"/>
      <c r="DX752" s="1297"/>
      <c r="DY752" s="1297"/>
      <c r="DZ752" s="1297">
        <f t="shared" si="28"/>
        <v>0</v>
      </c>
      <c r="EA752" s="1297"/>
      <c r="EB752" s="1297"/>
      <c r="EC752" s="1297"/>
      <c r="ED752" s="1297"/>
      <c r="EE752" s="1297">
        <f t="shared" si="29"/>
        <v>0</v>
      </c>
      <c r="EF752" s="1297"/>
      <c r="EG752" s="1297"/>
      <c r="EH752" s="1297"/>
      <c r="EI752" s="1297"/>
      <c r="EJ752" s="1297">
        <f t="shared" si="30"/>
        <v>0</v>
      </c>
      <c r="EK752" s="1297"/>
      <c r="EL752" s="1297"/>
      <c r="EM752" s="1297"/>
      <c r="EN752" s="1297"/>
      <c r="EO752" s="1297">
        <f t="shared" si="31"/>
        <v>0</v>
      </c>
      <c r="EP752" s="1297"/>
      <c r="EQ752" s="1297"/>
      <c r="ER752" s="1297"/>
      <c r="ES752" s="1297"/>
      <c r="ET752" s="1297">
        <f t="shared" si="32"/>
        <v>0</v>
      </c>
      <c r="EU752" s="1297"/>
      <c r="EV752" s="1297"/>
      <c r="EW752" s="1297"/>
      <c r="EX752" s="1297"/>
      <c r="EZ752" s="1290" t="str">
        <f t="shared" si="33"/>
        <v/>
      </c>
      <c r="FA752" s="1291"/>
      <c r="FB752" s="1291"/>
      <c r="FC752" s="1291"/>
      <c r="FD752" s="1292"/>
      <c r="FE752" s="1290" t="str">
        <f t="shared" si="34"/>
        <v/>
      </c>
      <c r="FF752" s="1291"/>
      <c r="FG752" s="1291"/>
      <c r="FH752" s="1291"/>
      <c r="FI752" s="1292"/>
      <c r="FJ752" s="1290" t="str">
        <f t="shared" si="35"/>
        <v/>
      </c>
      <c r="FK752" s="1291"/>
      <c r="FL752" s="1291"/>
      <c r="FM752" s="1291"/>
      <c r="FN752" s="1292"/>
      <c r="FO752" s="1290" t="str">
        <f t="shared" si="36"/>
        <v/>
      </c>
      <c r="FP752" s="1291"/>
      <c r="FQ752" s="1291"/>
      <c r="FR752" s="1291"/>
      <c r="FS752" s="1292"/>
      <c r="FT752" s="1290" t="str">
        <f t="shared" si="37"/>
        <v/>
      </c>
      <c r="FU752" s="1291"/>
      <c r="FV752" s="1291"/>
      <c r="FW752" s="1291"/>
      <c r="FX752" s="1292"/>
      <c r="FY752" s="1290" t="str">
        <f t="shared" si="38"/>
        <v/>
      </c>
      <c r="FZ752" s="1291"/>
      <c r="GA752" s="1291"/>
      <c r="GB752" s="1291"/>
      <c r="GC752" s="1292"/>
    </row>
    <row r="753" spans="1:185" ht="13" customHeight="1">
      <c r="B753" s="1293"/>
      <c r="C753" s="1294"/>
      <c r="D753" s="1294"/>
      <c r="E753" s="1294"/>
      <c r="F753" s="1295"/>
      <c r="G753" s="1518"/>
      <c r="H753" s="1519"/>
      <c r="I753" s="1519"/>
      <c r="J753" s="1520"/>
      <c r="K753" s="1522"/>
      <c r="L753" s="1523"/>
      <c r="M753" s="1523"/>
      <c r="N753" s="1524"/>
      <c r="O753" s="1413"/>
      <c r="P753" s="1414"/>
      <c r="Q753" s="1414"/>
      <c r="R753" s="1414"/>
      <c r="S753" s="1415"/>
      <c r="T753" s="1413"/>
      <c r="U753" s="1414"/>
      <c r="V753" s="1414"/>
      <c r="W753" s="1415"/>
      <c r="X753" s="1335">
        <f t="shared" si="42"/>
        <v>0</v>
      </c>
      <c r="Y753" s="1336"/>
      <c r="Z753" s="1336"/>
      <c r="AA753" s="1336"/>
      <c r="AB753" s="1337"/>
      <c r="AC753" s="1525"/>
      <c r="AD753" s="1526"/>
      <c r="AE753" s="1526"/>
      <c r="AF753" s="1526"/>
      <c r="AG753" s="1527"/>
      <c r="AH753" s="1317" t="str">
        <f t="shared" si="39"/>
        <v/>
      </c>
      <c r="AI753" s="1318"/>
      <c r="AJ753" s="1319"/>
      <c r="AK753" s="1293" t="s">
        <v>591</v>
      </c>
      <c r="AL753" s="1294"/>
      <c r="AM753" s="1294"/>
      <c r="AN753" s="1294"/>
      <c r="AO753" s="1295"/>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290">
        <f t="shared" si="40"/>
        <v>0</v>
      </c>
      <c r="CH753" s="1292"/>
      <c r="CI753" s="1273">
        <f t="shared" si="41"/>
        <v>0</v>
      </c>
      <c r="CJ753" s="1275"/>
      <c r="CK753" s="1290">
        <f t="shared" si="19"/>
        <v>0</v>
      </c>
      <c r="CL753" s="1292"/>
      <c r="CM753" s="1273">
        <f t="shared" si="20"/>
        <v>0</v>
      </c>
      <c r="CN753" s="1275"/>
      <c r="CO753" s="3"/>
      <c r="CP753" s="1270">
        <f t="shared" si="21"/>
        <v>0</v>
      </c>
      <c r="CQ753" s="1271"/>
      <c r="CR753" s="1271"/>
      <c r="CS753" s="1271"/>
      <c r="CT753" s="1272"/>
      <c r="CU753" s="1278">
        <f t="shared" si="22"/>
        <v>0</v>
      </c>
      <c r="CV753" s="1278"/>
      <c r="CW753" s="1278"/>
      <c r="CX753" s="1278"/>
      <c r="CY753" s="1278"/>
      <c r="CZ753" s="1278">
        <f t="shared" si="23"/>
        <v>0</v>
      </c>
      <c r="DA753" s="1278"/>
      <c r="DB753" s="1278"/>
      <c r="DC753" s="1278"/>
      <c r="DD753" s="1278"/>
      <c r="DE753" s="1278">
        <f t="shared" si="24"/>
        <v>0</v>
      </c>
      <c r="DF753" s="1278"/>
      <c r="DG753" s="1278"/>
      <c r="DH753" s="1278"/>
      <c r="DI753" s="1278"/>
      <c r="DJ753" s="1278">
        <f t="shared" si="25"/>
        <v>0</v>
      </c>
      <c r="DK753" s="1278"/>
      <c r="DL753" s="1278"/>
      <c r="DM753" s="1278"/>
      <c r="DN753" s="1278"/>
      <c r="DO753" s="1278">
        <f t="shared" si="26"/>
        <v>0</v>
      </c>
      <c r="DP753" s="1278"/>
      <c r="DQ753" s="1278"/>
      <c r="DR753" s="1278"/>
      <c r="DS753" s="1278"/>
      <c r="DT753" s="6"/>
      <c r="DU753" s="1297">
        <f t="shared" si="27"/>
        <v>0</v>
      </c>
      <c r="DV753" s="1297"/>
      <c r="DW753" s="1297"/>
      <c r="DX753" s="1297"/>
      <c r="DY753" s="1297"/>
      <c r="DZ753" s="1297">
        <f t="shared" si="28"/>
        <v>0</v>
      </c>
      <c r="EA753" s="1297"/>
      <c r="EB753" s="1297"/>
      <c r="EC753" s="1297"/>
      <c r="ED753" s="1297"/>
      <c r="EE753" s="1297">
        <f t="shared" si="29"/>
        <v>0</v>
      </c>
      <c r="EF753" s="1297"/>
      <c r="EG753" s="1297"/>
      <c r="EH753" s="1297"/>
      <c r="EI753" s="1297"/>
      <c r="EJ753" s="1297">
        <f t="shared" si="30"/>
        <v>0</v>
      </c>
      <c r="EK753" s="1297"/>
      <c r="EL753" s="1297"/>
      <c r="EM753" s="1297"/>
      <c r="EN753" s="1297"/>
      <c r="EO753" s="1297">
        <f t="shared" si="31"/>
        <v>0</v>
      </c>
      <c r="EP753" s="1297"/>
      <c r="EQ753" s="1297"/>
      <c r="ER753" s="1297"/>
      <c r="ES753" s="1297"/>
      <c r="ET753" s="1297">
        <f t="shared" si="32"/>
        <v>0</v>
      </c>
      <c r="EU753" s="1297"/>
      <c r="EV753" s="1297"/>
      <c r="EW753" s="1297"/>
      <c r="EX753" s="1297"/>
      <c r="EZ753" s="1290" t="str">
        <f t="shared" si="33"/>
        <v/>
      </c>
      <c r="FA753" s="1291"/>
      <c r="FB753" s="1291"/>
      <c r="FC753" s="1291"/>
      <c r="FD753" s="1292"/>
      <c r="FE753" s="1290" t="str">
        <f t="shared" si="34"/>
        <v/>
      </c>
      <c r="FF753" s="1291"/>
      <c r="FG753" s="1291"/>
      <c r="FH753" s="1291"/>
      <c r="FI753" s="1292"/>
      <c r="FJ753" s="1290" t="str">
        <f t="shared" si="35"/>
        <v/>
      </c>
      <c r="FK753" s="1291"/>
      <c r="FL753" s="1291"/>
      <c r="FM753" s="1291"/>
      <c r="FN753" s="1292"/>
      <c r="FO753" s="1290" t="str">
        <f t="shared" si="36"/>
        <v/>
      </c>
      <c r="FP753" s="1291"/>
      <c r="FQ753" s="1291"/>
      <c r="FR753" s="1291"/>
      <c r="FS753" s="1292"/>
      <c r="FT753" s="1290" t="str">
        <f t="shared" si="37"/>
        <v/>
      </c>
      <c r="FU753" s="1291"/>
      <c r="FV753" s="1291"/>
      <c r="FW753" s="1291"/>
      <c r="FX753" s="1292"/>
      <c r="FY753" s="1290" t="str">
        <f t="shared" si="38"/>
        <v/>
      </c>
      <c r="FZ753" s="1291"/>
      <c r="GA753" s="1291"/>
      <c r="GB753" s="1291"/>
      <c r="GC753" s="1292"/>
    </row>
    <row r="754" spans="1:185" ht="13" customHeight="1">
      <c r="B754" s="1293"/>
      <c r="C754" s="1294"/>
      <c r="D754" s="1294"/>
      <c r="E754" s="1294"/>
      <c r="F754" s="1295"/>
      <c r="G754" s="1518"/>
      <c r="H754" s="1519"/>
      <c r="I754" s="1519"/>
      <c r="J754" s="1520"/>
      <c r="K754" s="1522"/>
      <c r="L754" s="1523"/>
      <c r="M754" s="1523"/>
      <c r="N754" s="1524"/>
      <c r="O754" s="1413"/>
      <c r="P754" s="1414"/>
      <c r="Q754" s="1414"/>
      <c r="R754" s="1414"/>
      <c r="S754" s="1415"/>
      <c r="T754" s="1413"/>
      <c r="U754" s="1414"/>
      <c r="V754" s="1414"/>
      <c r="W754" s="1415"/>
      <c r="X754" s="1335">
        <f t="shared" si="42"/>
        <v>0</v>
      </c>
      <c r="Y754" s="1336"/>
      <c r="Z754" s="1336"/>
      <c r="AA754" s="1336"/>
      <c r="AB754" s="1337"/>
      <c r="AC754" s="1525"/>
      <c r="AD754" s="1526"/>
      <c r="AE754" s="1526"/>
      <c r="AF754" s="1526"/>
      <c r="AG754" s="1527"/>
      <c r="AH754" s="1317" t="str">
        <f t="shared" si="39"/>
        <v/>
      </c>
      <c r="AI754" s="1318"/>
      <c r="AJ754" s="1319"/>
      <c r="AK754" s="1293" t="s">
        <v>591</v>
      </c>
      <c r="AL754" s="1294"/>
      <c r="AM754" s="1294"/>
      <c r="AN754" s="1294"/>
      <c r="AO754" s="1295"/>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290">
        <f t="shared" si="40"/>
        <v>0</v>
      </c>
      <c r="CH754" s="1292"/>
      <c r="CI754" s="1273">
        <f t="shared" si="41"/>
        <v>0</v>
      </c>
      <c r="CJ754" s="1275"/>
      <c r="CK754" s="1290">
        <f t="shared" si="19"/>
        <v>0</v>
      </c>
      <c r="CL754" s="1292"/>
      <c r="CM754" s="1273">
        <f t="shared" si="20"/>
        <v>0</v>
      </c>
      <c r="CN754" s="1275"/>
      <c r="CO754" s="3"/>
      <c r="CP754" s="1270">
        <f t="shared" si="21"/>
        <v>0</v>
      </c>
      <c r="CQ754" s="1271"/>
      <c r="CR754" s="1271"/>
      <c r="CS754" s="1271"/>
      <c r="CT754" s="1272"/>
      <c r="CU754" s="1278">
        <f t="shared" si="22"/>
        <v>0</v>
      </c>
      <c r="CV754" s="1278"/>
      <c r="CW754" s="1278"/>
      <c r="CX754" s="1278"/>
      <c r="CY754" s="1278"/>
      <c r="CZ754" s="1278">
        <f t="shared" si="23"/>
        <v>0</v>
      </c>
      <c r="DA754" s="1278"/>
      <c r="DB754" s="1278"/>
      <c r="DC754" s="1278"/>
      <c r="DD754" s="1278"/>
      <c r="DE754" s="1278">
        <f t="shared" si="24"/>
        <v>0</v>
      </c>
      <c r="DF754" s="1278"/>
      <c r="DG754" s="1278"/>
      <c r="DH754" s="1278"/>
      <c r="DI754" s="1278"/>
      <c r="DJ754" s="1278">
        <f t="shared" si="25"/>
        <v>0</v>
      </c>
      <c r="DK754" s="1278"/>
      <c r="DL754" s="1278"/>
      <c r="DM754" s="1278"/>
      <c r="DN754" s="1278"/>
      <c r="DO754" s="1278">
        <f t="shared" si="26"/>
        <v>0</v>
      </c>
      <c r="DP754" s="1278"/>
      <c r="DQ754" s="1278"/>
      <c r="DR754" s="1278"/>
      <c r="DS754" s="1278"/>
      <c r="DT754" s="6"/>
      <c r="DU754" s="1297">
        <f t="shared" si="27"/>
        <v>0</v>
      </c>
      <c r="DV754" s="1297"/>
      <c r="DW754" s="1297"/>
      <c r="DX754" s="1297"/>
      <c r="DY754" s="1297"/>
      <c r="DZ754" s="1297">
        <f t="shared" si="28"/>
        <v>0</v>
      </c>
      <c r="EA754" s="1297"/>
      <c r="EB754" s="1297"/>
      <c r="EC754" s="1297"/>
      <c r="ED754" s="1297"/>
      <c r="EE754" s="1297">
        <f t="shared" si="29"/>
        <v>0</v>
      </c>
      <c r="EF754" s="1297"/>
      <c r="EG754" s="1297"/>
      <c r="EH754" s="1297"/>
      <c r="EI754" s="1297"/>
      <c r="EJ754" s="1297">
        <f t="shared" si="30"/>
        <v>0</v>
      </c>
      <c r="EK754" s="1297"/>
      <c r="EL754" s="1297"/>
      <c r="EM754" s="1297"/>
      <c r="EN754" s="1297"/>
      <c r="EO754" s="1297">
        <f t="shared" si="31"/>
        <v>0</v>
      </c>
      <c r="EP754" s="1297"/>
      <c r="EQ754" s="1297"/>
      <c r="ER754" s="1297"/>
      <c r="ES754" s="1297"/>
      <c r="ET754" s="1297">
        <f t="shared" si="32"/>
        <v>0</v>
      </c>
      <c r="EU754" s="1297"/>
      <c r="EV754" s="1297"/>
      <c r="EW754" s="1297"/>
      <c r="EX754" s="1297"/>
      <c r="EZ754" s="1290" t="str">
        <f t="shared" si="33"/>
        <v/>
      </c>
      <c r="FA754" s="1291"/>
      <c r="FB754" s="1291"/>
      <c r="FC754" s="1291"/>
      <c r="FD754" s="1292"/>
      <c r="FE754" s="1290" t="str">
        <f t="shared" si="34"/>
        <v/>
      </c>
      <c r="FF754" s="1291"/>
      <c r="FG754" s="1291"/>
      <c r="FH754" s="1291"/>
      <c r="FI754" s="1292"/>
      <c r="FJ754" s="1290" t="str">
        <f t="shared" si="35"/>
        <v/>
      </c>
      <c r="FK754" s="1291"/>
      <c r="FL754" s="1291"/>
      <c r="FM754" s="1291"/>
      <c r="FN754" s="1292"/>
      <c r="FO754" s="1290" t="str">
        <f t="shared" si="36"/>
        <v/>
      </c>
      <c r="FP754" s="1291"/>
      <c r="FQ754" s="1291"/>
      <c r="FR754" s="1291"/>
      <c r="FS754" s="1292"/>
      <c r="FT754" s="1290" t="str">
        <f t="shared" si="37"/>
        <v/>
      </c>
      <c r="FU754" s="1291"/>
      <c r="FV754" s="1291"/>
      <c r="FW754" s="1291"/>
      <c r="FX754" s="1292"/>
      <c r="FY754" s="1290" t="str">
        <f t="shared" si="38"/>
        <v/>
      </c>
      <c r="FZ754" s="1291"/>
      <c r="GA754" s="1291"/>
      <c r="GB754" s="1291"/>
      <c r="GC754" s="1292"/>
    </row>
    <row r="755" spans="1:185" ht="13" customHeight="1">
      <c r="B755" s="1293"/>
      <c r="C755" s="1294"/>
      <c r="D755" s="1294"/>
      <c r="E755" s="1294"/>
      <c r="F755" s="1295"/>
      <c r="G755" s="1518"/>
      <c r="H755" s="1519"/>
      <c r="I755" s="1519"/>
      <c r="J755" s="1520"/>
      <c r="K755" s="1522"/>
      <c r="L755" s="1523"/>
      <c r="M755" s="1523"/>
      <c r="N755" s="1524"/>
      <c r="O755" s="1413"/>
      <c r="P755" s="1414"/>
      <c r="Q755" s="1414"/>
      <c r="R755" s="1414"/>
      <c r="S755" s="1415"/>
      <c r="T755" s="1413"/>
      <c r="U755" s="1414"/>
      <c r="V755" s="1414"/>
      <c r="W755" s="1415"/>
      <c r="X755" s="1335">
        <f t="shared" si="42"/>
        <v>0</v>
      </c>
      <c r="Y755" s="1336"/>
      <c r="Z755" s="1336"/>
      <c r="AA755" s="1336"/>
      <c r="AB755" s="1337"/>
      <c r="AC755" s="1525"/>
      <c r="AD755" s="1526"/>
      <c r="AE755" s="1526"/>
      <c r="AF755" s="1526"/>
      <c r="AG755" s="1527"/>
      <c r="AH755" s="1317" t="str">
        <f t="shared" si="39"/>
        <v/>
      </c>
      <c r="AI755" s="1318"/>
      <c r="AJ755" s="1319"/>
      <c r="AK755" s="1293" t="s">
        <v>591</v>
      </c>
      <c r="AL755" s="1294"/>
      <c r="AM755" s="1294"/>
      <c r="AN755" s="1294"/>
      <c r="AO755" s="1295"/>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290">
        <f t="shared" si="40"/>
        <v>0</v>
      </c>
      <c r="CH755" s="1292"/>
      <c r="CI755" s="1273">
        <f t="shared" si="41"/>
        <v>0</v>
      </c>
      <c r="CJ755" s="1275"/>
      <c r="CK755" s="1290">
        <f t="shared" si="19"/>
        <v>0</v>
      </c>
      <c r="CL755" s="1292"/>
      <c r="CM755" s="1273">
        <f t="shared" si="20"/>
        <v>0</v>
      </c>
      <c r="CN755" s="1275"/>
      <c r="CO755" s="3"/>
      <c r="CP755" s="1270">
        <f t="shared" si="21"/>
        <v>0</v>
      </c>
      <c r="CQ755" s="1271"/>
      <c r="CR755" s="1271"/>
      <c r="CS755" s="1271"/>
      <c r="CT755" s="1272"/>
      <c r="CU755" s="1278">
        <f t="shared" si="22"/>
        <v>0</v>
      </c>
      <c r="CV755" s="1278"/>
      <c r="CW755" s="1278"/>
      <c r="CX755" s="1278"/>
      <c r="CY755" s="1278"/>
      <c r="CZ755" s="1278">
        <f t="shared" si="23"/>
        <v>0</v>
      </c>
      <c r="DA755" s="1278"/>
      <c r="DB755" s="1278"/>
      <c r="DC755" s="1278"/>
      <c r="DD755" s="1278"/>
      <c r="DE755" s="1278">
        <f t="shared" si="24"/>
        <v>0</v>
      </c>
      <c r="DF755" s="1278"/>
      <c r="DG755" s="1278"/>
      <c r="DH755" s="1278"/>
      <c r="DI755" s="1278"/>
      <c r="DJ755" s="1278">
        <f t="shared" si="25"/>
        <v>0</v>
      </c>
      <c r="DK755" s="1278"/>
      <c r="DL755" s="1278"/>
      <c r="DM755" s="1278"/>
      <c r="DN755" s="1278"/>
      <c r="DO755" s="1278">
        <f t="shared" si="26"/>
        <v>0</v>
      </c>
      <c r="DP755" s="1278"/>
      <c r="DQ755" s="1278"/>
      <c r="DR755" s="1278"/>
      <c r="DS755" s="1278"/>
      <c r="DT755" s="6"/>
      <c r="DU755" s="1297">
        <f t="shared" si="27"/>
        <v>0</v>
      </c>
      <c r="DV755" s="1297"/>
      <c r="DW755" s="1297"/>
      <c r="DX755" s="1297"/>
      <c r="DY755" s="1297"/>
      <c r="DZ755" s="1297">
        <f t="shared" si="28"/>
        <v>0</v>
      </c>
      <c r="EA755" s="1297"/>
      <c r="EB755" s="1297"/>
      <c r="EC755" s="1297"/>
      <c r="ED755" s="1297"/>
      <c r="EE755" s="1297">
        <f t="shared" si="29"/>
        <v>0</v>
      </c>
      <c r="EF755" s="1297"/>
      <c r="EG755" s="1297"/>
      <c r="EH755" s="1297"/>
      <c r="EI755" s="1297"/>
      <c r="EJ755" s="1297">
        <f t="shared" si="30"/>
        <v>0</v>
      </c>
      <c r="EK755" s="1297"/>
      <c r="EL755" s="1297"/>
      <c r="EM755" s="1297"/>
      <c r="EN755" s="1297"/>
      <c r="EO755" s="1297">
        <f t="shared" si="31"/>
        <v>0</v>
      </c>
      <c r="EP755" s="1297"/>
      <c r="EQ755" s="1297"/>
      <c r="ER755" s="1297"/>
      <c r="ES755" s="1297"/>
      <c r="ET755" s="1297">
        <f t="shared" si="32"/>
        <v>0</v>
      </c>
      <c r="EU755" s="1297"/>
      <c r="EV755" s="1297"/>
      <c r="EW755" s="1297"/>
      <c r="EX755" s="1297"/>
      <c r="EZ755" s="1290" t="str">
        <f t="shared" si="33"/>
        <v/>
      </c>
      <c r="FA755" s="1291"/>
      <c r="FB755" s="1291"/>
      <c r="FC755" s="1291"/>
      <c r="FD755" s="1292"/>
      <c r="FE755" s="1290" t="str">
        <f t="shared" si="34"/>
        <v/>
      </c>
      <c r="FF755" s="1291"/>
      <c r="FG755" s="1291"/>
      <c r="FH755" s="1291"/>
      <c r="FI755" s="1292"/>
      <c r="FJ755" s="1290" t="str">
        <f t="shared" si="35"/>
        <v/>
      </c>
      <c r="FK755" s="1291"/>
      <c r="FL755" s="1291"/>
      <c r="FM755" s="1291"/>
      <c r="FN755" s="1292"/>
      <c r="FO755" s="1290" t="str">
        <f t="shared" si="36"/>
        <v/>
      </c>
      <c r="FP755" s="1291"/>
      <c r="FQ755" s="1291"/>
      <c r="FR755" s="1291"/>
      <c r="FS755" s="1292"/>
      <c r="FT755" s="1290" t="str">
        <f t="shared" si="37"/>
        <v/>
      </c>
      <c r="FU755" s="1291"/>
      <c r="FV755" s="1291"/>
      <c r="FW755" s="1291"/>
      <c r="FX755" s="1292"/>
      <c r="FY755" s="1290" t="str">
        <f t="shared" si="38"/>
        <v/>
      </c>
      <c r="FZ755" s="1291"/>
      <c r="GA755" s="1291"/>
      <c r="GB755" s="1291"/>
      <c r="GC755" s="1292"/>
    </row>
    <row r="756" spans="1:185" s="3" customFormat="1" ht="13" customHeight="1">
      <c r="A756"/>
      <c r="B756" s="1293"/>
      <c r="C756" s="1294"/>
      <c r="D756" s="1294"/>
      <c r="E756" s="1294"/>
      <c r="F756" s="1295"/>
      <c r="G756" s="1518"/>
      <c r="H756" s="1519"/>
      <c r="I756" s="1519"/>
      <c r="J756" s="1520"/>
      <c r="K756" s="1522"/>
      <c r="L756" s="1523"/>
      <c r="M756" s="1523"/>
      <c r="N756" s="1524"/>
      <c r="O756" s="1413"/>
      <c r="P756" s="1414"/>
      <c r="Q756" s="1414"/>
      <c r="R756" s="1414"/>
      <c r="S756" s="1415"/>
      <c r="T756" s="1413"/>
      <c r="U756" s="1414"/>
      <c r="V756" s="1414"/>
      <c r="W756" s="1415"/>
      <c r="X756" s="1335">
        <f t="shared" si="42"/>
        <v>0</v>
      </c>
      <c r="Y756" s="1336"/>
      <c r="Z756" s="1336"/>
      <c r="AA756" s="1336"/>
      <c r="AB756" s="1337"/>
      <c r="AC756" s="1525"/>
      <c r="AD756" s="1526"/>
      <c r="AE756" s="1526"/>
      <c r="AF756" s="1526"/>
      <c r="AG756" s="1527"/>
      <c r="AH756" s="1317" t="str">
        <f t="shared" si="39"/>
        <v/>
      </c>
      <c r="AI756" s="1318"/>
      <c r="AJ756" s="1319"/>
      <c r="AK756" s="1293" t="s">
        <v>591</v>
      </c>
      <c r="AL756" s="1294"/>
      <c r="AM756" s="1294"/>
      <c r="AN756" s="1294"/>
      <c r="AO756" s="1295"/>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290">
        <f t="shared" si="40"/>
        <v>0</v>
      </c>
      <c r="CH756" s="1292"/>
      <c r="CI756" s="1273">
        <f t="shared" si="41"/>
        <v>0</v>
      </c>
      <c r="CJ756" s="1275"/>
      <c r="CK756" s="1290">
        <f t="shared" si="19"/>
        <v>0</v>
      </c>
      <c r="CL756" s="1292"/>
      <c r="CM756" s="1273">
        <f t="shared" si="20"/>
        <v>0</v>
      </c>
      <c r="CN756" s="1275"/>
      <c r="CP756" s="1270">
        <f t="shared" si="21"/>
        <v>0</v>
      </c>
      <c r="CQ756" s="1271"/>
      <c r="CR756" s="1271"/>
      <c r="CS756" s="1271"/>
      <c r="CT756" s="1272"/>
      <c r="CU756" s="1278">
        <f t="shared" si="22"/>
        <v>0</v>
      </c>
      <c r="CV756" s="1278"/>
      <c r="CW756" s="1278"/>
      <c r="CX756" s="1278"/>
      <c r="CY756" s="1278"/>
      <c r="CZ756" s="1278">
        <f t="shared" si="23"/>
        <v>0</v>
      </c>
      <c r="DA756" s="1278"/>
      <c r="DB756" s="1278"/>
      <c r="DC756" s="1278"/>
      <c r="DD756" s="1278"/>
      <c r="DE756" s="1278">
        <f t="shared" si="24"/>
        <v>0</v>
      </c>
      <c r="DF756" s="1278"/>
      <c r="DG756" s="1278"/>
      <c r="DH756" s="1278"/>
      <c r="DI756" s="1278"/>
      <c r="DJ756" s="1278">
        <f t="shared" si="25"/>
        <v>0</v>
      </c>
      <c r="DK756" s="1278"/>
      <c r="DL756" s="1278"/>
      <c r="DM756" s="1278"/>
      <c r="DN756" s="1278"/>
      <c r="DO756" s="1278">
        <f t="shared" si="26"/>
        <v>0</v>
      </c>
      <c r="DP756" s="1278"/>
      <c r="DQ756" s="1278"/>
      <c r="DR756" s="1278"/>
      <c r="DS756" s="1278"/>
      <c r="DT756" s="6"/>
      <c r="DU756" s="1297">
        <f t="shared" si="27"/>
        <v>0</v>
      </c>
      <c r="DV756" s="1297"/>
      <c r="DW756" s="1297"/>
      <c r="DX756" s="1297"/>
      <c r="DY756" s="1297"/>
      <c r="DZ756" s="1297">
        <f t="shared" si="28"/>
        <v>0</v>
      </c>
      <c r="EA756" s="1297"/>
      <c r="EB756" s="1297"/>
      <c r="EC756" s="1297"/>
      <c r="ED756" s="1297"/>
      <c r="EE756" s="1297">
        <f t="shared" si="29"/>
        <v>0</v>
      </c>
      <c r="EF756" s="1297"/>
      <c r="EG756" s="1297"/>
      <c r="EH756" s="1297"/>
      <c r="EI756" s="1297"/>
      <c r="EJ756" s="1297">
        <f t="shared" si="30"/>
        <v>0</v>
      </c>
      <c r="EK756" s="1297"/>
      <c r="EL756" s="1297"/>
      <c r="EM756" s="1297"/>
      <c r="EN756" s="1297"/>
      <c r="EO756" s="1297">
        <f t="shared" si="31"/>
        <v>0</v>
      </c>
      <c r="EP756" s="1297"/>
      <c r="EQ756" s="1297"/>
      <c r="ER756" s="1297"/>
      <c r="ES756" s="1297"/>
      <c r="ET756" s="1297">
        <f t="shared" si="32"/>
        <v>0</v>
      </c>
      <c r="EU756" s="1297"/>
      <c r="EV756" s="1297"/>
      <c r="EW756" s="1297"/>
      <c r="EX756" s="1297"/>
      <c r="EY756"/>
      <c r="EZ756" s="1290" t="str">
        <f t="shared" si="33"/>
        <v/>
      </c>
      <c r="FA756" s="1291"/>
      <c r="FB756" s="1291"/>
      <c r="FC756" s="1291"/>
      <c r="FD756" s="1292"/>
      <c r="FE756" s="1290" t="str">
        <f t="shared" si="34"/>
        <v/>
      </c>
      <c r="FF756" s="1291"/>
      <c r="FG756" s="1291"/>
      <c r="FH756" s="1291"/>
      <c r="FI756" s="1292"/>
      <c r="FJ756" s="1290" t="str">
        <f t="shared" si="35"/>
        <v/>
      </c>
      <c r="FK756" s="1291"/>
      <c r="FL756" s="1291"/>
      <c r="FM756" s="1291"/>
      <c r="FN756" s="1292"/>
      <c r="FO756" s="1290" t="str">
        <f t="shared" si="36"/>
        <v/>
      </c>
      <c r="FP756" s="1291"/>
      <c r="FQ756" s="1291"/>
      <c r="FR756" s="1291"/>
      <c r="FS756" s="1292"/>
      <c r="FT756" s="1290" t="str">
        <f t="shared" si="37"/>
        <v/>
      </c>
      <c r="FU756" s="1291"/>
      <c r="FV756" s="1291"/>
      <c r="FW756" s="1291"/>
      <c r="FX756" s="1292"/>
      <c r="FY756" s="1290" t="str">
        <f t="shared" si="38"/>
        <v/>
      </c>
      <c r="FZ756" s="1291"/>
      <c r="GA756" s="1291"/>
      <c r="GB756" s="1291"/>
      <c r="GC756" s="1292"/>
    </row>
    <row r="757" spans="1:185" s="3" customFormat="1" ht="13" customHeight="1">
      <c r="A757"/>
      <c r="B757" s="1293"/>
      <c r="C757" s="1294"/>
      <c r="D757" s="1294"/>
      <c r="E757" s="1294"/>
      <c r="F757" s="1295"/>
      <c r="G757" s="1518"/>
      <c r="H757" s="1519"/>
      <c r="I757" s="1519"/>
      <c r="J757" s="1520"/>
      <c r="K757" s="1522"/>
      <c r="L757" s="1523"/>
      <c r="M757" s="1523"/>
      <c r="N757" s="1524"/>
      <c r="O757" s="1413"/>
      <c r="P757" s="1414"/>
      <c r="Q757" s="1414"/>
      <c r="R757" s="1414"/>
      <c r="S757" s="1415"/>
      <c r="T757" s="1413"/>
      <c r="U757" s="1414"/>
      <c r="V757" s="1414"/>
      <c r="W757" s="1415"/>
      <c r="X757" s="1335">
        <f t="shared" si="42"/>
        <v>0</v>
      </c>
      <c r="Y757" s="1336"/>
      <c r="Z757" s="1336"/>
      <c r="AA757" s="1336"/>
      <c r="AB757" s="1337"/>
      <c r="AC757" s="1525"/>
      <c r="AD757" s="1526"/>
      <c r="AE757" s="1526"/>
      <c r="AF757" s="1526"/>
      <c r="AG757" s="1527"/>
      <c r="AH757" s="1317" t="str">
        <f t="shared" si="39"/>
        <v/>
      </c>
      <c r="AI757" s="1318"/>
      <c r="AJ757" s="1319"/>
      <c r="AK757" s="1293" t="s">
        <v>591</v>
      </c>
      <c r="AL757" s="1294"/>
      <c r="AM757" s="1294"/>
      <c r="AN757" s="1294"/>
      <c r="AO757" s="1295"/>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290">
        <f t="shared" si="40"/>
        <v>0</v>
      </c>
      <c r="CH757" s="1292"/>
      <c r="CI757" s="1273">
        <f t="shared" si="41"/>
        <v>0</v>
      </c>
      <c r="CJ757" s="1275"/>
      <c r="CK757" s="1290">
        <f t="shared" si="19"/>
        <v>0</v>
      </c>
      <c r="CL757" s="1292"/>
      <c r="CM757" s="1273">
        <f t="shared" si="20"/>
        <v>0</v>
      </c>
      <c r="CN757" s="1275"/>
      <c r="CP757" s="1270">
        <f t="shared" si="21"/>
        <v>0</v>
      </c>
      <c r="CQ757" s="1271"/>
      <c r="CR757" s="1271"/>
      <c r="CS757" s="1271"/>
      <c r="CT757" s="1272"/>
      <c r="CU757" s="1278">
        <f t="shared" si="22"/>
        <v>0</v>
      </c>
      <c r="CV757" s="1278"/>
      <c r="CW757" s="1278"/>
      <c r="CX757" s="1278"/>
      <c r="CY757" s="1278"/>
      <c r="CZ757" s="1278">
        <f t="shared" si="23"/>
        <v>0</v>
      </c>
      <c r="DA757" s="1278"/>
      <c r="DB757" s="1278"/>
      <c r="DC757" s="1278"/>
      <c r="DD757" s="1278"/>
      <c r="DE757" s="1278">
        <f t="shared" si="24"/>
        <v>0</v>
      </c>
      <c r="DF757" s="1278"/>
      <c r="DG757" s="1278"/>
      <c r="DH757" s="1278"/>
      <c r="DI757" s="1278"/>
      <c r="DJ757" s="1278">
        <f t="shared" si="25"/>
        <v>0</v>
      </c>
      <c r="DK757" s="1278"/>
      <c r="DL757" s="1278"/>
      <c r="DM757" s="1278"/>
      <c r="DN757" s="1278"/>
      <c r="DO757" s="1278">
        <f t="shared" si="26"/>
        <v>0</v>
      </c>
      <c r="DP757" s="1278"/>
      <c r="DQ757" s="1278"/>
      <c r="DR757" s="1278"/>
      <c r="DS757" s="1278"/>
      <c r="DT757" s="6"/>
      <c r="DU757" s="1297">
        <f t="shared" si="27"/>
        <v>0</v>
      </c>
      <c r="DV757" s="1297"/>
      <c r="DW757" s="1297"/>
      <c r="DX757" s="1297"/>
      <c r="DY757" s="1297"/>
      <c r="DZ757" s="1297">
        <f t="shared" si="28"/>
        <v>0</v>
      </c>
      <c r="EA757" s="1297"/>
      <c r="EB757" s="1297"/>
      <c r="EC757" s="1297"/>
      <c r="ED757" s="1297"/>
      <c r="EE757" s="1297">
        <f t="shared" si="29"/>
        <v>0</v>
      </c>
      <c r="EF757" s="1297"/>
      <c r="EG757" s="1297"/>
      <c r="EH757" s="1297"/>
      <c r="EI757" s="1297"/>
      <c r="EJ757" s="1297">
        <f t="shared" si="30"/>
        <v>0</v>
      </c>
      <c r="EK757" s="1297"/>
      <c r="EL757" s="1297"/>
      <c r="EM757" s="1297"/>
      <c r="EN757" s="1297"/>
      <c r="EO757" s="1297">
        <f t="shared" si="31"/>
        <v>0</v>
      </c>
      <c r="EP757" s="1297"/>
      <c r="EQ757" s="1297"/>
      <c r="ER757" s="1297"/>
      <c r="ES757" s="1297"/>
      <c r="ET757" s="1297">
        <f t="shared" si="32"/>
        <v>0</v>
      </c>
      <c r="EU757" s="1297"/>
      <c r="EV757" s="1297"/>
      <c r="EW757" s="1297"/>
      <c r="EX757" s="1297"/>
      <c r="EY757"/>
      <c r="EZ757" s="1290" t="str">
        <f t="shared" si="33"/>
        <v/>
      </c>
      <c r="FA757" s="1291"/>
      <c r="FB757" s="1291"/>
      <c r="FC757" s="1291"/>
      <c r="FD757" s="1292"/>
      <c r="FE757" s="1290" t="str">
        <f t="shared" si="34"/>
        <v/>
      </c>
      <c r="FF757" s="1291"/>
      <c r="FG757" s="1291"/>
      <c r="FH757" s="1291"/>
      <c r="FI757" s="1292"/>
      <c r="FJ757" s="1290" t="str">
        <f t="shared" si="35"/>
        <v/>
      </c>
      <c r="FK757" s="1291"/>
      <c r="FL757" s="1291"/>
      <c r="FM757" s="1291"/>
      <c r="FN757" s="1292"/>
      <c r="FO757" s="1290" t="str">
        <f t="shared" si="36"/>
        <v/>
      </c>
      <c r="FP757" s="1291"/>
      <c r="FQ757" s="1291"/>
      <c r="FR757" s="1291"/>
      <c r="FS757" s="1292"/>
      <c r="FT757" s="1290" t="str">
        <f t="shared" si="37"/>
        <v/>
      </c>
      <c r="FU757" s="1291"/>
      <c r="FV757" s="1291"/>
      <c r="FW757" s="1291"/>
      <c r="FX757" s="1292"/>
      <c r="FY757" s="1290" t="str">
        <f t="shared" si="38"/>
        <v/>
      </c>
      <c r="FZ757" s="1291"/>
      <c r="GA757" s="1291"/>
      <c r="GB757" s="1291"/>
      <c r="GC757" s="1292"/>
    </row>
    <row r="758" spans="1:185" s="3" customFormat="1" ht="13" customHeight="1">
      <c r="A758"/>
      <c r="B758" s="1293"/>
      <c r="C758" s="1294"/>
      <c r="D758" s="1294"/>
      <c r="E758" s="1294"/>
      <c r="F758" s="1295"/>
      <c r="G758" s="1518"/>
      <c r="H758" s="1519"/>
      <c r="I758" s="1519"/>
      <c r="J758" s="1520"/>
      <c r="K758" s="1522"/>
      <c r="L758" s="1523"/>
      <c r="M758" s="1523"/>
      <c r="N758" s="1524"/>
      <c r="O758" s="1413"/>
      <c r="P758" s="1414"/>
      <c r="Q758" s="1414"/>
      <c r="R758" s="1414"/>
      <c r="S758" s="1415"/>
      <c r="T758" s="1413"/>
      <c r="U758" s="1414"/>
      <c r="V758" s="1414"/>
      <c r="W758" s="1415"/>
      <c r="X758" s="1335">
        <f t="shared" si="42"/>
        <v>0</v>
      </c>
      <c r="Y758" s="1336"/>
      <c r="Z758" s="1336"/>
      <c r="AA758" s="1336"/>
      <c r="AB758" s="1337"/>
      <c r="AC758" s="1525"/>
      <c r="AD758" s="1526"/>
      <c r="AE758" s="1526"/>
      <c r="AF758" s="1526"/>
      <c r="AG758" s="1527"/>
      <c r="AH758" s="1317" t="str">
        <f t="shared" si="39"/>
        <v/>
      </c>
      <c r="AI758" s="1318"/>
      <c r="AJ758" s="1319"/>
      <c r="AK758" s="1293" t="s">
        <v>591</v>
      </c>
      <c r="AL758" s="1294"/>
      <c r="AM758" s="1294"/>
      <c r="AN758" s="1294"/>
      <c r="AO758" s="1295"/>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290">
        <f t="shared" si="40"/>
        <v>0</v>
      </c>
      <c r="CH758" s="1292"/>
      <c r="CI758" s="1273">
        <f t="shared" si="41"/>
        <v>0</v>
      </c>
      <c r="CJ758" s="1275"/>
      <c r="CK758" s="1290">
        <f t="shared" si="19"/>
        <v>0</v>
      </c>
      <c r="CL758" s="1292"/>
      <c r="CM758" s="1273">
        <f t="shared" si="20"/>
        <v>0</v>
      </c>
      <c r="CN758" s="1275"/>
      <c r="CP758" s="1270">
        <f t="shared" si="21"/>
        <v>0</v>
      </c>
      <c r="CQ758" s="1271"/>
      <c r="CR758" s="1271"/>
      <c r="CS758" s="1271"/>
      <c r="CT758" s="1272"/>
      <c r="CU758" s="1278">
        <f t="shared" si="22"/>
        <v>0</v>
      </c>
      <c r="CV758" s="1278"/>
      <c r="CW758" s="1278"/>
      <c r="CX758" s="1278"/>
      <c r="CY758" s="1278"/>
      <c r="CZ758" s="1278">
        <f t="shared" si="23"/>
        <v>0</v>
      </c>
      <c r="DA758" s="1278"/>
      <c r="DB758" s="1278"/>
      <c r="DC758" s="1278"/>
      <c r="DD758" s="1278"/>
      <c r="DE758" s="1278">
        <f t="shared" si="24"/>
        <v>0</v>
      </c>
      <c r="DF758" s="1278"/>
      <c r="DG758" s="1278"/>
      <c r="DH758" s="1278"/>
      <c r="DI758" s="1278"/>
      <c r="DJ758" s="1278">
        <f t="shared" si="25"/>
        <v>0</v>
      </c>
      <c r="DK758" s="1278"/>
      <c r="DL758" s="1278"/>
      <c r="DM758" s="1278"/>
      <c r="DN758" s="1278"/>
      <c r="DO758" s="1278">
        <f t="shared" si="26"/>
        <v>0</v>
      </c>
      <c r="DP758" s="1278"/>
      <c r="DQ758" s="1278"/>
      <c r="DR758" s="1278"/>
      <c r="DS758" s="1278"/>
      <c r="DT758" s="6"/>
      <c r="DU758" s="1297">
        <f t="shared" si="27"/>
        <v>0</v>
      </c>
      <c r="DV758" s="1297"/>
      <c r="DW758" s="1297"/>
      <c r="DX758" s="1297"/>
      <c r="DY758" s="1297"/>
      <c r="DZ758" s="1297">
        <f t="shared" si="28"/>
        <v>0</v>
      </c>
      <c r="EA758" s="1297"/>
      <c r="EB758" s="1297"/>
      <c r="EC758" s="1297"/>
      <c r="ED758" s="1297"/>
      <c r="EE758" s="1297">
        <f t="shared" si="29"/>
        <v>0</v>
      </c>
      <c r="EF758" s="1297"/>
      <c r="EG758" s="1297"/>
      <c r="EH758" s="1297"/>
      <c r="EI758" s="1297"/>
      <c r="EJ758" s="1297">
        <f t="shared" si="30"/>
        <v>0</v>
      </c>
      <c r="EK758" s="1297"/>
      <c r="EL758" s="1297"/>
      <c r="EM758" s="1297"/>
      <c r="EN758" s="1297"/>
      <c r="EO758" s="1297">
        <f t="shared" si="31"/>
        <v>0</v>
      </c>
      <c r="EP758" s="1297"/>
      <c r="EQ758" s="1297"/>
      <c r="ER758" s="1297"/>
      <c r="ES758" s="1297"/>
      <c r="ET758" s="1297">
        <f t="shared" si="32"/>
        <v>0</v>
      </c>
      <c r="EU758" s="1297"/>
      <c r="EV758" s="1297"/>
      <c r="EW758" s="1297"/>
      <c r="EX758" s="1297"/>
      <c r="EY758"/>
      <c r="EZ758" s="1290" t="str">
        <f t="shared" si="33"/>
        <v/>
      </c>
      <c r="FA758" s="1291"/>
      <c r="FB758" s="1291"/>
      <c r="FC758" s="1291"/>
      <c r="FD758" s="1292"/>
      <c r="FE758" s="1290" t="str">
        <f t="shared" si="34"/>
        <v/>
      </c>
      <c r="FF758" s="1291"/>
      <c r="FG758" s="1291"/>
      <c r="FH758" s="1291"/>
      <c r="FI758" s="1292"/>
      <c r="FJ758" s="1290" t="str">
        <f t="shared" si="35"/>
        <v/>
      </c>
      <c r="FK758" s="1291"/>
      <c r="FL758" s="1291"/>
      <c r="FM758" s="1291"/>
      <c r="FN758" s="1292"/>
      <c r="FO758" s="1290" t="str">
        <f t="shared" si="36"/>
        <v/>
      </c>
      <c r="FP758" s="1291"/>
      <c r="FQ758" s="1291"/>
      <c r="FR758" s="1291"/>
      <c r="FS758" s="1292"/>
      <c r="FT758" s="1290" t="str">
        <f t="shared" si="37"/>
        <v/>
      </c>
      <c r="FU758" s="1291"/>
      <c r="FV758" s="1291"/>
      <c r="FW758" s="1291"/>
      <c r="FX758" s="1292"/>
      <c r="FY758" s="1290" t="str">
        <f t="shared" si="38"/>
        <v/>
      </c>
      <c r="FZ758" s="1291"/>
      <c r="GA758" s="1291"/>
      <c r="GB758" s="1291"/>
      <c r="GC758" s="1292"/>
    </row>
    <row r="759" spans="1:185" s="3" customFormat="1" ht="13" customHeight="1">
      <c r="A759"/>
      <c r="B759" s="1293"/>
      <c r="C759" s="1294"/>
      <c r="D759" s="1294"/>
      <c r="E759" s="1294"/>
      <c r="F759" s="1295"/>
      <c r="G759" s="1518"/>
      <c r="H759" s="1519"/>
      <c r="I759" s="1519"/>
      <c r="J759" s="1520"/>
      <c r="K759" s="1522"/>
      <c r="L759" s="1523"/>
      <c r="M759" s="1523"/>
      <c r="N759" s="1524"/>
      <c r="O759" s="1413"/>
      <c r="P759" s="1414"/>
      <c r="Q759" s="1414"/>
      <c r="R759" s="1414"/>
      <c r="S759" s="1415"/>
      <c r="T759" s="1413"/>
      <c r="U759" s="1414"/>
      <c r="V759" s="1414"/>
      <c r="W759" s="1415"/>
      <c r="X759" s="1335">
        <f t="shared" si="42"/>
        <v>0</v>
      </c>
      <c r="Y759" s="1336"/>
      <c r="Z759" s="1336"/>
      <c r="AA759" s="1336"/>
      <c r="AB759" s="1337"/>
      <c r="AC759" s="1525"/>
      <c r="AD759" s="1526"/>
      <c r="AE759" s="1526"/>
      <c r="AF759" s="1526"/>
      <c r="AG759" s="1527"/>
      <c r="AH759" s="1317" t="str">
        <f t="shared" si="39"/>
        <v/>
      </c>
      <c r="AI759" s="1318"/>
      <c r="AJ759" s="1319"/>
      <c r="AK759" s="1293" t="s">
        <v>591</v>
      </c>
      <c r="AL759" s="1294"/>
      <c r="AM759" s="1294"/>
      <c r="AN759" s="1294"/>
      <c r="AO759" s="1295"/>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290">
        <f t="shared" si="40"/>
        <v>0</v>
      </c>
      <c r="CH759" s="1292"/>
      <c r="CI759" s="1273">
        <f t="shared" si="41"/>
        <v>0</v>
      </c>
      <c r="CJ759" s="1275"/>
      <c r="CK759" s="1290">
        <f t="shared" si="19"/>
        <v>0</v>
      </c>
      <c r="CL759" s="1292"/>
      <c r="CM759" s="1273">
        <f t="shared" si="20"/>
        <v>0</v>
      </c>
      <c r="CN759" s="1275"/>
      <c r="CP759" s="1270">
        <f t="shared" si="21"/>
        <v>0</v>
      </c>
      <c r="CQ759" s="1271"/>
      <c r="CR759" s="1271"/>
      <c r="CS759" s="1271"/>
      <c r="CT759" s="1272"/>
      <c r="CU759" s="1278">
        <f t="shared" si="22"/>
        <v>0</v>
      </c>
      <c r="CV759" s="1278"/>
      <c r="CW759" s="1278"/>
      <c r="CX759" s="1278"/>
      <c r="CY759" s="1278"/>
      <c r="CZ759" s="1278">
        <f t="shared" si="23"/>
        <v>0</v>
      </c>
      <c r="DA759" s="1278"/>
      <c r="DB759" s="1278"/>
      <c r="DC759" s="1278"/>
      <c r="DD759" s="1278"/>
      <c r="DE759" s="1278">
        <f t="shared" si="24"/>
        <v>0</v>
      </c>
      <c r="DF759" s="1278"/>
      <c r="DG759" s="1278"/>
      <c r="DH759" s="1278"/>
      <c r="DI759" s="1278"/>
      <c r="DJ759" s="1278">
        <f t="shared" si="25"/>
        <v>0</v>
      </c>
      <c r="DK759" s="1278"/>
      <c r="DL759" s="1278"/>
      <c r="DM759" s="1278"/>
      <c r="DN759" s="1278"/>
      <c r="DO759" s="1278">
        <f t="shared" si="26"/>
        <v>0</v>
      </c>
      <c r="DP759" s="1278"/>
      <c r="DQ759" s="1278"/>
      <c r="DR759" s="1278"/>
      <c r="DS759" s="1278"/>
      <c r="DT759" s="6"/>
      <c r="DU759" s="1297">
        <f t="shared" si="27"/>
        <v>0</v>
      </c>
      <c r="DV759" s="1297"/>
      <c r="DW759" s="1297"/>
      <c r="DX759" s="1297"/>
      <c r="DY759" s="1297"/>
      <c r="DZ759" s="1297">
        <f t="shared" si="28"/>
        <v>0</v>
      </c>
      <c r="EA759" s="1297"/>
      <c r="EB759" s="1297"/>
      <c r="EC759" s="1297"/>
      <c r="ED759" s="1297"/>
      <c r="EE759" s="1297">
        <f t="shared" si="29"/>
        <v>0</v>
      </c>
      <c r="EF759" s="1297"/>
      <c r="EG759" s="1297"/>
      <c r="EH759" s="1297"/>
      <c r="EI759" s="1297"/>
      <c r="EJ759" s="1297">
        <f t="shared" si="30"/>
        <v>0</v>
      </c>
      <c r="EK759" s="1297"/>
      <c r="EL759" s="1297"/>
      <c r="EM759" s="1297"/>
      <c r="EN759" s="1297"/>
      <c r="EO759" s="1297">
        <f t="shared" si="31"/>
        <v>0</v>
      </c>
      <c r="EP759" s="1297"/>
      <c r="EQ759" s="1297"/>
      <c r="ER759" s="1297"/>
      <c r="ES759" s="1297"/>
      <c r="ET759" s="1297">
        <f t="shared" si="32"/>
        <v>0</v>
      </c>
      <c r="EU759" s="1297"/>
      <c r="EV759" s="1297"/>
      <c r="EW759" s="1297"/>
      <c r="EX759" s="1297"/>
      <c r="EY759"/>
      <c r="EZ759" s="1290" t="str">
        <f t="shared" si="33"/>
        <v/>
      </c>
      <c r="FA759" s="1291"/>
      <c r="FB759" s="1291"/>
      <c r="FC759" s="1291"/>
      <c r="FD759" s="1292"/>
      <c r="FE759" s="1290" t="str">
        <f t="shared" si="34"/>
        <v/>
      </c>
      <c r="FF759" s="1291"/>
      <c r="FG759" s="1291"/>
      <c r="FH759" s="1291"/>
      <c r="FI759" s="1292"/>
      <c r="FJ759" s="1290" t="str">
        <f t="shared" si="35"/>
        <v/>
      </c>
      <c r="FK759" s="1291"/>
      <c r="FL759" s="1291"/>
      <c r="FM759" s="1291"/>
      <c r="FN759" s="1292"/>
      <c r="FO759" s="1290" t="str">
        <f t="shared" si="36"/>
        <v/>
      </c>
      <c r="FP759" s="1291"/>
      <c r="FQ759" s="1291"/>
      <c r="FR759" s="1291"/>
      <c r="FS759" s="1292"/>
      <c r="FT759" s="1290" t="str">
        <f t="shared" si="37"/>
        <v/>
      </c>
      <c r="FU759" s="1291"/>
      <c r="FV759" s="1291"/>
      <c r="FW759" s="1291"/>
      <c r="FX759" s="1292"/>
      <c r="FY759" s="1290" t="str">
        <f t="shared" si="38"/>
        <v/>
      </c>
      <c r="FZ759" s="1291"/>
      <c r="GA759" s="1291"/>
      <c r="GB759" s="1291"/>
      <c r="GC759" s="1292"/>
    </row>
    <row r="760" spans="1:185" s="3" customFormat="1" ht="13" customHeight="1">
      <c r="A760"/>
      <c r="B760" s="1293"/>
      <c r="C760" s="1294"/>
      <c r="D760" s="1294"/>
      <c r="E760" s="1294"/>
      <c r="F760" s="1295"/>
      <c r="G760" s="1518"/>
      <c r="H760" s="1519"/>
      <c r="I760" s="1519"/>
      <c r="J760" s="1520"/>
      <c r="K760" s="1522"/>
      <c r="L760" s="1523"/>
      <c r="M760" s="1523"/>
      <c r="N760" s="1524"/>
      <c r="O760" s="1413"/>
      <c r="P760" s="1414"/>
      <c r="Q760" s="1414"/>
      <c r="R760" s="1414"/>
      <c r="S760" s="1415"/>
      <c r="T760" s="1413"/>
      <c r="U760" s="1414"/>
      <c r="V760" s="1414"/>
      <c r="W760" s="1415"/>
      <c r="X760" s="1335">
        <f>O760+T760</f>
        <v>0</v>
      </c>
      <c r="Y760" s="1336"/>
      <c r="Z760" s="1336"/>
      <c r="AA760" s="1336"/>
      <c r="AB760" s="1337"/>
      <c r="AC760" s="1525"/>
      <c r="AD760" s="1526"/>
      <c r="AE760" s="1526"/>
      <c r="AF760" s="1526"/>
      <c r="AG760" s="1527"/>
      <c r="AH760" s="1317" t="str">
        <f t="shared" si="39"/>
        <v/>
      </c>
      <c r="AI760" s="1318"/>
      <c r="AJ760" s="1319"/>
      <c r="AK760" s="1293" t="s">
        <v>591</v>
      </c>
      <c r="AL760" s="1294"/>
      <c r="AM760" s="1294"/>
      <c r="AN760" s="1294"/>
      <c r="AO760" s="1295"/>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290">
        <f t="shared" si="40"/>
        <v>0</v>
      </c>
      <c r="CH760" s="1292"/>
      <c r="CI760" s="1273">
        <f t="shared" si="41"/>
        <v>0</v>
      </c>
      <c r="CJ760" s="1275"/>
      <c r="CK760" s="1290">
        <f t="shared" si="19"/>
        <v>0</v>
      </c>
      <c r="CL760" s="1292"/>
      <c r="CM760" s="1273">
        <f t="shared" si="20"/>
        <v>0</v>
      </c>
      <c r="CN760" s="1275"/>
      <c r="CP760" s="1270">
        <f t="shared" si="21"/>
        <v>0</v>
      </c>
      <c r="CQ760" s="1271"/>
      <c r="CR760" s="1271"/>
      <c r="CS760" s="1271"/>
      <c r="CT760" s="1272"/>
      <c r="CU760" s="1278">
        <f t="shared" si="22"/>
        <v>0</v>
      </c>
      <c r="CV760" s="1278"/>
      <c r="CW760" s="1278"/>
      <c r="CX760" s="1278"/>
      <c r="CY760" s="1278"/>
      <c r="CZ760" s="1278">
        <f t="shared" si="23"/>
        <v>0</v>
      </c>
      <c r="DA760" s="1278"/>
      <c r="DB760" s="1278"/>
      <c r="DC760" s="1278"/>
      <c r="DD760" s="1278"/>
      <c r="DE760" s="1278">
        <f t="shared" si="24"/>
        <v>0</v>
      </c>
      <c r="DF760" s="1278"/>
      <c r="DG760" s="1278"/>
      <c r="DH760" s="1278"/>
      <c r="DI760" s="1278"/>
      <c r="DJ760" s="1278">
        <f t="shared" si="25"/>
        <v>0</v>
      </c>
      <c r="DK760" s="1278"/>
      <c r="DL760" s="1278"/>
      <c r="DM760" s="1278"/>
      <c r="DN760" s="1278"/>
      <c r="DO760" s="1278">
        <f t="shared" si="26"/>
        <v>0</v>
      </c>
      <c r="DP760" s="1278"/>
      <c r="DQ760" s="1278"/>
      <c r="DR760" s="1278"/>
      <c r="DS760" s="1278"/>
      <c r="DT760" s="6"/>
      <c r="DU760" s="1297">
        <f t="shared" si="27"/>
        <v>0</v>
      </c>
      <c r="DV760" s="1297"/>
      <c r="DW760" s="1297"/>
      <c r="DX760" s="1297"/>
      <c r="DY760" s="1297"/>
      <c r="DZ760" s="1297">
        <f t="shared" si="28"/>
        <v>0</v>
      </c>
      <c r="EA760" s="1297"/>
      <c r="EB760" s="1297"/>
      <c r="EC760" s="1297"/>
      <c r="ED760" s="1297"/>
      <c r="EE760" s="1297">
        <f t="shared" si="29"/>
        <v>0</v>
      </c>
      <c r="EF760" s="1297"/>
      <c r="EG760" s="1297"/>
      <c r="EH760" s="1297"/>
      <c r="EI760" s="1297"/>
      <c r="EJ760" s="1297">
        <f t="shared" si="30"/>
        <v>0</v>
      </c>
      <c r="EK760" s="1297"/>
      <c r="EL760" s="1297"/>
      <c r="EM760" s="1297"/>
      <c r="EN760" s="1297"/>
      <c r="EO760" s="1297">
        <f t="shared" si="31"/>
        <v>0</v>
      </c>
      <c r="EP760" s="1297"/>
      <c r="EQ760" s="1297"/>
      <c r="ER760" s="1297"/>
      <c r="ES760" s="1297"/>
      <c r="ET760" s="1297">
        <f t="shared" si="32"/>
        <v>0</v>
      </c>
      <c r="EU760" s="1297"/>
      <c r="EV760" s="1297"/>
      <c r="EW760" s="1297"/>
      <c r="EX760" s="1297"/>
      <c r="EY760"/>
      <c r="EZ760" s="1290" t="str">
        <f t="shared" si="33"/>
        <v/>
      </c>
      <c r="FA760" s="1291"/>
      <c r="FB760" s="1291"/>
      <c r="FC760" s="1291"/>
      <c r="FD760" s="1292"/>
      <c r="FE760" s="1290" t="str">
        <f t="shared" si="34"/>
        <v/>
      </c>
      <c r="FF760" s="1291"/>
      <c r="FG760" s="1291"/>
      <c r="FH760" s="1291"/>
      <c r="FI760" s="1292"/>
      <c r="FJ760" s="1290" t="str">
        <f t="shared" si="35"/>
        <v/>
      </c>
      <c r="FK760" s="1291"/>
      <c r="FL760" s="1291"/>
      <c r="FM760" s="1291"/>
      <c r="FN760" s="1292"/>
      <c r="FO760" s="1290" t="str">
        <f t="shared" si="36"/>
        <v/>
      </c>
      <c r="FP760" s="1291"/>
      <c r="FQ760" s="1291"/>
      <c r="FR760" s="1291"/>
      <c r="FS760" s="1292"/>
      <c r="FT760" s="1290" t="str">
        <f t="shared" si="37"/>
        <v/>
      </c>
      <c r="FU760" s="1291"/>
      <c r="FV760" s="1291"/>
      <c r="FW760" s="1291"/>
      <c r="FX760" s="1292"/>
      <c r="FY760" s="1290" t="str">
        <f t="shared" si="38"/>
        <v/>
      </c>
      <c r="FZ760" s="1291"/>
      <c r="GA760" s="1291"/>
      <c r="GB760" s="1291"/>
      <c r="GC760" s="1292"/>
    </row>
    <row r="761" spans="1:185" s="3" customFormat="1" ht="13" customHeight="1">
      <c r="A761"/>
      <c r="B761" s="1357" t="s">
        <v>125</v>
      </c>
      <c r="C761" s="1358"/>
      <c r="D761" s="1358"/>
      <c r="E761" s="1358"/>
      <c r="F761" s="1360"/>
      <c r="G761" s="1646">
        <f>SUM(G726:G760)</f>
        <v>66</v>
      </c>
      <c r="H761" s="1647"/>
      <c r="I761" s="1647"/>
      <c r="J761" s="1648"/>
      <c r="K761" s="898" t="s">
        <v>124</v>
      </c>
      <c r="L761" s="5"/>
      <c r="M761" s="5"/>
      <c r="N761" s="46"/>
      <c r="O761" s="1335">
        <f>SUMPRODUCT(G726:G760,O726:O760)</f>
        <v>81813</v>
      </c>
      <c r="P761" s="1336"/>
      <c r="Q761" s="1336"/>
      <c r="R761" s="1336"/>
      <c r="S761" s="1337"/>
      <c r="T761"/>
      <c r="U761"/>
      <c r="V761"/>
      <c r="W761"/>
      <c r="X761" s="900" t="s">
        <v>900</v>
      </c>
      <c r="Y761" s="899"/>
      <c r="Z761" s="899"/>
      <c r="AA761" s="899"/>
      <c r="AB761" s="901"/>
      <c r="AC761" s="1548">
        <f>BH761</f>
        <v>0.4363636363636364</v>
      </c>
      <c r="AD761" s="1549"/>
      <c r="AE761" s="1549"/>
      <c r="AF761" s="1549"/>
      <c r="AG761" s="1550"/>
      <c r="AH761" s="1548">
        <f>IFERROR(BU761,"")</f>
        <v>0.42986968162437561</v>
      </c>
      <c r="AI761" s="1549"/>
      <c r="AJ761" s="1550"/>
      <c r="AK761"/>
      <c r="AL761"/>
      <c r="AM761"/>
      <c r="AN761"/>
      <c r="AO761"/>
      <c r="AP761" s="205"/>
      <c r="AQ761" s="205"/>
      <c r="AR761" s="205"/>
      <c r="AS761" s="205"/>
      <c r="AT761"/>
      <c r="AU761"/>
      <c r="AV761"/>
      <c r="AW761"/>
      <c r="AX761"/>
      <c r="AY761"/>
      <c r="AZ761" s="34"/>
      <c r="BA761" s="34"/>
      <c r="BB761" s="34"/>
      <c r="BC761" s="34"/>
      <c r="BE761" s="290" t="s">
        <v>899</v>
      </c>
      <c r="BF761" s="299">
        <f>SUM(BF726:BF760)</f>
        <v>66</v>
      </c>
      <c r="BG761" s="300">
        <f>SUM(BG726:BG760)</f>
        <v>1</v>
      </c>
      <c r="BH761" s="300">
        <f>SUM(BH726:BH760)</f>
        <v>0.4363636363636364</v>
      </c>
      <c r="BI761"/>
      <c r="BJ761"/>
      <c r="BK761"/>
      <c r="BL761"/>
      <c r="BO761"/>
      <c r="BP761"/>
      <c r="BQ761"/>
      <c r="BR761"/>
      <c r="BS761" s="855">
        <f>SUM(BS726:BS760)</f>
        <v>66</v>
      </c>
      <c r="BT761" s="300">
        <f>SUM(BT726:BT760)</f>
        <v>1</v>
      </c>
      <c r="BU761" s="300">
        <f>SUM(BU726:BU760)</f>
        <v>0.42986968162437561</v>
      </c>
      <c r="CI761" s="1290">
        <f>SUM(CI726:CJ760)</f>
        <v>0</v>
      </c>
      <c r="CJ761" s="1292"/>
      <c r="CM761" s="1290">
        <f>SUM(CM726:CN760)</f>
        <v>41</v>
      </c>
      <c r="CN761" s="1292"/>
      <c r="CP761" s="1290">
        <f>SUM(CP726:CT760)</f>
        <v>0</v>
      </c>
      <c r="CQ761" s="1291"/>
      <c r="CR761" s="1291"/>
      <c r="CS761" s="1291"/>
      <c r="CT761" s="1292"/>
      <c r="CU761" s="1296">
        <f>SUM(CU726:CY760)</f>
        <v>18</v>
      </c>
      <c r="CV761" s="1296"/>
      <c r="CW761" s="1296"/>
      <c r="CX761" s="1296"/>
      <c r="CY761" s="1296"/>
      <c r="CZ761" s="1296">
        <f>SUM(CZ726:DD760)</f>
        <v>30</v>
      </c>
      <c r="DA761" s="1296"/>
      <c r="DB761" s="1296"/>
      <c r="DC761" s="1296"/>
      <c r="DD761" s="1296"/>
      <c r="DE761" s="1296">
        <f>SUM(DE726:DI760)</f>
        <v>18</v>
      </c>
      <c r="DF761" s="1296"/>
      <c r="DG761" s="1296"/>
      <c r="DH761" s="1296"/>
      <c r="DI761" s="1296"/>
      <c r="DJ761" s="1296">
        <f>SUM(DJ726:DN760)</f>
        <v>0</v>
      </c>
      <c r="DK761" s="1296"/>
      <c r="DL761" s="1296"/>
      <c r="DM761" s="1296"/>
      <c r="DN761" s="1296"/>
      <c r="DO761" s="1296">
        <f>SUM(DO726:DS760)</f>
        <v>0</v>
      </c>
      <c r="DP761" s="1296"/>
      <c r="DQ761" s="1296"/>
      <c r="DR761" s="1296"/>
      <c r="DS761" s="1296"/>
      <c r="DT761" s="354"/>
      <c r="DU761" s="1296">
        <f>SUM(DU726:DY760)</f>
        <v>0</v>
      </c>
      <c r="DV761" s="1296"/>
      <c r="DW761" s="1296"/>
      <c r="DX761" s="1296"/>
      <c r="DY761" s="1296"/>
      <c r="DZ761" s="1296">
        <f>SUM(DZ726:ED760)</f>
        <v>17</v>
      </c>
      <c r="EA761" s="1296"/>
      <c r="EB761" s="1296"/>
      <c r="EC761" s="1296"/>
      <c r="ED761" s="1296"/>
      <c r="EE761" s="1296">
        <f>SUM(EE726:EI760)</f>
        <v>22</v>
      </c>
      <c r="EF761" s="1296"/>
      <c r="EG761" s="1296"/>
      <c r="EH761" s="1296"/>
      <c r="EI761" s="1296"/>
      <c r="EJ761" s="1296">
        <f>SUM(EJ726:EN760)</f>
        <v>2</v>
      </c>
      <c r="EK761" s="1296"/>
      <c r="EL761" s="1296"/>
      <c r="EM761" s="1296"/>
      <c r="EN761" s="1296"/>
      <c r="EO761" s="1296">
        <f>SUM(EO726:ES760)</f>
        <v>0</v>
      </c>
      <c r="EP761" s="1296"/>
      <c r="EQ761" s="1296"/>
      <c r="ER761" s="1296"/>
      <c r="ES761" s="1296"/>
      <c r="ET761" s="1296">
        <f>SUM(ET726:EX760)</f>
        <v>0</v>
      </c>
      <c r="EU761" s="1296"/>
      <c r="EV761" s="1296"/>
      <c r="EW761" s="1296"/>
      <c r="EX761" s="1296"/>
      <c r="EY761"/>
      <c r="EZ761" s="1296">
        <f>SUM(EZ726:FD760)</f>
        <v>0</v>
      </c>
      <c r="FA761" s="1296"/>
      <c r="FB761" s="1296"/>
      <c r="FC761" s="1296"/>
      <c r="FD761" s="1296"/>
      <c r="FE761" s="1296">
        <f>SUM(FE726:FI760)</f>
        <v>2816</v>
      </c>
      <c r="FF761" s="1296"/>
      <c r="FG761" s="1296"/>
      <c r="FH761" s="1296"/>
      <c r="FI761" s="1296"/>
      <c r="FJ761" s="1296">
        <f>SUM(FJ726:FN760)</f>
        <v>5110</v>
      </c>
      <c r="FK761" s="1296"/>
      <c r="FL761" s="1296"/>
      <c r="FM761" s="1296"/>
      <c r="FN761" s="1296"/>
      <c r="FO761" s="1296">
        <f>SUM(FO726:FS760)</f>
        <v>5229</v>
      </c>
      <c r="FP761" s="1296"/>
      <c r="FQ761" s="1296"/>
      <c r="FR761" s="1296"/>
      <c r="FS761" s="1296"/>
      <c r="FT761" s="1296">
        <f>SUM(FT726:FX760)</f>
        <v>0</v>
      </c>
      <c r="FU761" s="1296"/>
      <c r="FV761" s="1296"/>
      <c r="FW761" s="1296"/>
      <c r="FX761" s="1296"/>
      <c r="FY761" s="1296">
        <f>SUM(FY726:GC760)</f>
        <v>0</v>
      </c>
      <c r="FZ761" s="1296"/>
      <c r="GA761" s="1296"/>
      <c r="GB761" s="1296"/>
      <c r="GC761" s="1296"/>
    </row>
    <row r="762" spans="1:185" s="3" customFormat="1" ht="13" customHeight="1">
      <c r="A762"/>
      <c r="B762" s="1542" t="s">
        <v>1867</v>
      </c>
      <c r="C762" s="1542"/>
      <c r="D762" s="1542"/>
      <c r="E762" s="1542"/>
      <c r="F762" s="1542"/>
      <c r="G762" s="1542"/>
      <c r="H762" s="1542"/>
      <c r="I762" s="1542"/>
      <c r="J762" s="1542"/>
      <c r="K762" s="1542"/>
      <c r="L762" s="1542"/>
      <c r="M762" s="1542"/>
      <c r="N762" s="1542"/>
      <c r="O762" s="1542"/>
      <c r="P762" s="1542"/>
      <c r="Q762" s="1542"/>
      <c r="R762" s="1542"/>
      <c r="S762" s="1542"/>
      <c r="T762" s="1542"/>
      <c r="U762" s="1542"/>
      <c r="V762" s="1542"/>
      <c r="W762" s="1542"/>
      <c r="X762" s="1542"/>
      <c r="Y762" s="1542"/>
      <c r="Z762" s="1542"/>
      <c r="AA762" s="1542"/>
      <c r="AB762" s="1542"/>
      <c r="AC762" s="1542"/>
      <c r="AD762" s="1542"/>
      <c r="AE762" s="1542"/>
      <c r="AF762" s="1542"/>
      <c r="AG762" s="1542"/>
      <c r="AH762" s="1542"/>
      <c r="AI762"/>
      <c r="AJ762"/>
      <c r="AK762"/>
      <c r="AT762"/>
      <c r="AU762"/>
      <c r="AV762"/>
      <c r="AW762"/>
      <c r="AX762"/>
      <c r="AY762"/>
      <c r="CD762"/>
      <c r="DN762" s="56" t="s">
        <v>1835</v>
      </c>
      <c r="DO762" s="1290">
        <f>CP761+CU761+CZ761+DE761+DJ761+DO761</f>
        <v>66</v>
      </c>
      <c r="DP762" s="1291"/>
      <c r="DQ762" s="1291"/>
      <c r="DR762" s="1291"/>
      <c r="DS762" s="129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42"/>
      <c r="C763" s="1542"/>
      <c r="D763" s="1542"/>
      <c r="E763" s="1542"/>
      <c r="F763" s="1542"/>
      <c r="G763" s="1542"/>
      <c r="H763" s="1542"/>
      <c r="I763" s="1542"/>
      <c r="J763" s="1542"/>
      <c r="K763" s="1542"/>
      <c r="L763" s="1542"/>
      <c r="M763" s="1542"/>
      <c r="N763" s="1542"/>
      <c r="O763" s="1542"/>
      <c r="P763" s="1542"/>
      <c r="Q763" s="1542"/>
      <c r="R763" s="1542"/>
      <c r="S763" s="1542"/>
      <c r="T763" s="1542"/>
      <c r="U763" s="1542"/>
      <c r="V763" s="1542"/>
      <c r="W763" s="1542"/>
      <c r="X763" s="1542"/>
      <c r="Y763" s="1542"/>
      <c r="Z763" s="1542"/>
      <c r="AA763" s="1542"/>
      <c r="AB763" s="1542"/>
      <c r="AC763" s="1542"/>
      <c r="AD763" s="1542"/>
      <c r="AE763" s="1542"/>
      <c r="AF763" s="1542"/>
      <c r="AG763" s="1542"/>
      <c r="AH763" s="15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18</v>
      </c>
      <c r="CZ763" s="3"/>
      <c r="DA763" s="3"/>
      <c r="DB763" s="3"/>
      <c r="DC763" s="3"/>
      <c r="DD763" s="857">
        <f>CZ761*2</f>
        <v>60</v>
      </c>
      <c r="DE763" s="3"/>
      <c r="DF763" s="3"/>
      <c r="DG763" s="3"/>
      <c r="DH763" s="3"/>
      <c r="DI763" s="857">
        <f>DE761*3</f>
        <v>54</v>
      </c>
      <c r="DJ763" s="3"/>
      <c r="DK763" s="3"/>
      <c r="DL763" s="3"/>
      <c r="DM763" s="3"/>
      <c r="DN763" s="857">
        <f>DJ761*4</f>
        <v>0</v>
      </c>
      <c r="DO763" s="3"/>
      <c r="DP763" s="3"/>
      <c r="DQ763" s="3"/>
      <c r="DR763" s="3"/>
      <c r="DS763" s="857">
        <f>DO761*5</f>
        <v>0</v>
      </c>
      <c r="DU763" s="857">
        <f>CT763+CY763+DD763+DI763+DN763+DS763</f>
        <v>132</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296">
        <f>DU763</f>
        <v>132</v>
      </c>
      <c r="P764" s="1296"/>
      <c r="Q764" s="1296"/>
      <c r="R764" s="1296"/>
      <c r="S764" s="965"/>
      <c r="T764" s="965"/>
      <c r="U764" s="118" t="s">
        <v>1866</v>
      </c>
      <c r="V764" s="1027"/>
      <c r="W764" s="1027"/>
      <c r="X764" s="1027"/>
      <c r="Y764" s="1028"/>
      <c r="Z764" s="1028"/>
      <c r="AA764" s="1028"/>
      <c r="AB764" s="1028"/>
      <c r="AC764" s="1027"/>
      <c r="AD764" s="1027"/>
      <c r="AE764" s="1027"/>
      <c r="AF764" s="1027"/>
      <c r="AG764" s="1778">
        <v>16</v>
      </c>
      <c r="AH764" s="1778"/>
      <c r="AI764" s="1778"/>
      <c r="AJ764" s="177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796" t="str">
        <f>IF(G761&lt;&gt;AG449,"! Total Low-Income Units in the Unit Mix Table above does not match the number of Total Low-Income Units on row #"&amp;TEXT(ROW(D449),"#"),"")</f>
        <v/>
      </c>
      <c r="D765" s="1796"/>
      <c r="E765" s="1796"/>
      <c r="F765" s="1796"/>
      <c r="G765" s="1796"/>
      <c r="H765" s="1796"/>
      <c r="I765" s="1796"/>
      <c r="J765" s="1796"/>
      <c r="K765" s="1796"/>
      <c r="L765" s="1796"/>
      <c r="M765" s="1796"/>
      <c r="N765" s="1796"/>
      <c r="O765" s="1796"/>
      <c r="P765" s="1796"/>
      <c r="Q765" s="1796"/>
      <c r="R765" s="1796"/>
      <c r="S765" s="1796"/>
      <c r="T765" s="1796"/>
      <c r="U765" s="1796"/>
      <c r="V765" s="1796"/>
      <c r="W765" s="1796"/>
      <c r="X765" s="1796"/>
      <c r="Y765" s="1796"/>
      <c r="Z765" s="1796"/>
      <c r="AA765" s="1796"/>
      <c r="AB765" s="1796"/>
      <c r="AC765" s="1796"/>
      <c r="AD765" s="1796"/>
      <c r="AE765" s="1796"/>
      <c r="AF765" s="1796"/>
      <c r="AG765" s="1796"/>
      <c r="AH765" s="1796"/>
      <c r="AI765" s="1796"/>
      <c r="AJ765" s="1796"/>
      <c r="AK765" s="1796"/>
      <c r="AL765" s="1796"/>
      <c r="AM765" s="179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796"/>
      <c r="D766" s="1796"/>
      <c r="E766" s="1796"/>
      <c r="F766" s="1796"/>
      <c r="G766" s="1796"/>
      <c r="H766" s="1796"/>
      <c r="I766" s="1796"/>
      <c r="J766" s="1796"/>
      <c r="K766" s="1796"/>
      <c r="L766" s="1796"/>
      <c r="M766" s="1796"/>
      <c r="N766" s="1796"/>
      <c r="O766" s="1796"/>
      <c r="P766" s="1796"/>
      <c r="Q766" s="1796"/>
      <c r="R766" s="1796"/>
      <c r="S766" s="1796"/>
      <c r="T766" s="1796"/>
      <c r="U766" s="1796"/>
      <c r="V766" s="1796"/>
      <c r="W766" s="1796"/>
      <c r="X766" s="1796"/>
      <c r="Y766" s="1796"/>
      <c r="Z766" s="1796"/>
      <c r="AA766" s="1796"/>
      <c r="AB766" s="1796"/>
      <c r="AC766" s="1796"/>
      <c r="AD766" s="1796"/>
      <c r="AE766" s="1796"/>
      <c r="AF766" s="1796"/>
      <c r="AG766" s="1796"/>
      <c r="AH766" s="1796"/>
      <c r="AI766" s="1796"/>
      <c r="AJ766" s="1796"/>
      <c r="AK766" s="1796"/>
      <c r="AL766" s="1796"/>
      <c r="AM766" s="179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9" t="s">
        <v>591</v>
      </c>
      <c r="AE767" s="1649"/>
      <c r="AF767" s="164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02" t="s">
        <v>2045</v>
      </c>
      <c r="D771" s="1502"/>
      <c r="E771" s="1502"/>
      <c r="F771" s="1502"/>
      <c r="G771" s="1502"/>
      <c r="H771" s="1502"/>
      <c r="I771" s="1502"/>
      <c r="J771" s="1502"/>
      <c r="K771" s="1502"/>
      <c r="L771" s="1502"/>
      <c r="M771" s="1502"/>
      <c r="N771" s="1502"/>
      <c r="O771" s="1502"/>
      <c r="P771" s="1502"/>
      <c r="Q771" s="1502"/>
      <c r="R771" s="1502"/>
      <c r="S771" s="1502"/>
      <c r="T771" s="1502"/>
      <c r="U771" s="1502"/>
      <c r="V771" s="1502"/>
      <c r="W771" s="1502"/>
      <c r="X771" s="1502"/>
      <c r="Y771" s="1502"/>
      <c r="Z771" s="1502"/>
      <c r="AA771" s="1502"/>
      <c r="AB771" s="1502"/>
      <c r="AC771" s="1502"/>
      <c r="AD771" s="1502"/>
      <c r="AE771" s="1502"/>
      <c r="AF771" s="1502"/>
      <c r="AG771" s="1502"/>
      <c r="AH771" s="1502"/>
      <c r="AI771" s="1502"/>
      <c r="AJ771" s="1502"/>
      <c r="AK771" s="1502"/>
      <c r="AL771" s="1502"/>
      <c r="AM771" s="1502"/>
      <c r="AN771" s="1502"/>
      <c r="AO771" s="1502"/>
      <c r="AP771" s="1502"/>
      <c r="AQ771" s="1502"/>
      <c r="AR771" s="150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02"/>
      <c r="D772" s="1502"/>
      <c r="E772" s="1502"/>
      <c r="F772" s="1502"/>
      <c r="G772" s="1502"/>
      <c r="H772" s="1502"/>
      <c r="I772" s="1502"/>
      <c r="J772" s="1502"/>
      <c r="K772" s="1502"/>
      <c r="L772" s="1502"/>
      <c r="M772" s="1502"/>
      <c r="N772" s="1502"/>
      <c r="O772" s="1502"/>
      <c r="P772" s="1502"/>
      <c r="Q772" s="1502"/>
      <c r="R772" s="1502"/>
      <c r="S772" s="1502"/>
      <c r="T772" s="1502"/>
      <c r="U772" s="1502"/>
      <c r="V772" s="1502"/>
      <c r="W772" s="1502"/>
      <c r="X772" s="1502"/>
      <c r="Y772" s="1502"/>
      <c r="Z772" s="1502"/>
      <c r="AA772" s="1502"/>
      <c r="AB772" s="1502"/>
      <c r="AC772" s="1502"/>
      <c r="AD772" s="1502"/>
      <c r="AE772" s="1502"/>
      <c r="AF772" s="1502"/>
      <c r="AG772" s="1502"/>
      <c r="AH772" s="1502"/>
      <c r="AI772" s="1502"/>
      <c r="AJ772" s="1502"/>
      <c r="AK772" s="1502"/>
      <c r="AL772" s="1502"/>
      <c r="AM772" s="1502"/>
      <c r="AN772" s="1502"/>
      <c r="AO772" s="1502"/>
      <c r="AP772" s="1502"/>
      <c r="AQ772" s="1502"/>
      <c r="AR772" s="150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02"/>
      <c r="D773" s="1502"/>
      <c r="E773" s="1502"/>
      <c r="F773" s="1502"/>
      <c r="G773" s="1502"/>
      <c r="H773" s="1502"/>
      <c r="I773" s="1502"/>
      <c r="J773" s="1502"/>
      <c r="K773" s="1502"/>
      <c r="L773" s="1502"/>
      <c r="M773" s="1502"/>
      <c r="N773" s="1502"/>
      <c r="O773" s="1502"/>
      <c r="P773" s="1502"/>
      <c r="Q773" s="1502"/>
      <c r="R773" s="1502"/>
      <c r="S773" s="1502"/>
      <c r="T773" s="1502"/>
      <c r="U773" s="1502"/>
      <c r="V773" s="1502"/>
      <c r="W773" s="1502"/>
      <c r="X773" s="1502"/>
      <c r="Y773" s="1502"/>
      <c r="Z773" s="1502"/>
      <c r="AA773" s="1502"/>
      <c r="AB773" s="1502"/>
      <c r="AC773" s="1502"/>
      <c r="AD773" s="1502"/>
      <c r="AE773" s="1502"/>
      <c r="AF773" s="1502"/>
      <c r="AG773" s="1502"/>
      <c r="AH773" s="1502"/>
      <c r="AI773" s="1502"/>
      <c r="AJ773" s="1502"/>
      <c r="AK773" s="1502"/>
      <c r="AL773" s="1502"/>
      <c r="AM773" s="1502"/>
      <c r="AN773" s="1502"/>
      <c r="AO773" s="1502"/>
      <c r="AP773" s="1502"/>
      <c r="AQ773" s="1502"/>
      <c r="AR773" s="150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02" t="s">
        <v>2046</v>
      </c>
      <c r="D774" s="1502"/>
      <c r="E774" s="1502"/>
      <c r="F774" s="1502"/>
      <c r="G774" s="1502"/>
      <c r="H774" s="1502"/>
      <c r="I774" s="1502"/>
      <c r="J774" s="1502"/>
      <c r="K774" s="1502"/>
      <c r="L774" s="1502"/>
      <c r="M774" s="1502"/>
      <c r="N774" s="1502"/>
      <c r="O774" s="1502"/>
      <c r="P774" s="1502"/>
      <c r="Q774" s="1502"/>
      <c r="R774" s="1502"/>
      <c r="S774" s="1502"/>
      <c r="T774" s="1502"/>
      <c r="U774" s="1502"/>
      <c r="V774" s="1502"/>
      <c r="W774" s="1502"/>
      <c r="X774" s="1502"/>
      <c r="Y774" s="1502"/>
      <c r="Z774" s="1502"/>
      <c r="AA774" s="1502"/>
      <c r="AB774" s="1502"/>
      <c r="AC774" s="1502"/>
      <c r="AD774" s="1502"/>
      <c r="AE774" s="1502"/>
      <c r="AF774" s="1502"/>
      <c r="AG774" s="1502"/>
      <c r="AH774" s="1502"/>
      <c r="AI774" s="1502"/>
      <c r="AJ774" s="1502"/>
      <c r="AK774" s="1502"/>
      <c r="AL774" s="1502"/>
      <c r="AM774" s="1502"/>
      <c r="AN774" s="1502"/>
      <c r="AO774" s="1502"/>
      <c r="AP774" s="1502"/>
      <c r="AQ774" s="1502"/>
      <c r="AR774" s="150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02"/>
      <c r="D775" s="1502"/>
      <c r="E775" s="1502"/>
      <c r="F775" s="1502"/>
      <c r="G775" s="1502"/>
      <c r="H775" s="1502"/>
      <c r="I775" s="1502"/>
      <c r="J775" s="1502"/>
      <c r="K775" s="1502"/>
      <c r="L775" s="1502"/>
      <c r="M775" s="1502"/>
      <c r="N775" s="1502"/>
      <c r="O775" s="1502"/>
      <c r="P775" s="1502"/>
      <c r="Q775" s="1502"/>
      <c r="R775" s="1502"/>
      <c r="S775" s="1502"/>
      <c r="T775" s="1502"/>
      <c r="U775" s="1502"/>
      <c r="V775" s="1502"/>
      <c r="W775" s="1502"/>
      <c r="X775" s="1502"/>
      <c r="Y775" s="1502"/>
      <c r="Z775" s="1502"/>
      <c r="AA775" s="1502"/>
      <c r="AB775" s="1502"/>
      <c r="AC775" s="1502"/>
      <c r="AD775" s="1502"/>
      <c r="AE775" s="1502"/>
      <c r="AF775" s="1502"/>
      <c r="AG775" s="1502"/>
      <c r="AH775" s="1502"/>
      <c r="AI775" s="1502"/>
      <c r="AJ775" s="1502"/>
      <c r="AK775" s="1502"/>
      <c r="AL775" s="1502"/>
      <c r="AM775" s="1502"/>
      <c r="AN775" s="1502"/>
      <c r="AO775" s="1502"/>
      <c r="AP775" s="1502"/>
      <c r="AQ775" s="1502"/>
      <c r="AR775" s="150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02"/>
      <c r="D776" s="1502"/>
      <c r="E776" s="1502"/>
      <c r="F776" s="1502"/>
      <c r="G776" s="1502"/>
      <c r="H776" s="1502"/>
      <c r="I776" s="1502"/>
      <c r="J776" s="1502"/>
      <c r="K776" s="1502"/>
      <c r="L776" s="1502"/>
      <c r="M776" s="1502"/>
      <c r="N776" s="1502"/>
      <c r="O776" s="1502"/>
      <c r="P776" s="1502"/>
      <c r="Q776" s="1502"/>
      <c r="R776" s="1502"/>
      <c r="S776" s="1502"/>
      <c r="T776" s="1502"/>
      <c r="U776" s="1502"/>
      <c r="V776" s="1502"/>
      <c r="W776" s="1502"/>
      <c r="X776" s="1502"/>
      <c r="Y776" s="1502"/>
      <c r="Z776" s="1502"/>
      <c r="AA776" s="1502"/>
      <c r="AB776" s="1502"/>
      <c r="AC776" s="1502"/>
      <c r="AD776" s="1502"/>
      <c r="AE776" s="1502"/>
      <c r="AF776" s="1502"/>
      <c r="AG776" s="1502"/>
      <c r="AH776" s="1502"/>
      <c r="AI776" s="1502"/>
      <c r="AJ776" s="1502"/>
      <c r="AK776" s="1502"/>
      <c r="AL776" s="1502"/>
      <c r="AM776" s="1502"/>
      <c r="AN776" s="1502"/>
      <c r="AO776" s="1502"/>
      <c r="AP776" s="1502"/>
      <c r="AQ776" s="1502"/>
      <c r="AR776" s="150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30" t="s">
        <v>389</v>
      </c>
      <c r="K777" s="1303"/>
      <c r="L777" s="1303"/>
      <c r="M777" s="1303"/>
      <c r="N777" s="1304"/>
      <c r="O777" s="1544" t="s">
        <v>285</v>
      </c>
      <c r="P777" s="1544"/>
      <c r="Q777" s="1544"/>
      <c r="R777" s="1544"/>
      <c r="S777" s="1544"/>
      <c r="T777" s="1531" t="s">
        <v>1668</v>
      </c>
      <c r="U777" s="1532"/>
      <c r="V777" s="1532"/>
      <c r="W777" s="1533"/>
      <c r="X777" s="1530" t="s">
        <v>447</v>
      </c>
      <c r="Y777" s="1303"/>
      <c r="Z777" s="1303"/>
      <c r="AA777" s="1303"/>
      <c r="AB777" s="1304"/>
      <c r="AC777" s="1530" t="s">
        <v>286</v>
      </c>
      <c r="AD777" s="1303"/>
      <c r="AE777" s="1303"/>
      <c r="AF777" s="1303"/>
      <c r="AG777" s="130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05"/>
      <c r="K778" s="1306"/>
      <c r="L778" s="1306"/>
      <c r="M778" s="1306"/>
      <c r="N778" s="1307"/>
      <c r="O778" s="1544"/>
      <c r="P778" s="1544"/>
      <c r="Q778" s="1544"/>
      <c r="R778" s="1544"/>
      <c r="S778" s="1544"/>
      <c r="T778" s="1534"/>
      <c r="U778" s="1535"/>
      <c r="V778" s="1535"/>
      <c r="W778" s="1536"/>
      <c r="X778" s="1305"/>
      <c r="Y778" s="1306"/>
      <c r="Z778" s="1306"/>
      <c r="AA778" s="1306"/>
      <c r="AB778" s="1307"/>
      <c r="AC778" s="1305"/>
      <c r="AD778" s="1306"/>
      <c r="AE778" s="1306"/>
      <c r="AF778" s="1306"/>
      <c r="AG778" s="130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05"/>
      <c r="K779" s="1306"/>
      <c r="L779" s="1306"/>
      <c r="M779" s="1306"/>
      <c r="N779" s="1307"/>
      <c r="O779" s="1544"/>
      <c r="P779" s="1544"/>
      <c r="Q779" s="1544"/>
      <c r="R779" s="1544"/>
      <c r="S779" s="1544"/>
      <c r="T779" s="1534"/>
      <c r="U779" s="1535"/>
      <c r="V779" s="1535"/>
      <c r="W779" s="1536"/>
      <c r="X779" s="1305"/>
      <c r="Y779" s="1306"/>
      <c r="Z779" s="1306"/>
      <c r="AA779" s="1306"/>
      <c r="AB779" s="1307"/>
      <c r="AC779" s="1305"/>
      <c r="AD779" s="1306"/>
      <c r="AE779" s="1306"/>
      <c r="AF779" s="1306"/>
      <c r="AG779" s="130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08"/>
      <c r="K780" s="1309"/>
      <c r="L780" s="1309"/>
      <c r="M780" s="1309"/>
      <c r="N780" s="1310"/>
      <c r="O780" s="1544"/>
      <c r="P780" s="1544"/>
      <c r="Q780" s="1544"/>
      <c r="R780" s="1544"/>
      <c r="S780" s="1544"/>
      <c r="T780" s="1537"/>
      <c r="U780" s="1538"/>
      <c r="V780" s="1538"/>
      <c r="W780" s="1539"/>
      <c r="X780" s="1308"/>
      <c r="Y780" s="1309"/>
      <c r="Z780" s="1309"/>
      <c r="AA780" s="1309"/>
      <c r="AB780" s="1310"/>
      <c r="AC780" s="1308"/>
      <c r="AD780" s="1309"/>
      <c r="AE780" s="1309"/>
      <c r="AF780" s="1309"/>
      <c r="AG780" s="131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3" t="s">
        <v>163</v>
      </c>
      <c r="K781" s="1294"/>
      <c r="L781" s="1294"/>
      <c r="M781" s="1294"/>
      <c r="N781" s="1295"/>
      <c r="O781" s="1444">
        <v>1</v>
      </c>
      <c r="P781" s="1444"/>
      <c r="Q781" s="1444"/>
      <c r="R781" s="1444"/>
      <c r="S781" s="1444"/>
      <c r="T781" s="1522">
        <v>951</v>
      </c>
      <c r="U781" s="1523"/>
      <c r="V781" s="1523"/>
      <c r="W781" s="1524"/>
      <c r="X781" s="1413"/>
      <c r="Y781" s="1414"/>
      <c r="Z781" s="1414"/>
      <c r="AA781" s="1414"/>
      <c r="AB781" s="1415"/>
      <c r="AC781" s="1335">
        <f>X781*O781</f>
        <v>0</v>
      </c>
      <c r="AD781" s="1336"/>
      <c r="AE781" s="1336"/>
      <c r="AF781" s="1336"/>
      <c r="AG781" s="133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70">
        <f>IF(J781="SRO/Studio",O781,0)</f>
        <v>0</v>
      </c>
      <c r="CQ781" s="1271"/>
      <c r="CR781" s="1271"/>
      <c r="CS781" s="1271"/>
      <c r="CT781" s="1272"/>
      <c r="CU781" s="1278">
        <f>IF(J781="1 Bedroom",O781,0)</f>
        <v>0</v>
      </c>
      <c r="CV781" s="1278"/>
      <c r="CW781" s="1278"/>
      <c r="CX781" s="1278"/>
      <c r="CY781" s="1278"/>
      <c r="CZ781" s="1278">
        <f>IF(J781="2 Bedrooms",O781,0)</f>
        <v>1</v>
      </c>
      <c r="DA781" s="1278"/>
      <c r="DB781" s="1278"/>
      <c r="DC781" s="1278"/>
      <c r="DD781" s="1278"/>
      <c r="DE781" s="1278">
        <f>IF(J781="3 Bedrooms",O781,0)</f>
        <v>0</v>
      </c>
      <c r="DF781" s="1278"/>
      <c r="DG781" s="1278"/>
      <c r="DH781" s="1278"/>
      <c r="DI781" s="1278"/>
      <c r="DJ781" s="1278">
        <f>IF(J781="4 Bedrooms",O781,0)</f>
        <v>0</v>
      </c>
      <c r="DK781" s="1278"/>
      <c r="DL781" s="1278"/>
      <c r="DM781" s="1278"/>
      <c r="DN781" s="1278"/>
      <c r="DO781" s="1278">
        <f>IF(J781="5 Bedrooms",O781,0)</f>
        <v>0</v>
      </c>
      <c r="DP781" s="1278"/>
      <c r="DQ781" s="1278"/>
      <c r="DR781" s="1278"/>
      <c r="DS781" s="1278"/>
      <c r="DT781" s="6"/>
      <c r="DU781" s="3"/>
      <c r="DV781" s="3"/>
    </row>
    <row r="782" spans="1:159" ht="13" customHeight="1">
      <c r="J782" s="1293"/>
      <c r="K782" s="1294"/>
      <c r="L782" s="1294"/>
      <c r="M782" s="1294"/>
      <c r="N782" s="1295"/>
      <c r="O782" s="1444"/>
      <c r="P782" s="1444"/>
      <c r="Q782" s="1444"/>
      <c r="R782" s="1444"/>
      <c r="S782" s="1444"/>
      <c r="T782" s="1522"/>
      <c r="U782" s="1523"/>
      <c r="V782" s="1523"/>
      <c r="W782" s="1524"/>
      <c r="X782" s="1413"/>
      <c r="Y782" s="1414"/>
      <c r="Z782" s="1414"/>
      <c r="AA782" s="1414"/>
      <c r="AB782" s="1415"/>
      <c r="AC782" s="1335">
        <f>X782*O782</f>
        <v>0</v>
      </c>
      <c r="AD782" s="1336"/>
      <c r="AE782" s="1336"/>
      <c r="AF782" s="1336"/>
      <c r="AG782" s="133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70">
        <f>IF(J782="SRO/Studio",O782,0)</f>
        <v>0</v>
      </c>
      <c r="CQ782" s="1271"/>
      <c r="CR782" s="1271"/>
      <c r="CS782" s="1271"/>
      <c r="CT782" s="1272"/>
      <c r="CU782" s="1278">
        <f>IF(J782="1 Bedroom",O782,0)</f>
        <v>0</v>
      </c>
      <c r="CV782" s="1278"/>
      <c r="CW782" s="1278"/>
      <c r="CX782" s="1278"/>
      <c r="CY782" s="1278"/>
      <c r="CZ782" s="1278">
        <f>IF(J782="2 Bedrooms",O782,0)</f>
        <v>0</v>
      </c>
      <c r="DA782" s="1278"/>
      <c r="DB782" s="1278"/>
      <c r="DC782" s="1278"/>
      <c r="DD782" s="1278"/>
      <c r="DE782" s="1278">
        <f>IF(J782="3 Bedrooms",O782,0)</f>
        <v>0</v>
      </c>
      <c r="DF782" s="1278"/>
      <c r="DG782" s="1278"/>
      <c r="DH782" s="1278"/>
      <c r="DI782" s="1278"/>
      <c r="DJ782" s="1278">
        <f>IF(J782="4 Bedrooms",O782,0)</f>
        <v>0</v>
      </c>
      <c r="DK782" s="1278"/>
      <c r="DL782" s="1278"/>
      <c r="DM782" s="1278"/>
      <c r="DN782" s="1278"/>
      <c r="DO782" s="1278">
        <f>IF(J782="5 Bedrooms",O782,0)</f>
        <v>0</v>
      </c>
      <c r="DP782" s="1278"/>
      <c r="DQ782" s="1278"/>
      <c r="DR782" s="1278"/>
      <c r="DS782" s="1278"/>
      <c r="DT782" s="6"/>
      <c r="DU782" s="3"/>
      <c r="DV782" s="3"/>
    </row>
    <row r="783" spans="1:159" ht="13" customHeight="1">
      <c r="J783" s="1293"/>
      <c r="K783" s="1294"/>
      <c r="L783" s="1294"/>
      <c r="M783" s="1294"/>
      <c r="N783" s="1295"/>
      <c r="O783" s="1444"/>
      <c r="P783" s="1444"/>
      <c r="Q783" s="1444"/>
      <c r="R783" s="1444"/>
      <c r="S783" s="1444"/>
      <c r="T783" s="1522"/>
      <c r="U783" s="1523"/>
      <c r="V783" s="1523"/>
      <c r="W783" s="1524"/>
      <c r="X783" s="1413"/>
      <c r="Y783" s="1414"/>
      <c r="Z783" s="1414"/>
      <c r="AA783" s="1414"/>
      <c r="AB783" s="1415"/>
      <c r="AC783" s="1335">
        <f>X783*O783</f>
        <v>0</v>
      </c>
      <c r="AD783" s="1336"/>
      <c r="AE783" s="1336"/>
      <c r="AF783" s="1336"/>
      <c r="AG783" s="133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70">
        <f>IF(J783="SRO/Studio",O783,0)</f>
        <v>0</v>
      </c>
      <c r="CQ783" s="1271"/>
      <c r="CR783" s="1271"/>
      <c r="CS783" s="1271"/>
      <c r="CT783" s="1272"/>
      <c r="CU783" s="1278">
        <f>IF(J783="1 Bedroom",O783,0)</f>
        <v>0</v>
      </c>
      <c r="CV783" s="1278"/>
      <c r="CW783" s="1278"/>
      <c r="CX783" s="1278"/>
      <c r="CY783" s="1278"/>
      <c r="CZ783" s="1278">
        <f>IF(J783="2 Bedrooms",O783,0)</f>
        <v>0</v>
      </c>
      <c r="DA783" s="1278"/>
      <c r="DB783" s="1278"/>
      <c r="DC783" s="1278"/>
      <c r="DD783" s="1278"/>
      <c r="DE783" s="1278">
        <f>IF(J783="3 Bedrooms",O783,0)</f>
        <v>0</v>
      </c>
      <c r="DF783" s="1278"/>
      <c r="DG783" s="1278"/>
      <c r="DH783" s="1278"/>
      <c r="DI783" s="1278"/>
      <c r="DJ783" s="1278">
        <f>IF(J783="4 Bedrooms",O783,0)</f>
        <v>0</v>
      </c>
      <c r="DK783" s="1278"/>
      <c r="DL783" s="1278"/>
      <c r="DM783" s="1278"/>
      <c r="DN783" s="1278"/>
      <c r="DO783" s="1278">
        <f>IF(J783="5 Bedrooms",O783,0)</f>
        <v>0</v>
      </c>
      <c r="DP783" s="1278"/>
      <c r="DQ783" s="1278"/>
      <c r="DR783" s="1278"/>
      <c r="DS783" s="1278"/>
      <c r="DT783" s="1007"/>
    </row>
    <row r="784" spans="1:159" ht="13" customHeight="1">
      <c r="J784" s="1293"/>
      <c r="K784" s="1294"/>
      <c r="L784" s="1294"/>
      <c r="M784" s="1294"/>
      <c r="N784" s="1295"/>
      <c r="O784" s="1444"/>
      <c r="P784" s="1444"/>
      <c r="Q784" s="1444"/>
      <c r="R784" s="1444"/>
      <c r="S784" s="1444"/>
      <c r="T784" s="1522"/>
      <c r="U784" s="1523"/>
      <c r="V784" s="1523"/>
      <c r="W784" s="1524"/>
      <c r="X784" s="1413"/>
      <c r="Y784" s="1414"/>
      <c r="Z784" s="1414"/>
      <c r="AA784" s="1414"/>
      <c r="AB784" s="1415"/>
      <c r="AC784" s="1335">
        <f>X784*O784</f>
        <v>0</v>
      </c>
      <c r="AD784" s="1336"/>
      <c r="AE784" s="1336"/>
      <c r="AF784" s="1336"/>
      <c r="AG784" s="133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70">
        <f>IF(J784="SRO/Studio",O784,0)</f>
        <v>0</v>
      </c>
      <c r="CQ784" s="1271"/>
      <c r="CR784" s="1271"/>
      <c r="CS784" s="1271"/>
      <c r="CT784" s="1272"/>
      <c r="CU784" s="1278">
        <f>IF(J784="1 Bedroom",O784,0)</f>
        <v>0</v>
      </c>
      <c r="CV784" s="1278"/>
      <c r="CW784" s="1278"/>
      <c r="CX784" s="1278"/>
      <c r="CY784" s="1278"/>
      <c r="CZ784" s="1278">
        <f>IF(J784="2 Bedrooms",O784,0)</f>
        <v>0</v>
      </c>
      <c r="DA784" s="1278"/>
      <c r="DB784" s="1278"/>
      <c r="DC784" s="1278"/>
      <c r="DD784" s="1278"/>
      <c r="DE784" s="1278">
        <f>IF(J784="3 Bedrooms",O784,0)</f>
        <v>0</v>
      </c>
      <c r="DF784" s="1278"/>
      <c r="DG784" s="1278"/>
      <c r="DH784" s="1278"/>
      <c r="DI784" s="1278"/>
      <c r="DJ784" s="1278">
        <f>IF(J784="4 Bedrooms",O784,0)</f>
        <v>0</v>
      </c>
      <c r="DK784" s="1278"/>
      <c r="DL784" s="1278"/>
      <c r="DM784" s="1278"/>
      <c r="DN784" s="1278"/>
      <c r="DO784" s="1278">
        <f>IF(J784="5 Bedrooms",O784,0)</f>
        <v>0</v>
      </c>
      <c r="DP784" s="1278"/>
      <c r="DQ784" s="1278"/>
      <c r="DR784" s="1278"/>
      <c r="DS784" s="1278"/>
    </row>
    <row r="785" spans="1:154" ht="13" customHeight="1">
      <c r="J785" s="1357" t="s">
        <v>125</v>
      </c>
      <c r="K785" s="1358"/>
      <c r="L785" s="1358"/>
      <c r="M785" s="1358"/>
      <c r="N785" s="1360"/>
      <c r="O785" s="1273">
        <f>SUM(O781:S784)</f>
        <v>1</v>
      </c>
      <c r="P785" s="1274"/>
      <c r="Q785" s="1274"/>
      <c r="R785" s="1274"/>
      <c r="S785" s="1275"/>
      <c r="X785" s="1357" t="s">
        <v>124</v>
      </c>
      <c r="Y785" s="1358"/>
      <c r="Z785" s="1358"/>
      <c r="AA785" s="1358"/>
      <c r="AB785" s="1360"/>
      <c r="AC785" s="1335">
        <f>SUM(AC781:AG784)</f>
        <v>0</v>
      </c>
      <c r="AD785" s="1336"/>
      <c r="AE785" s="1336"/>
      <c r="AF785" s="1336"/>
      <c r="AG785" s="133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3">
        <f>SUM(CP781:CT784)</f>
        <v>0</v>
      </c>
      <c r="CQ785" s="1274"/>
      <c r="CR785" s="1274"/>
      <c r="CS785" s="1274"/>
      <c r="CT785" s="1275"/>
      <c r="CU785" s="1287">
        <f>SUM(CU781:CY784)</f>
        <v>0</v>
      </c>
      <c r="CV785" s="1288"/>
      <c r="CW785" s="1288"/>
      <c r="CX785" s="1288"/>
      <c r="CY785" s="1289"/>
      <c r="CZ785" s="1287">
        <f>SUM(CZ781:DD784)</f>
        <v>1</v>
      </c>
      <c r="DA785" s="1288"/>
      <c r="DB785" s="1288"/>
      <c r="DC785" s="1288"/>
      <c r="DD785" s="1289"/>
      <c r="DE785" s="1287">
        <f>SUM(DE781:DI784)</f>
        <v>0</v>
      </c>
      <c r="DF785" s="1288"/>
      <c r="DG785" s="1288"/>
      <c r="DH785" s="1288"/>
      <c r="DI785" s="1289"/>
      <c r="DJ785" s="1287">
        <f>SUM(DJ781:DN784)</f>
        <v>0</v>
      </c>
      <c r="DK785" s="1288"/>
      <c r="DL785" s="1288"/>
      <c r="DM785" s="1288"/>
      <c r="DN785" s="1289"/>
      <c r="DO785" s="1287">
        <f>SUM(DO781:DS784)</f>
        <v>0</v>
      </c>
      <c r="DP785" s="1288"/>
      <c r="DQ785" s="1288"/>
      <c r="DR785" s="1288"/>
      <c r="DS785" s="1289"/>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 customHeight="1">
      <c r="B787" s="56"/>
      <c r="C787" s="56"/>
      <c r="D787" s="56"/>
      <c r="E787" s="56"/>
      <c r="F787" s="56"/>
      <c r="G787" s="6"/>
      <c r="H787" s="6"/>
      <c r="I787" s="6"/>
      <c r="J787" s="1322" t="s">
        <v>669</v>
      </c>
      <c r="K787" s="1322"/>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30" t="s">
        <v>389</v>
      </c>
      <c r="K791" s="1303"/>
      <c r="L791" s="1303"/>
      <c r="M791" s="1303"/>
      <c r="N791" s="1304"/>
      <c r="O791" s="1544" t="s">
        <v>285</v>
      </c>
      <c r="P791" s="1544"/>
      <c r="Q791" s="1544"/>
      <c r="R791" s="1544"/>
      <c r="S791" s="1544"/>
      <c r="T791" s="1531" t="s">
        <v>1668</v>
      </c>
      <c r="U791" s="1532"/>
      <c r="V791" s="1532"/>
      <c r="W791" s="1533"/>
      <c r="X791" s="1530" t="s">
        <v>447</v>
      </c>
      <c r="Y791" s="1303"/>
      <c r="Z791" s="1303"/>
      <c r="AA791" s="1303"/>
      <c r="AB791" s="1304"/>
      <c r="AC791" s="1530" t="s">
        <v>286</v>
      </c>
      <c r="AD791" s="1303"/>
      <c r="AE791" s="1303"/>
      <c r="AF791" s="1303"/>
      <c r="AG791" s="130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05"/>
      <c r="K792" s="1306"/>
      <c r="L792" s="1306"/>
      <c r="M792" s="1306"/>
      <c r="N792" s="1307"/>
      <c r="O792" s="1544"/>
      <c r="P792" s="1544"/>
      <c r="Q792" s="1544"/>
      <c r="R792" s="1544"/>
      <c r="S792" s="1544"/>
      <c r="T792" s="1534"/>
      <c r="U792" s="1535"/>
      <c r="V792" s="1535"/>
      <c r="W792" s="1536"/>
      <c r="X792" s="1305"/>
      <c r="Y792" s="1306"/>
      <c r="Z792" s="1306"/>
      <c r="AA792" s="1306"/>
      <c r="AB792" s="1307"/>
      <c r="AC792" s="1305"/>
      <c r="AD792" s="1306"/>
      <c r="AE792" s="1306"/>
      <c r="AF792" s="1306"/>
      <c r="AG792" s="130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05"/>
      <c r="K793" s="1306"/>
      <c r="L793" s="1306"/>
      <c r="M793" s="1306"/>
      <c r="N793" s="1307"/>
      <c r="O793" s="1544"/>
      <c r="P793" s="1544"/>
      <c r="Q793" s="1544"/>
      <c r="R793" s="1544"/>
      <c r="S793" s="1544"/>
      <c r="T793" s="1534"/>
      <c r="U793" s="1535"/>
      <c r="V793" s="1535"/>
      <c r="W793" s="1536"/>
      <c r="X793" s="1305"/>
      <c r="Y793" s="1306"/>
      <c r="Z793" s="1306"/>
      <c r="AA793" s="1306"/>
      <c r="AB793" s="1307"/>
      <c r="AC793" s="1305"/>
      <c r="AD793" s="1306"/>
      <c r="AE793" s="1306"/>
      <c r="AF793" s="1306"/>
      <c r="AG793" s="130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08"/>
      <c r="K794" s="1309"/>
      <c r="L794" s="1309"/>
      <c r="M794" s="1309"/>
      <c r="N794" s="1310"/>
      <c r="O794" s="1544"/>
      <c r="P794" s="1544"/>
      <c r="Q794" s="1544"/>
      <c r="R794" s="1544"/>
      <c r="S794" s="1544"/>
      <c r="T794" s="1537"/>
      <c r="U794" s="1538"/>
      <c r="V794" s="1538"/>
      <c r="W794" s="1539"/>
      <c r="X794" s="1308"/>
      <c r="Y794" s="1309"/>
      <c r="Z794" s="1309"/>
      <c r="AA794" s="1309"/>
      <c r="AB794" s="1310"/>
      <c r="AC794" s="1308"/>
      <c r="AD794" s="1309"/>
      <c r="AE794" s="1309"/>
      <c r="AF794" s="1309"/>
      <c r="AG794" s="131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293"/>
      <c r="K795" s="1294"/>
      <c r="L795" s="1294"/>
      <c r="M795" s="1294"/>
      <c r="N795" s="1295"/>
      <c r="O795" s="1444"/>
      <c r="P795" s="1444"/>
      <c r="Q795" s="1444"/>
      <c r="R795" s="1444"/>
      <c r="S795" s="1444"/>
      <c r="T795" s="1522"/>
      <c r="U795" s="1523"/>
      <c r="V795" s="1523"/>
      <c r="W795" s="1524"/>
      <c r="X795" s="1413"/>
      <c r="Y795" s="1414"/>
      <c r="Z795" s="1414"/>
      <c r="AA795" s="1414"/>
      <c r="AB795" s="1415"/>
      <c r="AC795" s="1335">
        <f t="shared" ref="AC795:AC804" si="43">X795*O795</f>
        <v>0</v>
      </c>
      <c r="AD795" s="1336"/>
      <c r="AE795" s="1336"/>
      <c r="AF795" s="1336"/>
      <c r="AG795" s="133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70">
        <f t="shared" ref="CP795:CP804" si="44">IF(J795="SRO/Studio",O795,0)</f>
        <v>0</v>
      </c>
      <c r="CQ795" s="1271"/>
      <c r="CR795" s="1271"/>
      <c r="CS795" s="1271"/>
      <c r="CT795" s="1272"/>
      <c r="CU795" s="1270">
        <f t="shared" ref="CU795:CU804" si="45">IF(J795="1 Bedroom",O795,0)</f>
        <v>0</v>
      </c>
      <c r="CV795" s="1271"/>
      <c r="CW795" s="1271"/>
      <c r="CX795" s="1271"/>
      <c r="CY795" s="1272"/>
      <c r="CZ795" s="1270">
        <f t="shared" ref="CZ795:CZ804" si="46">IF(J795="2 Bedrooms",O795,0)</f>
        <v>0</v>
      </c>
      <c r="DA795" s="1271"/>
      <c r="DB795" s="1271"/>
      <c r="DC795" s="1271"/>
      <c r="DD795" s="1272"/>
      <c r="DE795" s="1270">
        <f t="shared" ref="DE795:DE804" si="47">IF(J795="3 Bedrooms",O795,0)</f>
        <v>0</v>
      </c>
      <c r="DF795" s="1271"/>
      <c r="DG795" s="1271"/>
      <c r="DH795" s="1271"/>
      <c r="DI795" s="1272"/>
      <c r="DJ795" s="1270">
        <f t="shared" ref="DJ795:DJ804" si="48">IF(J795="4 Bedrooms",O795,0)</f>
        <v>0</v>
      </c>
      <c r="DK795" s="1271"/>
      <c r="DL795" s="1271"/>
      <c r="DM795" s="1271"/>
      <c r="DN795" s="1272"/>
      <c r="DO795" s="1270">
        <f t="shared" ref="DO795:DO804" si="49">IF(J795="5 Bedrooms",O795,0)</f>
        <v>0</v>
      </c>
      <c r="DP795" s="1271"/>
      <c r="DQ795" s="1271"/>
      <c r="DR795" s="1271"/>
      <c r="DS795" s="1272"/>
      <c r="DT795" s="6"/>
      <c r="DU795" s="1270">
        <f t="shared" ref="DU795:DU804" si="50">IF(AND(CP795&gt;=1,AH795&gt;=0.1,AH795&lt;=1),O795,0)</f>
        <v>0</v>
      </c>
      <c r="DV795" s="1271"/>
      <c r="DW795" s="1271"/>
      <c r="DX795" s="1271"/>
      <c r="DY795" s="1272"/>
      <c r="DZ795" s="1270">
        <f t="shared" ref="DZ795:DZ804" si="51">IF(AND(CU795&gt;=1,AH795&gt;=0.1,AH795&lt;=1),O795,0)</f>
        <v>0</v>
      </c>
      <c r="EA795" s="1271"/>
      <c r="EB795" s="1271"/>
      <c r="EC795" s="1271"/>
      <c r="ED795" s="1272"/>
      <c r="EE795" s="1270">
        <f t="shared" ref="EE795:EE804" si="52">IF(AND(CZ795&gt;=1,AH795&gt;=0.1,AH795&lt;=1),O795,0)</f>
        <v>0</v>
      </c>
      <c r="EF795" s="1271"/>
      <c r="EG795" s="1271"/>
      <c r="EH795" s="1271"/>
      <c r="EI795" s="1272"/>
      <c r="EJ795" s="1270">
        <f t="shared" ref="EJ795:EJ804" si="53">IF(AND(DE795&gt;=1,AH795&gt;=0.1,AH795&lt;=1),O795,0)</f>
        <v>0</v>
      </c>
      <c r="EK795" s="1271"/>
      <c r="EL795" s="1271"/>
      <c r="EM795" s="1271"/>
      <c r="EN795" s="1272"/>
      <c r="EO795" s="1270">
        <f t="shared" ref="EO795:EO804" si="54">IF(AND(DJ795&gt;=1,AH795&gt;=0.1,AH795&lt;=1),O795,0)</f>
        <v>0</v>
      </c>
      <c r="EP795" s="1271"/>
      <c r="EQ795" s="1271"/>
      <c r="ER795" s="1271"/>
      <c r="ES795" s="1272"/>
      <c r="ET795" s="1270">
        <f t="shared" ref="ET795:ET804" si="55">IF(AND(DO795&gt;=1,AH795&gt;=0.1,AH795&lt;=1),O795,0)</f>
        <v>0</v>
      </c>
      <c r="EU795" s="1271"/>
      <c r="EV795" s="1271"/>
      <c r="EW795" s="1271"/>
      <c r="EX795" s="1272"/>
    </row>
    <row r="796" spans="1:154" s="14" customFormat="1" ht="13" customHeight="1">
      <c r="A796"/>
      <c r="B796"/>
      <c r="C796"/>
      <c r="D796"/>
      <c r="E796"/>
      <c r="F796"/>
      <c r="G796"/>
      <c r="H796"/>
      <c r="I796"/>
      <c r="J796" s="1293"/>
      <c r="K796" s="1294"/>
      <c r="L796" s="1294"/>
      <c r="M796" s="1294"/>
      <c r="N796" s="1295"/>
      <c r="O796" s="1444"/>
      <c r="P796" s="1444"/>
      <c r="Q796" s="1444"/>
      <c r="R796" s="1444"/>
      <c r="S796" s="1444"/>
      <c r="T796" s="1522"/>
      <c r="U796" s="1523"/>
      <c r="V796" s="1523"/>
      <c r="W796" s="1524"/>
      <c r="X796" s="1413"/>
      <c r="Y796" s="1414"/>
      <c r="Z796" s="1414"/>
      <c r="AA796" s="1414"/>
      <c r="AB796" s="1415"/>
      <c r="AC796" s="1335">
        <f t="shared" si="43"/>
        <v>0</v>
      </c>
      <c r="AD796" s="1336"/>
      <c r="AE796" s="1336"/>
      <c r="AF796" s="1336"/>
      <c r="AG796" s="133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70">
        <f t="shared" si="44"/>
        <v>0</v>
      </c>
      <c r="CQ796" s="1271"/>
      <c r="CR796" s="1271"/>
      <c r="CS796" s="1271"/>
      <c r="CT796" s="1272"/>
      <c r="CU796" s="1270">
        <f t="shared" si="45"/>
        <v>0</v>
      </c>
      <c r="CV796" s="1271"/>
      <c r="CW796" s="1271"/>
      <c r="CX796" s="1271"/>
      <c r="CY796" s="1272"/>
      <c r="CZ796" s="1270">
        <f t="shared" si="46"/>
        <v>0</v>
      </c>
      <c r="DA796" s="1271"/>
      <c r="DB796" s="1271"/>
      <c r="DC796" s="1271"/>
      <c r="DD796" s="1272"/>
      <c r="DE796" s="1270">
        <f t="shared" si="47"/>
        <v>0</v>
      </c>
      <c r="DF796" s="1271"/>
      <c r="DG796" s="1271"/>
      <c r="DH796" s="1271"/>
      <c r="DI796" s="1272"/>
      <c r="DJ796" s="1270">
        <f t="shared" si="48"/>
        <v>0</v>
      </c>
      <c r="DK796" s="1271"/>
      <c r="DL796" s="1271"/>
      <c r="DM796" s="1271"/>
      <c r="DN796" s="1272"/>
      <c r="DO796" s="1270">
        <f t="shared" si="49"/>
        <v>0</v>
      </c>
      <c r="DP796" s="1271"/>
      <c r="DQ796" s="1271"/>
      <c r="DR796" s="1271"/>
      <c r="DS796" s="1272"/>
      <c r="DT796" s="6"/>
      <c r="DU796" s="1270">
        <f t="shared" si="50"/>
        <v>0</v>
      </c>
      <c r="DV796" s="1271"/>
      <c r="DW796" s="1271"/>
      <c r="DX796" s="1271"/>
      <c r="DY796" s="1272"/>
      <c r="DZ796" s="1270">
        <f t="shared" si="51"/>
        <v>0</v>
      </c>
      <c r="EA796" s="1271"/>
      <c r="EB796" s="1271"/>
      <c r="EC796" s="1271"/>
      <c r="ED796" s="1272"/>
      <c r="EE796" s="1270">
        <f t="shared" si="52"/>
        <v>0</v>
      </c>
      <c r="EF796" s="1271"/>
      <c r="EG796" s="1271"/>
      <c r="EH796" s="1271"/>
      <c r="EI796" s="1272"/>
      <c r="EJ796" s="1270">
        <f t="shared" si="53"/>
        <v>0</v>
      </c>
      <c r="EK796" s="1271"/>
      <c r="EL796" s="1271"/>
      <c r="EM796" s="1271"/>
      <c r="EN796" s="1272"/>
      <c r="EO796" s="1270">
        <f t="shared" si="54"/>
        <v>0</v>
      </c>
      <c r="EP796" s="1271"/>
      <c r="EQ796" s="1271"/>
      <c r="ER796" s="1271"/>
      <c r="ES796" s="1272"/>
      <c r="ET796" s="1270">
        <f t="shared" si="55"/>
        <v>0</v>
      </c>
      <c r="EU796" s="1271"/>
      <c r="EV796" s="1271"/>
      <c r="EW796" s="1271"/>
      <c r="EX796" s="1272"/>
    </row>
    <row r="797" spans="1:154" s="14" customFormat="1" ht="13" customHeight="1">
      <c r="A797"/>
      <c r="B797"/>
      <c r="C797"/>
      <c r="D797"/>
      <c r="E797"/>
      <c r="F797"/>
      <c r="G797"/>
      <c r="H797"/>
      <c r="I797"/>
      <c r="J797" s="1293"/>
      <c r="K797" s="1294"/>
      <c r="L797" s="1294"/>
      <c r="M797" s="1294"/>
      <c r="N797" s="1295"/>
      <c r="O797" s="1444"/>
      <c r="P797" s="1444"/>
      <c r="Q797" s="1444"/>
      <c r="R797" s="1444"/>
      <c r="S797" s="1444"/>
      <c r="T797" s="1522"/>
      <c r="U797" s="1523"/>
      <c r="V797" s="1523"/>
      <c r="W797" s="1524"/>
      <c r="X797" s="1413"/>
      <c r="Y797" s="1414"/>
      <c r="Z797" s="1414"/>
      <c r="AA797" s="1414"/>
      <c r="AB797" s="1415"/>
      <c r="AC797" s="1335">
        <f t="shared" si="43"/>
        <v>0</v>
      </c>
      <c r="AD797" s="1336"/>
      <c r="AE797" s="1336"/>
      <c r="AF797" s="1336"/>
      <c r="AG797" s="133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70">
        <f t="shared" si="44"/>
        <v>0</v>
      </c>
      <c r="CQ797" s="1271"/>
      <c r="CR797" s="1271"/>
      <c r="CS797" s="1271"/>
      <c r="CT797" s="1272"/>
      <c r="CU797" s="1270">
        <f t="shared" si="45"/>
        <v>0</v>
      </c>
      <c r="CV797" s="1271"/>
      <c r="CW797" s="1271"/>
      <c r="CX797" s="1271"/>
      <c r="CY797" s="1272"/>
      <c r="CZ797" s="1270">
        <f t="shared" si="46"/>
        <v>0</v>
      </c>
      <c r="DA797" s="1271"/>
      <c r="DB797" s="1271"/>
      <c r="DC797" s="1271"/>
      <c r="DD797" s="1272"/>
      <c r="DE797" s="1270">
        <f t="shared" si="47"/>
        <v>0</v>
      </c>
      <c r="DF797" s="1271"/>
      <c r="DG797" s="1271"/>
      <c r="DH797" s="1271"/>
      <c r="DI797" s="1272"/>
      <c r="DJ797" s="1270">
        <f t="shared" si="48"/>
        <v>0</v>
      </c>
      <c r="DK797" s="1271"/>
      <c r="DL797" s="1271"/>
      <c r="DM797" s="1271"/>
      <c r="DN797" s="1272"/>
      <c r="DO797" s="1270">
        <f t="shared" si="49"/>
        <v>0</v>
      </c>
      <c r="DP797" s="1271"/>
      <c r="DQ797" s="1271"/>
      <c r="DR797" s="1271"/>
      <c r="DS797" s="1272"/>
      <c r="DT797" s="6"/>
      <c r="DU797" s="1270">
        <f t="shared" si="50"/>
        <v>0</v>
      </c>
      <c r="DV797" s="1271"/>
      <c r="DW797" s="1271"/>
      <c r="DX797" s="1271"/>
      <c r="DY797" s="1272"/>
      <c r="DZ797" s="1270">
        <f t="shared" si="51"/>
        <v>0</v>
      </c>
      <c r="EA797" s="1271"/>
      <c r="EB797" s="1271"/>
      <c r="EC797" s="1271"/>
      <c r="ED797" s="1272"/>
      <c r="EE797" s="1270">
        <f t="shared" si="52"/>
        <v>0</v>
      </c>
      <c r="EF797" s="1271"/>
      <c r="EG797" s="1271"/>
      <c r="EH797" s="1271"/>
      <c r="EI797" s="1272"/>
      <c r="EJ797" s="1270">
        <f t="shared" si="53"/>
        <v>0</v>
      </c>
      <c r="EK797" s="1271"/>
      <c r="EL797" s="1271"/>
      <c r="EM797" s="1271"/>
      <c r="EN797" s="1272"/>
      <c r="EO797" s="1270">
        <f t="shared" si="54"/>
        <v>0</v>
      </c>
      <c r="EP797" s="1271"/>
      <c r="EQ797" s="1271"/>
      <c r="ER797" s="1271"/>
      <c r="ES797" s="1272"/>
      <c r="ET797" s="1270">
        <f t="shared" si="55"/>
        <v>0</v>
      </c>
      <c r="EU797" s="1271"/>
      <c r="EV797" s="1271"/>
      <c r="EW797" s="1271"/>
      <c r="EX797" s="1272"/>
    </row>
    <row r="798" spans="1:154" s="14" customFormat="1" ht="13" customHeight="1">
      <c r="A798"/>
      <c r="B798"/>
      <c r="C798"/>
      <c r="D798"/>
      <c r="E798"/>
      <c r="F798"/>
      <c r="G798"/>
      <c r="H798"/>
      <c r="I798"/>
      <c r="J798" s="1293"/>
      <c r="K798" s="1294"/>
      <c r="L798" s="1294"/>
      <c r="M798" s="1294"/>
      <c r="N798" s="1295"/>
      <c r="O798" s="1444"/>
      <c r="P798" s="1444"/>
      <c r="Q798" s="1444"/>
      <c r="R798" s="1444"/>
      <c r="S798" s="1444"/>
      <c r="T798" s="1522"/>
      <c r="U798" s="1523"/>
      <c r="V798" s="1523"/>
      <c r="W798" s="1524"/>
      <c r="X798" s="1413"/>
      <c r="Y798" s="1414"/>
      <c r="Z798" s="1414"/>
      <c r="AA798" s="1414"/>
      <c r="AB798" s="1415"/>
      <c r="AC798" s="1335">
        <f t="shared" si="43"/>
        <v>0</v>
      </c>
      <c r="AD798" s="1336"/>
      <c r="AE798" s="1336"/>
      <c r="AF798" s="1336"/>
      <c r="AG798" s="133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70">
        <f t="shared" si="44"/>
        <v>0</v>
      </c>
      <c r="CQ798" s="1271"/>
      <c r="CR798" s="1271"/>
      <c r="CS798" s="1271"/>
      <c r="CT798" s="1272"/>
      <c r="CU798" s="1270">
        <f t="shared" si="45"/>
        <v>0</v>
      </c>
      <c r="CV798" s="1271"/>
      <c r="CW798" s="1271"/>
      <c r="CX798" s="1271"/>
      <c r="CY798" s="1272"/>
      <c r="CZ798" s="1270">
        <f t="shared" si="46"/>
        <v>0</v>
      </c>
      <c r="DA798" s="1271"/>
      <c r="DB798" s="1271"/>
      <c r="DC798" s="1271"/>
      <c r="DD798" s="1272"/>
      <c r="DE798" s="1270">
        <f t="shared" si="47"/>
        <v>0</v>
      </c>
      <c r="DF798" s="1271"/>
      <c r="DG798" s="1271"/>
      <c r="DH798" s="1271"/>
      <c r="DI798" s="1272"/>
      <c r="DJ798" s="1270">
        <f t="shared" si="48"/>
        <v>0</v>
      </c>
      <c r="DK798" s="1271"/>
      <c r="DL798" s="1271"/>
      <c r="DM798" s="1271"/>
      <c r="DN798" s="1272"/>
      <c r="DO798" s="1270">
        <f t="shared" si="49"/>
        <v>0</v>
      </c>
      <c r="DP798" s="1271"/>
      <c r="DQ798" s="1271"/>
      <c r="DR798" s="1271"/>
      <c r="DS798" s="1272"/>
      <c r="DT798" s="6"/>
      <c r="DU798" s="1270">
        <f t="shared" si="50"/>
        <v>0</v>
      </c>
      <c r="DV798" s="1271"/>
      <c r="DW798" s="1271"/>
      <c r="DX798" s="1271"/>
      <c r="DY798" s="1272"/>
      <c r="DZ798" s="1270">
        <f t="shared" si="51"/>
        <v>0</v>
      </c>
      <c r="EA798" s="1271"/>
      <c r="EB798" s="1271"/>
      <c r="EC798" s="1271"/>
      <c r="ED798" s="1272"/>
      <c r="EE798" s="1270">
        <f t="shared" si="52"/>
        <v>0</v>
      </c>
      <c r="EF798" s="1271"/>
      <c r="EG798" s="1271"/>
      <c r="EH798" s="1271"/>
      <c r="EI798" s="1272"/>
      <c r="EJ798" s="1270">
        <f t="shared" si="53"/>
        <v>0</v>
      </c>
      <c r="EK798" s="1271"/>
      <c r="EL798" s="1271"/>
      <c r="EM798" s="1271"/>
      <c r="EN798" s="1272"/>
      <c r="EO798" s="1270">
        <f t="shared" si="54"/>
        <v>0</v>
      </c>
      <c r="EP798" s="1271"/>
      <c r="EQ798" s="1271"/>
      <c r="ER798" s="1271"/>
      <c r="ES798" s="1272"/>
      <c r="ET798" s="1270">
        <f t="shared" si="55"/>
        <v>0</v>
      </c>
      <c r="EU798" s="1271"/>
      <c r="EV798" s="1271"/>
      <c r="EW798" s="1271"/>
      <c r="EX798" s="1272"/>
    </row>
    <row r="799" spans="1:154" s="14" customFormat="1" ht="13" customHeight="1">
      <c r="A799"/>
      <c r="B799"/>
      <c r="C799"/>
      <c r="D799"/>
      <c r="E799"/>
      <c r="F799"/>
      <c r="G799"/>
      <c r="H799"/>
      <c r="I799"/>
      <c r="J799" s="1293"/>
      <c r="K799" s="1294"/>
      <c r="L799" s="1294"/>
      <c r="M799" s="1294"/>
      <c r="N799" s="1295"/>
      <c r="O799" s="1444"/>
      <c r="P799" s="1444"/>
      <c r="Q799" s="1444"/>
      <c r="R799" s="1444"/>
      <c r="S799" s="1444"/>
      <c r="T799" s="1522"/>
      <c r="U799" s="1523"/>
      <c r="V799" s="1523"/>
      <c r="W799" s="1524"/>
      <c r="X799" s="1413"/>
      <c r="Y799" s="1414"/>
      <c r="Z799" s="1414"/>
      <c r="AA799" s="1414"/>
      <c r="AB799" s="1415"/>
      <c r="AC799" s="1335">
        <f t="shared" si="43"/>
        <v>0</v>
      </c>
      <c r="AD799" s="1336"/>
      <c r="AE799" s="1336"/>
      <c r="AF799" s="1336"/>
      <c r="AG799" s="133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70">
        <f t="shared" si="44"/>
        <v>0</v>
      </c>
      <c r="CQ799" s="1271"/>
      <c r="CR799" s="1271"/>
      <c r="CS799" s="1271"/>
      <c r="CT799" s="1272"/>
      <c r="CU799" s="1270">
        <f t="shared" si="45"/>
        <v>0</v>
      </c>
      <c r="CV799" s="1271"/>
      <c r="CW799" s="1271"/>
      <c r="CX799" s="1271"/>
      <c r="CY799" s="1272"/>
      <c r="CZ799" s="1270">
        <f t="shared" si="46"/>
        <v>0</v>
      </c>
      <c r="DA799" s="1271"/>
      <c r="DB799" s="1271"/>
      <c r="DC799" s="1271"/>
      <c r="DD799" s="1272"/>
      <c r="DE799" s="1270">
        <f t="shared" si="47"/>
        <v>0</v>
      </c>
      <c r="DF799" s="1271"/>
      <c r="DG799" s="1271"/>
      <c r="DH799" s="1271"/>
      <c r="DI799" s="1272"/>
      <c r="DJ799" s="1270">
        <f t="shared" si="48"/>
        <v>0</v>
      </c>
      <c r="DK799" s="1271"/>
      <c r="DL799" s="1271"/>
      <c r="DM799" s="1271"/>
      <c r="DN799" s="1272"/>
      <c r="DO799" s="1270">
        <f t="shared" si="49"/>
        <v>0</v>
      </c>
      <c r="DP799" s="1271"/>
      <c r="DQ799" s="1271"/>
      <c r="DR799" s="1271"/>
      <c r="DS799" s="1272"/>
      <c r="DT799" s="6"/>
      <c r="DU799" s="1270">
        <f t="shared" si="50"/>
        <v>0</v>
      </c>
      <c r="DV799" s="1271"/>
      <c r="DW799" s="1271"/>
      <c r="DX799" s="1271"/>
      <c r="DY799" s="1272"/>
      <c r="DZ799" s="1270">
        <f t="shared" si="51"/>
        <v>0</v>
      </c>
      <c r="EA799" s="1271"/>
      <c r="EB799" s="1271"/>
      <c r="EC799" s="1271"/>
      <c r="ED799" s="1272"/>
      <c r="EE799" s="1270">
        <f t="shared" si="52"/>
        <v>0</v>
      </c>
      <c r="EF799" s="1271"/>
      <c r="EG799" s="1271"/>
      <c r="EH799" s="1271"/>
      <c r="EI799" s="1272"/>
      <c r="EJ799" s="1270">
        <f t="shared" si="53"/>
        <v>0</v>
      </c>
      <c r="EK799" s="1271"/>
      <c r="EL799" s="1271"/>
      <c r="EM799" s="1271"/>
      <c r="EN799" s="1272"/>
      <c r="EO799" s="1270">
        <f t="shared" si="54"/>
        <v>0</v>
      </c>
      <c r="EP799" s="1271"/>
      <c r="EQ799" s="1271"/>
      <c r="ER799" s="1271"/>
      <c r="ES799" s="1272"/>
      <c r="ET799" s="1270">
        <f t="shared" si="55"/>
        <v>0</v>
      </c>
      <c r="EU799" s="1271"/>
      <c r="EV799" s="1271"/>
      <c r="EW799" s="1271"/>
      <c r="EX799" s="1272"/>
    </row>
    <row r="800" spans="1:154" s="14" customFormat="1" ht="13" customHeight="1">
      <c r="A800"/>
      <c r="B800"/>
      <c r="C800"/>
      <c r="D800"/>
      <c r="E800"/>
      <c r="F800"/>
      <c r="G800"/>
      <c r="H800"/>
      <c r="I800"/>
      <c r="J800" s="1293"/>
      <c r="K800" s="1294"/>
      <c r="L800" s="1294"/>
      <c r="M800" s="1294"/>
      <c r="N800" s="1295"/>
      <c r="O800" s="1444"/>
      <c r="P800" s="1444"/>
      <c r="Q800" s="1444"/>
      <c r="R800" s="1444"/>
      <c r="S800" s="1444"/>
      <c r="T800" s="1522"/>
      <c r="U800" s="1523"/>
      <c r="V800" s="1523"/>
      <c r="W800" s="1524"/>
      <c r="X800" s="1413"/>
      <c r="Y800" s="1414"/>
      <c r="Z800" s="1414"/>
      <c r="AA800" s="1414"/>
      <c r="AB800" s="1415"/>
      <c r="AC800" s="1335">
        <f t="shared" si="43"/>
        <v>0</v>
      </c>
      <c r="AD800" s="1336"/>
      <c r="AE800" s="1336"/>
      <c r="AF800" s="1336"/>
      <c r="AG800" s="133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70">
        <f t="shared" si="44"/>
        <v>0</v>
      </c>
      <c r="CQ800" s="1271"/>
      <c r="CR800" s="1271"/>
      <c r="CS800" s="1271"/>
      <c r="CT800" s="1272"/>
      <c r="CU800" s="1270">
        <f t="shared" si="45"/>
        <v>0</v>
      </c>
      <c r="CV800" s="1271"/>
      <c r="CW800" s="1271"/>
      <c r="CX800" s="1271"/>
      <c r="CY800" s="1272"/>
      <c r="CZ800" s="1270">
        <f t="shared" si="46"/>
        <v>0</v>
      </c>
      <c r="DA800" s="1271"/>
      <c r="DB800" s="1271"/>
      <c r="DC800" s="1271"/>
      <c r="DD800" s="1272"/>
      <c r="DE800" s="1270">
        <f t="shared" si="47"/>
        <v>0</v>
      </c>
      <c r="DF800" s="1271"/>
      <c r="DG800" s="1271"/>
      <c r="DH800" s="1271"/>
      <c r="DI800" s="1272"/>
      <c r="DJ800" s="1270">
        <f t="shared" si="48"/>
        <v>0</v>
      </c>
      <c r="DK800" s="1271"/>
      <c r="DL800" s="1271"/>
      <c r="DM800" s="1271"/>
      <c r="DN800" s="1272"/>
      <c r="DO800" s="1270">
        <f t="shared" si="49"/>
        <v>0</v>
      </c>
      <c r="DP800" s="1271"/>
      <c r="DQ800" s="1271"/>
      <c r="DR800" s="1271"/>
      <c r="DS800" s="1272"/>
      <c r="DT800" s="6"/>
      <c r="DU800" s="1270">
        <f t="shared" si="50"/>
        <v>0</v>
      </c>
      <c r="DV800" s="1271"/>
      <c r="DW800" s="1271"/>
      <c r="DX800" s="1271"/>
      <c r="DY800" s="1272"/>
      <c r="DZ800" s="1270">
        <f t="shared" si="51"/>
        <v>0</v>
      </c>
      <c r="EA800" s="1271"/>
      <c r="EB800" s="1271"/>
      <c r="EC800" s="1271"/>
      <c r="ED800" s="1272"/>
      <c r="EE800" s="1270">
        <f t="shared" si="52"/>
        <v>0</v>
      </c>
      <c r="EF800" s="1271"/>
      <c r="EG800" s="1271"/>
      <c r="EH800" s="1271"/>
      <c r="EI800" s="1272"/>
      <c r="EJ800" s="1270">
        <f t="shared" si="53"/>
        <v>0</v>
      </c>
      <c r="EK800" s="1271"/>
      <c r="EL800" s="1271"/>
      <c r="EM800" s="1271"/>
      <c r="EN800" s="1272"/>
      <c r="EO800" s="1270">
        <f t="shared" si="54"/>
        <v>0</v>
      </c>
      <c r="EP800" s="1271"/>
      <c r="EQ800" s="1271"/>
      <c r="ER800" s="1271"/>
      <c r="ES800" s="1272"/>
      <c r="ET800" s="1270">
        <f t="shared" si="55"/>
        <v>0</v>
      </c>
      <c r="EU800" s="1271"/>
      <c r="EV800" s="1271"/>
      <c r="EW800" s="1271"/>
      <c r="EX800" s="1272"/>
    </row>
    <row r="801" spans="1:154" s="14" customFormat="1" ht="13" customHeight="1">
      <c r="A801"/>
      <c r="B801"/>
      <c r="C801"/>
      <c r="D801"/>
      <c r="E801"/>
      <c r="F801"/>
      <c r="G801"/>
      <c r="H801"/>
      <c r="I801"/>
      <c r="J801" s="1293"/>
      <c r="K801" s="1294"/>
      <c r="L801" s="1294"/>
      <c r="M801" s="1294"/>
      <c r="N801" s="1295"/>
      <c r="O801" s="1444"/>
      <c r="P801" s="1444"/>
      <c r="Q801" s="1444"/>
      <c r="R801" s="1444"/>
      <c r="S801" s="1444"/>
      <c r="T801" s="1522"/>
      <c r="U801" s="1523"/>
      <c r="V801" s="1523"/>
      <c r="W801" s="1524"/>
      <c r="X801" s="1413"/>
      <c r="Y801" s="1414"/>
      <c r="Z801" s="1414"/>
      <c r="AA801" s="1414"/>
      <c r="AB801" s="1415"/>
      <c r="AC801" s="1335">
        <f t="shared" si="43"/>
        <v>0</v>
      </c>
      <c r="AD801" s="1336"/>
      <c r="AE801" s="1336"/>
      <c r="AF801" s="1336"/>
      <c r="AG801" s="133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70">
        <f t="shared" si="44"/>
        <v>0</v>
      </c>
      <c r="CQ801" s="1271"/>
      <c r="CR801" s="1271"/>
      <c r="CS801" s="1271"/>
      <c r="CT801" s="1272"/>
      <c r="CU801" s="1270">
        <f t="shared" si="45"/>
        <v>0</v>
      </c>
      <c r="CV801" s="1271"/>
      <c r="CW801" s="1271"/>
      <c r="CX801" s="1271"/>
      <c r="CY801" s="1272"/>
      <c r="CZ801" s="1270">
        <f t="shared" si="46"/>
        <v>0</v>
      </c>
      <c r="DA801" s="1271"/>
      <c r="DB801" s="1271"/>
      <c r="DC801" s="1271"/>
      <c r="DD801" s="1272"/>
      <c r="DE801" s="1270">
        <f t="shared" si="47"/>
        <v>0</v>
      </c>
      <c r="DF801" s="1271"/>
      <c r="DG801" s="1271"/>
      <c r="DH801" s="1271"/>
      <c r="DI801" s="1272"/>
      <c r="DJ801" s="1270">
        <f t="shared" si="48"/>
        <v>0</v>
      </c>
      <c r="DK801" s="1271"/>
      <c r="DL801" s="1271"/>
      <c r="DM801" s="1271"/>
      <c r="DN801" s="1272"/>
      <c r="DO801" s="1270">
        <f t="shared" si="49"/>
        <v>0</v>
      </c>
      <c r="DP801" s="1271"/>
      <c r="DQ801" s="1271"/>
      <c r="DR801" s="1271"/>
      <c r="DS801" s="1272"/>
      <c r="DT801" s="6"/>
      <c r="DU801" s="1270">
        <f t="shared" si="50"/>
        <v>0</v>
      </c>
      <c r="DV801" s="1271"/>
      <c r="DW801" s="1271"/>
      <c r="DX801" s="1271"/>
      <c r="DY801" s="1272"/>
      <c r="DZ801" s="1270">
        <f t="shared" si="51"/>
        <v>0</v>
      </c>
      <c r="EA801" s="1271"/>
      <c r="EB801" s="1271"/>
      <c r="EC801" s="1271"/>
      <c r="ED801" s="1272"/>
      <c r="EE801" s="1270">
        <f t="shared" si="52"/>
        <v>0</v>
      </c>
      <c r="EF801" s="1271"/>
      <c r="EG801" s="1271"/>
      <c r="EH801" s="1271"/>
      <c r="EI801" s="1272"/>
      <c r="EJ801" s="1270">
        <f t="shared" si="53"/>
        <v>0</v>
      </c>
      <c r="EK801" s="1271"/>
      <c r="EL801" s="1271"/>
      <c r="EM801" s="1271"/>
      <c r="EN801" s="1272"/>
      <c r="EO801" s="1270">
        <f t="shared" si="54"/>
        <v>0</v>
      </c>
      <c r="EP801" s="1271"/>
      <c r="EQ801" s="1271"/>
      <c r="ER801" s="1271"/>
      <c r="ES801" s="1272"/>
      <c r="ET801" s="1270">
        <f t="shared" si="55"/>
        <v>0</v>
      </c>
      <c r="EU801" s="1271"/>
      <c r="EV801" s="1271"/>
      <c r="EW801" s="1271"/>
      <c r="EX801" s="1272"/>
    </row>
    <row r="802" spans="1:154" s="14" customFormat="1" ht="13" customHeight="1">
      <c r="A802"/>
      <c r="B802"/>
      <c r="C802"/>
      <c r="D802"/>
      <c r="E802"/>
      <c r="F802"/>
      <c r="G802"/>
      <c r="H802"/>
      <c r="I802"/>
      <c r="J802" s="1293"/>
      <c r="K802" s="1294"/>
      <c r="L802" s="1294"/>
      <c r="M802" s="1294"/>
      <c r="N802" s="1295"/>
      <c r="O802" s="1444"/>
      <c r="P802" s="1444"/>
      <c r="Q802" s="1444"/>
      <c r="R802" s="1444"/>
      <c r="S802" s="1444"/>
      <c r="T802" s="1522"/>
      <c r="U802" s="1523"/>
      <c r="V802" s="1523"/>
      <c r="W802" s="1524"/>
      <c r="X802" s="1413"/>
      <c r="Y802" s="1414"/>
      <c r="Z802" s="1414"/>
      <c r="AA802" s="1414"/>
      <c r="AB802" s="1415"/>
      <c r="AC802" s="1335">
        <f t="shared" si="43"/>
        <v>0</v>
      </c>
      <c r="AD802" s="1336"/>
      <c r="AE802" s="1336"/>
      <c r="AF802" s="1336"/>
      <c r="AG802" s="133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70">
        <f t="shared" si="44"/>
        <v>0</v>
      </c>
      <c r="CQ802" s="1271"/>
      <c r="CR802" s="1271"/>
      <c r="CS802" s="1271"/>
      <c r="CT802" s="1272"/>
      <c r="CU802" s="1270">
        <f t="shared" si="45"/>
        <v>0</v>
      </c>
      <c r="CV802" s="1271"/>
      <c r="CW802" s="1271"/>
      <c r="CX802" s="1271"/>
      <c r="CY802" s="1272"/>
      <c r="CZ802" s="1270">
        <f t="shared" si="46"/>
        <v>0</v>
      </c>
      <c r="DA802" s="1271"/>
      <c r="DB802" s="1271"/>
      <c r="DC802" s="1271"/>
      <c r="DD802" s="1272"/>
      <c r="DE802" s="1270">
        <f t="shared" si="47"/>
        <v>0</v>
      </c>
      <c r="DF802" s="1271"/>
      <c r="DG802" s="1271"/>
      <c r="DH802" s="1271"/>
      <c r="DI802" s="1272"/>
      <c r="DJ802" s="1270">
        <f t="shared" si="48"/>
        <v>0</v>
      </c>
      <c r="DK802" s="1271"/>
      <c r="DL802" s="1271"/>
      <c r="DM802" s="1271"/>
      <c r="DN802" s="1272"/>
      <c r="DO802" s="1270">
        <f t="shared" si="49"/>
        <v>0</v>
      </c>
      <c r="DP802" s="1271"/>
      <c r="DQ802" s="1271"/>
      <c r="DR802" s="1271"/>
      <c r="DS802" s="1272"/>
      <c r="DT802" s="6"/>
      <c r="DU802" s="1270">
        <f t="shared" si="50"/>
        <v>0</v>
      </c>
      <c r="DV802" s="1271"/>
      <c r="DW802" s="1271"/>
      <c r="DX802" s="1271"/>
      <c r="DY802" s="1272"/>
      <c r="DZ802" s="1270">
        <f t="shared" si="51"/>
        <v>0</v>
      </c>
      <c r="EA802" s="1271"/>
      <c r="EB802" s="1271"/>
      <c r="EC802" s="1271"/>
      <c r="ED802" s="1272"/>
      <c r="EE802" s="1270">
        <f t="shared" si="52"/>
        <v>0</v>
      </c>
      <c r="EF802" s="1271"/>
      <c r="EG802" s="1271"/>
      <c r="EH802" s="1271"/>
      <c r="EI802" s="1272"/>
      <c r="EJ802" s="1270">
        <f t="shared" si="53"/>
        <v>0</v>
      </c>
      <c r="EK802" s="1271"/>
      <c r="EL802" s="1271"/>
      <c r="EM802" s="1271"/>
      <c r="EN802" s="1272"/>
      <c r="EO802" s="1270">
        <f t="shared" si="54"/>
        <v>0</v>
      </c>
      <c r="EP802" s="1271"/>
      <c r="EQ802" s="1271"/>
      <c r="ER802" s="1271"/>
      <c r="ES802" s="1272"/>
      <c r="ET802" s="1270">
        <f t="shared" si="55"/>
        <v>0</v>
      </c>
      <c r="EU802" s="1271"/>
      <c r="EV802" s="1271"/>
      <c r="EW802" s="1271"/>
      <c r="EX802" s="1272"/>
    </row>
    <row r="803" spans="1:154" s="14" customFormat="1" ht="13" customHeight="1">
      <c r="A803"/>
      <c r="B803"/>
      <c r="C803"/>
      <c r="D803"/>
      <c r="E803"/>
      <c r="F803"/>
      <c r="G803"/>
      <c r="H803"/>
      <c r="I803"/>
      <c r="J803" s="1293"/>
      <c r="K803" s="1294"/>
      <c r="L803" s="1294"/>
      <c r="M803" s="1294"/>
      <c r="N803" s="1295"/>
      <c r="O803" s="1444"/>
      <c r="P803" s="1444"/>
      <c r="Q803" s="1444"/>
      <c r="R803" s="1444"/>
      <c r="S803" s="1444"/>
      <c r="T803" s="1522"/>
      <c r="U803" s="1523"/>
      <c r="V803" s="1523"/>
      <c r="W803" s="1524"/>
      <c r="X803" s="1413"/>
      <c r="Y803" s="1414"/>
      <c r="Z803" s="1414"/>
      <c r="AA803" s="1414"/>
      <c r="AB803" s="1415"/>
      <c r="AC803" s="1335">
        <f t="shared" si="43"/>
        <v>0</v>
      </c>
      <c r="AD803" s="1336"/>
      <c r="AE803" s="1336"/>
      <c r="AF803" s="1336"/>
      <c r="AG803" s="133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70">
        <f t="shared" si="44"/>
        <v>0</v>
      </c>
      <c r="CQ803" s="1271"/>
      <c r="CR803" s="1271"/>
      <c r="CS803" s="1271"/>
      <c r="CT803" s="1272"/>
      <c r="CU803" s="1270">
        <f t="shared" si="45"/>
        <v>0</v>
      </c>
      <c r="CV803" s="1271"/>
      <c r="CW803" s="1271"/>
      <c r="CX803" s="1271"/>
      <c r="CY803" s="1272"/>
      <c r="CZ803" s="1270">
        <f t="shared" si="46"/>
        <v>0</v>
      </c>
      <c r="DA803" s="1271"/>
      <c r="DB803" s="1271"/>
      <c r="DC803" s="1271"/>
      <c r="DD803" s="1272"/>
      <c r="DE803" s="1270">
        <f t="shared" si="47"/>
        <v>0</v>
      </c>
      <c r="DF803" s="1271"/>
      <c r="DG803" s="1271"/>
      <c r="DH803" s="1271"/>
      <c r="DI803" s="1272"/>
      <c r="DJ803" s="1270">
        <f t="shared" si="48"/>
        <v>0</v>
      </c>
      <c r="DK803" s="1271"/>
      <c r="DL803" s="1271"/>
      <c r="DM803" s="1271"/>
      <c r="DN803" s="1272"/>
      <c r="DO803" s="1270">
        <f t="shared" si="49"/>
        <v>0</v>
      </c>
      <c r="DP803" s="1271"/>
      <c r="DQ803" s="1271"/>
      <c r="DR803" s="1271"/>
      <c r="DS803" s="1272"/>
      <c r="DT803" s="6"/>
      <c r="DU803" s="1270">
        <f t="shared" si="50"/>
        <v>0</v>
      </c>
      <c r="DV803" s="1271"/>
      <c r="DW803" s="1271"/>
      <c r="DX803" s="1271"/>
      <c r="DY803" s="1272"/>
      <c r="DZ803" s="1270">
        <f t="shared" si="51"/>
        <v>0</v>
      </c>
      <c r="EA803" s="1271"/>
      <c r="EB803" s="1271"/>
      <c r="EC803" s="1271"/>
      <c r="ED803" s="1272"/>
      <c r="EE803" s="1270">
        <f t="shared" si="52"/>
        <v>0</v>
      </c>
      <c r="EF803" s="1271"/>
      <c r="EG803" s="1271"/>
      <c r="EH803" s="1271"/>
      <c r="EI803" s="1272"/>
      <c r="EJ803" s="1270">
        <f t="shared" si="53"/>
        <v>0</v>
      </c>
      <c r="EK803" s="1271"/>
      <c r="EL803" s="1271"/>
      <c r="EM803" s="1271"/>
      <c r="EN803" s="1272"/>
      <c r="EO803" s="1270">
        <f t="shared" si="54"/>
        <v>0</v>
      </c>
      <c r="EP803" s="1271"/>
      <c r="EQ803" s="1271"/>
      <c r="ER803" s="1271"/>
      <c r="ES803" s="1272"/>
      <c r="ET803" s="1270">
        <f t="shared" si="55"/>
        <v>0</v>
      </c>
      <c r="EU803" s="1271"/>
      <c r="EV803" s="1271"/>
      <c r="EW803" s="1271"/>
      <c r="EX803" s="1272"/>
    </row>
    <row r="804" spans="1:154" s="4" customFormat="1" ht="13" customHeight="1">
      <c r="A804"/>
      <c r="B804"/>
      <c r="C804"/>
      <c r="D804"/>
      <c r="E804"/>
      <c r="F804"/>
      <c r="G804"/>
      <c r="H804"/>
      <c r="I804"/>
      <c r="J804" s="1293"/>
      <c r="K804" s="1294"/>
      <c r="L804" s="1294"/>
      <c r="M804" s="1294"/>
      <c r="N804" s="1295"/>
      <c r="O804" s="1444"/>
      <c r="P804" s="1444"/>
      <c r="Q804" s="1444"/>
      <c r="R804" s="1444"/>
      <c r="S804" s="1444"/>
      <c r="T804" s="1522"/>
      <c r="U804" s="1523"/>
      <c r="V804" s="1523"/>
      <c r="W804" s="1524"/>
      <c r="X804" s="1413"/>
      <c r="Y804" s="1414"/>
      <c r="Z804" s="1414"/>
      <c r="AA804" s="1414"/>
      <c r="AB804" s="1415"/>
      <c r="AC804" s="1335">
        <f t="shared" si="43"/>
        <v>0</v>
      </c>
      <c r="AD804" s="1336"/>
      <c r="AE804" s="1336"/>
      <c r="AF804" s="1336"/>
      <c r="AG804" s="1337"/>
      <c r="AH804"/>
      <c r="AI804"/>
      <c r="AJ804"/>
      <c r="AK804"/>
      <c r="AL804"/>
      <c r="AM804"/>
      <c r="AN804"/>
      <c r="AO804"/>
      <c r="AP804"/>
      <c r="AQ804"/>
      <c r="AR804"/>
      <c r="AS804"/>
      <c r="AT804"/>
      <c r="AU804"/>
      <c r="AV804"/>
      <c r="AW804"/>
      <c r="AX804"/>
      <c r="AY804"/>
      <c r="AZ804" s="3"/>
      <c r="CP804" s="1270">
        <f t="shared" si="44"/>
        <v>0</v>
      </c>
      <c r="CQ804" s="1271"/>
      <c r="CR804" s="1271"/>
      <c r="CS804" s="1271"/>
      <c r="CT804" s="1272"/>
      <c r="CU804" s="1270">
        <f t="shared" si="45"/>
        <v>0</v>
      </c>
      <c r="CV804" s="1271"/>
      <c r="CW804" s="1271"/>
      <c r="CX804" s="1271"/>
      <c r="CY804" s="1272"/>
      <c r="CZ804" s="1270">
        <f t="shared" si="46"/>
        <v>0</v>
      </c>
      <c r="DA804" s="1271"/>
      <c r="DB804" s="1271"/>
      <c r="DC804" s="1271"/>
      <c r="DD804" s="1272"/>
      <c r="DE804" s="1270">
        <f t="shared" si="47"/>
        <v>0</v>
      </c>
      <c r="DF804" s="1271"/>
      <c r="DG804" s="1271"/>
      <c r="DH804" s="1271"/>
      <c r="DI804" s="1272"/>
      <c r="DJ804" s="1270">
        <f t="shared" si="48"/>
        <v>0</v>
      </c>
      <c r="DK804" s="1271"/>
      <c r="DL804" s="1271"/>
      <c r="DM804" s="1271"/>
      <c r="DN804" s="1272"/>
      <c r="DO804" s="1270">
        <f t="shared" si="49"/>
        <v>0</v>
      </c>
      <c r="DP804" s="1271"/>
      <c r="DQ804" s="1271"/>
      <c r="DR804" s="1271"/>
      <c r="DS804" s="1272"/>
      <c r="DT804" s="6"/>
      <c r="DU804" s="1270">
        <f t="shared" si="50"/>
        <v>0</v>
      </c>
      <c r="DV804" s="1271"/>
      <c r="DW804" s="1271"/>
      <c r="DX804" s="1271"/>
      <c r="DY804" s="1272"/>
      <c r="DZ804" s="1270">
        <f t="shared" si="51"/>
        <v>0</v>
      </c>
      <c r="EA804" s="1271"/>
      <c r="EB804" s="1271"/>
      <c r="EC804" s="1271"/>
      <c r="ED804" s="1272"/>
      <c r="EE804" s="1270">
        <f t="shared" si="52"/>
        <v>0</v>
      </c>
      <c r="EF804" s="1271"/>
      <c r="EG804" s="1271"/>
      <c r="EH804" s="1271"/>
      <c r="EI804" s="1272"/>
      <c r="EJ804" s="1270">
        <f t="shared" si="53"/>
        <v>0</v>
      </c>
      <c r="EK804" s="1271"/>
      <c r="EL804" s="1271"/>
      <c r="EM804" s="1271"/>
      <c r="EN804" s="1272"/>
      <c r="EO804" s="1270">
        <f t="shared" si="54"/>
        <v>0</v>
      </c>
      <c r="EP804" s="1271"/>
      <c r="EQ804" s="1271"/>
      <c r="ER804" s="1271"/>
      <c r="ES804" s="1272"/>
      <c r="ET804" s="1270">
        <f t="shared" si="55"/>
        <v>0</v>
      </c>
      <c r="EU804" s="1271"/>
      <c r="EV804" s="1271"/>
      <c r="EW804" s="1271"/>
      <c r="EX804" s="1272"/>
    </row>
    <row r="805" spans="1:154" s="4" customFormat="1" ht="13" customHeight="1">
      <c r="A805"/>
      <c r="B805"/>
      <c r="C805"/>
      <c r="D805"/>
      <c r="E805"/>
      <c r="F805"/>
      <c r="G805"/>
      <c r="H805"/>
      <c r="I805"/>
      <c r="J805" s="1357" t="s">
        <v>125</v>
      </c>
      <c r="K805" s="1358"/>
      <c r="L805" s="1358"/>
      <c r="M805" s="1358"/>
      <c r="N805" s="1360"/>
      <c r="O805" s="1543">
        <f>SUM(O795:S804)</f>
        <v>0</v>
      </c>
      <c r="P805" s="1543"/>
      <c r="Q805" s="1543"/>
      <c r="R805" s="1543"/>
      <c r="S805" s="1543"/>
      <c r="T805"/>
      <c r="U805"/>
      <c r="V805"/>
      <c r="W805"/>
      <c r="X805" s="898" t="s">
        <v>124</v>
      </c>
      <c r="Y805" s="11"/>
      <c r="Z805" s="11"/>
      <c r="AA805" s="11"/>
      <c r="AB805" s="905"/>
      <c r="AC805" s="1335">
        <f>SUM(AC795:AG804)</f>
        <v>0</v>
      </c>
      <c r="AD805" s="1336"/>
      <c r="AE805" s="1336"/>
      <c r="AF805" s="1336"/>
      <c r="AG805" s="1337"/>
      <c r="AH805"/>
      <c r="AI805"/>
      <c r="AJ805"/>
      <c r="AK805"/>
      <c r="AL805"/>
      <c r="AM805"/>
      <c r="AN805"/>
      <c r="AO805"/>
      <c r="AP805"/>
      <c r="AQ805"/>
      <c r="AR805"/>
      <c r="AS805"/>
      <c r="AT805"/>
      <c r="AU805"/>
      <c r="AV805"/>
      <c r="AW805"/>
      <c r="AX805"/>
      <c r="AY805"/>
      <c r="AZ805" s="3"/>
      <c r="BA805"/>
      <c r="CP805" s="1273">
        <f>SUM(CP795:CT804)</f>
        <v>0</v>
      </c>
      <c r="CQ805" s="1274"/>
      <c r="CR805" s="1274"/>
      <c r="CS805" s="1274"/>
      <c r="CT805" s="1275"/>
      <c r="CU805" s="1287">
        <f>SUM(CU795:CY804)</f>
        <v>0</v>
      </c>
      <c r="CV805" s="1288"/>
      <c r="CW805" s="1288"/>
      <c r="CX805" s="1288"/>
      <c r="CY805" s="1289"/>
      <c r="CZ805" s="1287">
        <f>SUM(CZ795:DD804)</f>
        <v>0</v>
      </c>
      <c r="DA805" s="1288"/>
      <c r="DB805" s="1288"/>
      <c r="DC805" s="1288"/>
      <c r="DD805" s="1289"/>
      <c r="DE805" s="1287">
        <f>SUM(DE795:DI804)</f>
        <v>0</v>
      </c>
      <c r="DF805" s="1288"/>
      <c r="DG805" s="1288"/>
      <c r="DH805" s="1288"/>
      <c r="DI805" s="1289"/>
      <c r="DJ805" s="1287">
        <f>SUM(DJ795:DN804)</f>
        <v>0</v>
      </c>
      <c r="DK805" s="1288"/>
      <c r="DL805" s="1288"/>
      <c r="DM805" s="1288"/>
      <c r="DN805" s="1289"/>
      <c r="DO805" s="1287">
        <f>SUM(DO795:DS804)</f>
        <v>0</v>
      </c>
      <c r="DP805" s="1288"/>
      <c r="DQ805" s="1288"/>
      <c r="DR805" s="1288"/>
      <c r="DS805" s="1289"/>
      <c r="DT805" s="1007"/>
      <c r="DU805" s="1273">
        <f>SUM(DU795:DY804)</f>
        <v>0</v>
      </c>
      <c r="DV805" s="1274"/>
      <c r="DW805" s="1274"/>
      <c r="DX805" s="1274"/>
      <c r="DY805" s="1275"/>
      <c r="DZ805" s="1273">
        <f>SUM(DZ795:ED804)</f>
        <v>0</v>
      </c>
      <c r="EA805" s="1274"/>
      <c r="EB805" s="1274"/>
      <c r="EC805" s="1274"/>
      <c r="ED805" s="1275"/>
      <c r="EE805" s="1273">
        <f>SUM(EE795:EI804)</f>
        <v>0</v>
      </c>
      <c r="EF805" s="1274"/>
      <c r="EG805" s="1274"/>
      <c r="EH805" s="1274"/>
      <c r="EI805" s="1275"/>
      <c r="EJ805" s="1273">
        <f>SUM(EJ795:EN804)</f>
        <v>0</v>
      </c>
      <c r="EK805" s="1274"/>
      <c r="EL805" s="1274"/>
      <c r="EM805" s="1274"/>
      <c r="EN805" s="1275"/>
      <c r="EO805" s="1273">
        <f>SUM(EO795:ES804)</f>
        <v>0</v>
      </c>
      <c r="EP805" s="1274"/>
      <c r="EQ805" s="1274"/>
      <c r="ER805" s="1274"/>
      <c r="ES805" s="1275"/>
      <c r="ET805" s="1273">
        <f>SUM(ET795:EX804)</f>
        <v>0</v>
      </c>
      <c r="EU805" s="1274"/>
      <c r="EV805" s="1274"/>
      <c r="EW805" s="1274"/>
      <c r="EX805" s="1275"/>
    </row>
    <row r="806" spans="1:154" s="4" customFormat="1" ht="13" customHeight="1">
      <c r="A806"/>
      <c r="B806"/>
      <c r="C806" s="1589" t="str">
        <f>IF(O805&lt;&gt;AG447,"! Total market rate units in the Unit Mix Table above does not match the number of  market rate units on row #"&amp;TEXT(ROW(D447),"#"),"")</f>
        <v/>
      </c>
      <c r="D806" s="1589"/>
      <c r="E806" s="1589"/>
      <c r="F806" s="1589"/>
      <c r="G806" s="1589"/>
      <c r="H806" s="1589"/>
      <c r="I806" s="1589"/>
      <c r="J806" s="1589"/>
      <c r="K806" s="1589"/>
      <c r="L806" s="1589"/>
      <c r="M806" s="1589"/>
      <c r="N806" s="1589"/>
      <c r="O806" s="1589"/>
      <c r="P806" s="1589"/>
      <c r="Q806" s="1589"/>
      <c r="R806" s="1589"/>
      <c r="S806" s="1589"/>
      <c r="T806" s="1589"/>
      <c r="U806" s="1589"/>
      <c r="V806" s="1589"/>
      <c r="W806" s="1589"/>
      <c r="X806" s="1589"/>
      <c r="Y806" s="1589"/>
      <c r="Z806" s="1589"/>
      <c r="AA806" s="1589"/>
      <c r="AB806" s="1589"/>
      <c r="AC806" s="1589"/>
      <c r="AD806" s="1589"/>
      <c r="AE806" s="1589"/>
      <c r="AF806" s="1589"/>
      <c r="AG806" s="1589"/>
      <c r="AH806" s="1589"/>
      <c r="AI806" s="1589"/>
      <c r="AJ806" s="1589"/>
      <c r="AK806" s="1589"/>
      <c r="AL806" s="1589"/>
      <c r="AM806" s="1589"/>
      <c r="AN806" s="158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89"/>
      <c r="D807" s="1589"/>
      <c r="E807" s="1589"/>
      <c r="F807" s="1589"/>
      <c r="G807" s="1589"/>
      <c r="H807" s="1589"/>
      <c r="I807" s="1589"/>
      <c r="J807" s="1589"/>
      <c r="K807" s="1589"/>
      <c r="L807" s="1589"/>
      <c r="M807" s="1589"/>
      <c r="N807" s="1589"/>
      <c r="O807" s="1589"/>
      <c r="P807" s="1589"/>
      <c r="Q807" s="1589"/>
      <c r="R807" s="1589"/>
      <c r="S807" s="1589"/>
      <c r="T807" s="1589"/>
      <c r="U807" s="1589"/>
      <c r="V807" s="1589"/>
      <c r="W807" s="1589"/>
      <c r="X807" s="1589"/>
      <c r="Y807" s="1589"/>
      <c r="Z807" s="1589"/>
      <c r="AA807" s="1589"/>
      <c r="AB807" s="1589"/>
      <c r="AC807" s="1589"/>
      <c r="AD807" s="1589"/>
      <c r="AE807" s="1589"/>
      <c r="AF807" s="1589"/>
      <c r="AG807" s="1589"/>
      <c r="AH807" s="1589"/>
      <c r="AI807" s="1589"/>
      <c r="AJ807" s="1589"/>
      <c r="AK807" s="1589"/>
      <c r="AL807" s="1589"/>
      <c r="AM807" s="1589"/>
      <c r="AN807" s="158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284">
        <f>SUM(DU805:EX805)</f>
        <v>0</v>
      </c>
      <c r="EU807" s="1285"/>
      <c r="EV807" s="1285"/>
      <c r="EW807" s="1285"/>
      <c r="EX807" s="128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29">
        <f>O761+AC785+AC805</f>
        <v>81813</v>
      </c>
      <c r="Z808" s="1529"/>
      <c r="AA808" s="1529"/>
      <c r="AB808" s="1529"/>
      <c r="AC808" s="152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9">
        <f>(O761+AC785+AC805)*12</f>
        <v>981756</v>
      </c>
      <c r="Z809" s="1529"/>
      <c r="AA809" s="1529"/>
      <c r="AB809" s="1529"/>
      <c r="AC809" s="152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7">
        <f>CP761+CP785+CP805</f>
        <v>0</v>
      </c>
      <c r="CQ810" s="1288"/>
      <c r="CR810" s="1288"/>
      <c r="CS810" s="1288"/>
      <c r="CT810" s="1289"/>
      <c r="CU810" s="1287">
        <f>CU761+CU785+CU805</f>
        <v>18</v>
      </c>
      <c r="CV810" s="1288"/>
      <c r="CW810" s="1288"/>
      <c r="CX810" s="1288"/>
      <c r="CY810" s="1289"/>
      <c r="CZ810" s="1287">
        <f>CZ761+CZ785+CZ805</f>
        <v>31</v>
      </c>
      <c r="DA810" s="1288"/>
      <c r="DB810" s="1288"/>
      <c r="DC810" s="1288"/>
      <c r="DD810" s="1289"/>
      <c r="DE810" s="1287">
        <f>DE761+DE785+DE805</f>
        <v>18</v>
      </c>
      <c r="DF810" s="1288"/>
      <c r="DG810" s="1288"/>
      <c r="DH810" s="1288"/>
      <c r="DI810" s="1289"/>
      <c r="DJ810" s="1287">
        <f>DJ761+DJ785+DJ805</f>
        <v>0</v>
      </c>
      <c r="DK810" s="1288"/>
      <c r="DL810" s="1288"/>
      <c r="DM810" s="1288"/>
      <c r="DN810" s="1289"/>
      <c r="DO810" s="1290">
        <f>DO805+DO785+DO761</f>
        <v>0</v>
      </c>
      <c r="DP810" s="1291"/>
      <c r="DQ810" s="1291"/>
      <c r="DR810" s="1291"/>
      <c r="DS810" s="1292"/>
      <c r="DT810" s="3"/>
      <c r="DU810" s="857">
        <f>DU763+DU808</f>
        <v>132</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7">
        <v>25</v>
      </c>
      <c r="AA814" s="1555"/>
      <c r="AB814" s="1555"/>
      <c r="AC814" s="1555"/>
      <c r="AD814" s="1555"/>
      <c r="AE814" s="15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4">
        <v>20</v>
      </c>
      <c r="AA815" s="1555"/>
      <c r="AB815" s="1555"/>
      <c r="AC815" s="1555"/>
      <c r="AD815" s="1555"/>
      <c r="AE815" s="15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7">
        <v>53328</v>
      </c>
      <c r="AA816" s="1435"/>
      <c r="AB816" s="1435"/>
      <c r="AC816" s="1435"/>
      <c r="AD816" s="1435"/>
      <c r="AE816" s="158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6">
        <f>'Subsidy Contract Calculation'!J40</f>
        <v>395364</v>
      </c>
      <c r="AA817" s="1417"/>
      <c r="AB817" s="1417"/>
      <c r="AC817" s="1417"/>
      <c r="AD817" s="1417"/>
      <c r="AE817" s="141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9">
        <v>8040</v>
      </c>
      <c r="AA821" s="1276"/>
      <c r="AB821" s="1276"/>
      <c r="AC821" s="1276"/>
      <c r="AD821" s="1276"/>
      <c r="AE821" s="127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9"/>
      <c r="AA822" s="1276"/>
      <c r="AB822" s="1276"/>
      <c r="AC822" s="1276"/>
      <c r="AD822" s="1276"/>
      <c r="AE822" s="127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9"/>
      <c r="AA823" s="1276"/>
      <c r="AB823" s="1276"/>
      <c r="AC823" s="1276"/>
      <c r="AD823" s="1276"/>
      <c r="AE823" s="127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60" t="s">
        <v>334</v>
      </c>
      <c r="Q824" s="1561"/>
      <c r="R824" s="1561"/>
      <c r="S824" s="1561"/>
      <c r="T824" s="1561"/>
      <c r="U824" s="1561"/>
      <c r="V824" s="1561"/>
      <c r="W824" s="1561"/>
      <c r="X824" s="1561"/>
      <c r="Y824" s="1569"/>
      <c r="Z824" s="1419"/>
      <c r="AA824" s="1276"/>
      <c r="AB824" s="1276"/>
      <c r="AC824" s="1276"/>
      <c r="AD824" s="1276"/>
      <c r="AE824" s="127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6">
        <f>SUM(Z821:AE824)</f>
        <v>8040</v>
      </c>
      <c r="AA825" s="1417"/>
      <c r="AB825" s="1417"/>
      <c r="AC825" s="1417"/>
      <c r="AD825" s="1417"/>
      <c r="AE825" s="141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6">
        <f>Z825+Y809+Z817</f>
        <v>1385160</v>
      </c>
      <c r="AA826" s="1417"/>
      <c r="AB826" s="1417"/>
      <c r="AC826" s="1417"/>
      <c r="AD826" s="1417"/>
      <c r="AE826" s="141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33" t="s">
        <v>126</v>
      </c>
      <c r="N831" s="1633"/>
      <c r="O831" s="1633"/>
      <c r="P831" s="1634"/>
      <c r="Q831" s="1546" t="s">
        <v>290</v>
      </c>
      <c r="R831" s="1546"/>
      <c r="S831" s="1546"/>
      <c r="T831" s="1546"/>
      <c r="U831" s="1546" t="s">
        <v>291</v>
      </c>
      <c r="V831" s="1546"/>
      <c r="W831" s="1546"/>
      <c r="X831" s="1546"/>
      <c r="Y831" s="1546" t="s">
        <v>292</v>
      </c>
      <c r="Z831" s="1546"/>
      <c r="AA831" s="1546"/>
      <c r="AB831" s="1546"/>
      <c r="AC831" s="1546" t="s">
        <v>361</v>
      </c>
      <c r="AD831" s="1546"/>
      <c r="AE831" s="1546"/>
      <c r="AF831" s="1546"/>
      <c r="AG831" s="1547" t="s">
        <v>335</v>
      </c>
      <c r="AH831" s="1547"/>
      <c r="AI831" s="1547"/>
      <c r="AJ831" s="1547"/>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35"/>
      <c r="N832" s="1635"/>
      <c r="O832" s="1635"/>
      <c r="P832" s="1636"/>
      <c r="Q832" s="1546"/>
      <c r="R832" s="1546"/>
      <c r="S832" s="1546"/>
      <c r="T832" s="1546"/>
      <c r="U832" s="1546"/>
      <c r="V832" s="1546"/>
      <c r="W832" s="1546"/>
      <c r="X832" s="1546"/>
      <c r="Y832" s="1546"/>
      <c r="Z832" s="1546"/>
      <c r="AA832" s="1546"/>
      <c r="AB832" s="1546"/>
      <c r="AC832" s="1546"/>
      <c r="AD832" s="1546"/>
      <c r="AE832" s="1546"/>
      <c r="AF832" s="1546"/>
      <c r="AG832" s="1547"/>
      <c r="AH832" s="1547"/>
      <c r="AI832" s="1547"/>
      <c r="AJ832" s="1547"/>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28" t="s">
        <v>40</v>
      </c>
      <c r="D833" s="1301"/>
      <c r="E833" s="1301"/>
      <c r="F833" s="1301"/>
      <c r="G833" s="1301"/>
      <c r="H833" s="1301"/>
      <c r="I833" s="48"/>
      <c r="J833" s="48"/>
      <c r="K833" s="48"/>
      <c r="L833" s="49"/>
      <c r="M833" s="1545"/>
      <c r="N833" s="1545"/>
      <c r="O833" s="1545"/>
      <c r="P833" s="1545"/>
      <c r="Q833" s="1545">
        <v>28</v>
      </c>
      <c r="R833" s="1545"/>
      <c r="S833" s="1545"/>
      <c r="T833" s="1545"/>
      <c r="U833" s="1545">
        <v>35</v>
      </c>
      <c r="V833" s="1545"/>
      <c r="W833" s="1545"/>
      <c r="X833" s="1545"/>
      <c r="Y833" s="1545">
        <v>42</v>
      </c>
      <c r="Z833" s="1545"/>
      <c r="AA833" s="1545"/>
      <c r="AB833" s="1545"/>
      <c r="AC833" s="1514"/>
      <c r="AD833" s="1515"/>
      <c r="AE833" s="1515"/>
      <c r="AF833" s="1516"/>
      <c r="AG833" s="1514"/>
      <c r="AH833" s="1515"/>
      <c r="AI833" s="1515"/>
      <c r="AJ833" s="151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26" t="s">
        <v>41</v>
      </c>
      <c r="D834" s="1327"/>
      <c r="E834" s="1327"/>
      <c r="F834" s="1327"/>
      <c r="G834" s="1327"/>
      <c r="H834" s="1327"/>
      <c r="I834" s="5"/>
      <c r="J834" s="5"/>
      <c r="K834" s="5"/>
      <c r="L834" s="46"/>
      <c r="M834" s="1545"/>
      <c r="N834" s="1545"/>
      <c r="O834" s="1545"/>
      <c r="P834" s="1545"/>
      <c r="Q834" s="1545"/>
      <c r="R834" s="1545"/>
      <c r="S834" s="1545"/>
      <c r="T834" s="1545"/>
      <c r="U834" s="1545"/>
      <c r="V834" s="1545"/>
      <c r="W834" s="1545"/>
      <c r="X834" s="1545"/>
      <c r="Y834" s="1545"/>
      <c r="Z834" s="1545"/>
      <c r="AA834" s="1545"/>
      <c r="AB834" s="1545"/>
      <c r="AC834" s="1514"/>
      <c r="AD834" s="1515"/>
      <c r="AE834" s="1515"/>
      <c r="AF834" s="1516"/>
      <c r="AG834" s="1514"/>
      <c r="AH834" s="1515"/>
      <c r="AI834" s="1515"/>
      <c r="AJ834" s="151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26" t="s">
        <v>42</v>
      </c>
      <c r="D835" s="1327"/>
      <c r="E835" s="1327"/>
      <c r="F835" s="1327"/>
      <c r="G835" s="1327"/>
      <c r="H835" s="1327"/>
      <c r="I835" s="60"/>
      <c r="J835" s="60"/>
      <c r="K835" s="60"/>
      <c r="L835" s="61"/>
      <c r="M835" s="1545"/>
      <c r="N835" s="1545"/>
      <c r="O835" s="1545"/>
      <c r="P835" s="1545"/>
      <c r="Q835" s="1545">
        <v>12</v>
      </c>
      <c r="R835" s="1545"/>
      <c r="S835" s="1545"/>
      <c r="T835" s="1545"/>
      <c r="U835" s="1545">
        <v>18</v>
      </c>
      <c r="V835" s="1545"/>
      <c r="W835" s="1545"/>
      <c r="X835" s="1545"/>
      <c r="Y835" s="1545">
        <v>23</v>
      </c>
      <c r="Z835" s="1545"/>
      <c r="AA835" s="1545"/>
      <c r="AB835" s="1545"/>
      <c r="AC835" s="1514"/>
      <c r="AD835" s="1515"/>
      <c r="AE835" s="1515"/>
      <c r="AF835" s="1516"/>
      <c r="AG835" s="1514"/>
      <c r="AH835" s="1515"/>
      <c r="AI835" s="1515"/>
      <c r="AJ835" s="151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26" t="s">
        <v>762</v>
      </c>
      <c r="D836" s="1327"/>
      <c r="E836" s="1327"/>
      <c r="F836" s="1327"/>
      <c r="G836" s="1327"/>
      <c r="H836" s="1327"/>
      <c r="I836" s="60"/>
      <c r="J836" s="60"/>
      <c r="K836" s="60"/>
      <c r="L836" s="61"/>
      <c r="M836" s="1545"/>
      <c r="N836" s="1545"/>
      <c r="O836" s="1545"/>
      <c r="P836" s="1545"/>
      <c r="Q836" s="1545"/>
      <c r="R836" s="1545"/>
      <c r="S836" s="1545"/>
      <c r="T836" s="1545"/>
      <c r="U836" s="1545"/>
      <c r="V836" s="1545"/>
      <c r="W836" s="1545"/>
      <c r="X836" s="1545"/>
      <c r="Y836" s="1545"/>
      <c r="Z836" s="1545"/>
      <c r="AA836" s="1545"/>
      <c r="AB836" s="1545"/>
      <c r="AC836" s="1514"/>
      <c r="AD836" s="1515"/>
      <c r="AE836" s="1515"/>
      <c r="AF836" s="1516"/>
      <c r="AG836" s="1514"/>
      <c r="AH836" s="1515"/>
      <c r="AI836" s="1515"/>
      <c r="AJ836" s="151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26" t="s">
        <v>459</v>
      </c>
      <c r="D837" s="1327"/>
      <c r="E837" s="1327"/>
      <c r="F837" s="1327"/>
      <c r="G837" s="1327"/>
      <c r="H837" s="1327"/>
      <c r="I837" s="60"/>
      <c r="J837" s="60"/>
      <c r="K837" s="60"/>
      <c r="L837" s="61"/>
      <c r="M837" s="1545"/>
      <c r="N837" s="1545"/>
      <c r="O837" s="1545"/>
      <c r="P837" s="1545"/>
      <c r="Q837" s="1545">
        <v>40</v>
      </c>
      <c r="R837" s="1545"/>
      <c r="S837" s="1545"/>
      <c r="T837" s="1545"/>
      <c r="U837" s="1545">
        <v>58</v>
      </c>
      <c r="V837" s="1545"/>
      <c r="W837" s="1545"/>
      <c r="X837" s="1545"/>
      <c r="Y837" s="1545">
        <v>75</v>
      </c>
      <c r="Z837" s="1545"/>
      <c r="AA837" s="1545"/>
      <c r="AB837" s="1545"/>
      <c r="AC837" s="1514"/>
      <c r="AD837" s="1515"/>
      <c r="AE837" s="1515"/>
      <c r="AF837" s="1516"/>
      <c r="AG837" s="1514"/>
      <c r="AH837" s="1515"/>
      <c r="AI837" s="1515"/>
      <c r="AJ837" s="151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559" t="s">
        <v>783</v>
      </c>
      <c r="D838" s="1327"/>
      <c r="E838" s="1327"/>
      <c r="F838" s="1327"/>
      <c r="G838" s="1327"/>
      <c r="H838" s="1327"/>
      <c r="I838" s="60"/>
      <c r="J838" s="60"/>
      <c r="K838" s="60"/>
      <c r="L838" s="61"/>
      <c r="M838" s="1545"/>
      <c r="N838" s="1545"/>
      <c r="O838" s="1545"/>
      <c r="P838" s="1545"/>
      <c r="Q838" s="1545"/>
      <c r="R838" s="1545"/>
      <c r="S838" s="1545"/>
      <c r="T838" s="1545"/>
      <c r="U838" s="1545"/>
      <c r="V838" s="1545"/>
      <c r="W838" s="1545"/>
      <c r="X838" s="1545"/>
      <c r="Y838" s="1545"/>
      <c r="Z838" s="1545"/>
      <c r="AA838" s="1545"/>
      <c r="AB838" s="1545"/>
      <c r="AC838" s="1514"/>
      <c r="AD838" s="1515"/>
      <c r="AE838" s="1515"/>
      <c r="AF838" s="1516"/>
      <c r="AG838" s="1514"/>
      <c r="AH838" s="1515"/>
      <c r="AI838" s="1515"/>
      <c r="AJ838" s="151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60" t="s">
        <v>2746</v>
      </c>
      <c r="G839" s="1561"/>
      <c r="H839" s="1561"/>
      <c r="I839" s="1561"/>
      <c r="J839" s="1561"/>
      <c r="K839" s="1561"/>
      <c r="L839" s="1561"/>
      <c r="M839" s="1545"/>
      <c r="N839" s="1545"/>
      <c r="O839" s="1545"/>
      <c r="P839" s="1545"/>
      <c r="Q839" s="1545">
        <v>12</v>
      </c>
      <c r="R839" s="1545"/>
      <c r="S839" s="1545"/>
      <c r="T839" s="1545"/>
      <c r="U839" s="1545">
        <v>17</v>
      </c>
      <c r="V839" s="1545"/>
      <c r="W839" s="1545"/>
      <c r="X839" s="1545"/>
      <c r="Y839" s="1545">
        <v>22</v>
      </c>
      <c r="Z839" s="1545"/>
      <c r="AA839" s="1545"/>
      <c r="AB839" s="1545"/>
      <c r="AC839" s="1514"/>
      <c r="AD839" s="1515"/>
      <c r="AE839" s="1515"/>
      <c r="AF839" s="1516"/>
      <c r="AG839" s="1514"/>
      <c r="AH839" s="1515"/>
      <c r="AI839" s="1515"/>
      <c r="AJ839" s="151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57" t="s">
        <v>124</v>
      </c>
      <c r="D840" s="1358"/>
      <c r="E840" s="1358"/>
      <c r="F840" s="1358"/>
      <c r="G840" s="1358"/>
      <c r="H840" s="1358"/>
      <c r="I840" s="1358"/>
      <c r="J840" s="1358"/>
      <c r="K840" s="1358"/>
      <c r="L840" s="1360"/>
      <c r="M840" s="1614">
        <f>SUM(M833:P839)</f>
        <v>0</v>
      </c>
      <c r="N840" s="1614"/>
      <c r="O840" s="1614"/>
      <c r="P840" s="1614"/>
      <c r="Q840" s="1614">
        <f>SUM(Q833:T839)</f>
        <v>92</v>
      </c>
      <c r="R840" s="1614"/>
      <c r="S840" s="1614"/>
      <c r="T840" s="1614"/>
      <c r="U840" s="1614">
        <f>SUM(U833:X839)</f>
        <v>128</v>
      </c>
      <c r="V840" s="1614"/>
      <c r="W840" s="1614"/>
      <c r="X840" s="1614"/>
      <c r="Y840" s="1614">
        <f>SUM(Y833:AB839)</f>
        <v>162</v>
      </c>
      <c r="Z840" s="1614"/>
      <c r="AA840" s="1614"/>
      <c r="AB840" s="1614"/>
      <c r="AC840" s="1614">
        <f>SUM(AC833:AF839)</f>
        <v>0</v>
      </c>
      <c r="AD840" s="1614"/>
      <c r="AE840" s="1614"/>
      <c r="AF840" s="1614"/>
      <c r="AG840" s="1614">
        <f>SUM(AG833:AJ839)</f>
        <v>0</v>
      </c>
      <c r="AH840" s="1614"/>
      <c r="AI840" s="1614"/>
      <c r="AJ840" s="1614"/>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584" t="s">
        <v>2812</v>
      </c>
      <c r="D845" s="1585"/>
      <c r="E845" s="1585"/>
      <c r="F845" s="1585"/>
      <c r="G845" s="1585"/>
      <c r="H845" s="1585"/>
      <c r="I845" s="1585"/>
      <c r="J845" s="1585"/>
      <c r="K845" s="1585"/>
      <c r="L845" s="1585"/>
      <c r="M845" s="1585"/>
      <c r="N845" s="1585"/>
      <c r="O845" s="1585"/>
      <c r="P845" s="1585"/>
      <c r="Q845" s="1585"/>
      <c r="R845" s="1585"/>
      <c r="S845" s="1585"/>
      <c r="T845" s="1585"/>
      <c r="U845" s="1585"/>
      <c r="V845" s="1585"/>
      <c r="W845" s="1585"/>
      <c r="X845" s="1585"/>
      <c r="Y845" s="1585"/>
      <c r="Z845" s="1585"/>
      <c r="AA845" s="1585"/>
      <c r="AB845" s="1585"/>
      <c r="AC845" s="1585"/>
      <c r="AD845" s="1585"/>
      <c r="AE845" s="1585"/>
      <c r="AF845" s="1585"/>
      <c r="AG845" s="1585"/>
      <c r="AH845" s="1585"/>
      <c r="AI845" s="1585"/>
      <c r="AJ845" s="1586"/>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4"/>
      <c r="BJ849" s="1564"/>
      <c r="BK849" s="1564"/>
      <c r="BL849" s="1564"/>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58">
        <v>6000</v>
      </c>
      <c r="X850" s="1558"/>
      <c r="Y850" s="1558"/>
      <c r="Z850" s="1558"/>
      <c r="AA850" s="1558"/>
      <c r="AB850" s="1558"/>
      <c r="AC850" s="1558"/>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58">
        <v>8638</v>
      </c>
      <c r="X851" s="1558"/>
      <c r="Y851" s="1558"/>
      <c r="Z851" s="1558"/>
      <c r="AA851" s="1558"/>
      <c r="AB851" s="1558"/>
      <c r="AC851" s="1558"/>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58">
        <v>20952</v>
      </c>
      <c r="X852" s="1558"/>
      <c r="Y852" s="1558"/>
      <c r="Z852" s="1558"/>
      <c r="AA852" s="1558"/>
      <c r="AB852" s="1558"/>
      <c r="AC852" s="1558"/>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58">
        <v>1700</v>
      </c>
      <c r="X853" s="1558"/>
      <c r="Y853" s="1558"/>
      <c r="Z853" s="1558"/>
      <c r="AA853" s="1558"/>
      <c r="AB853" s="1558"/>
      <c r="AC853" s="1558"/>
      <c r="AZ853" s="30"/>
      <c r="BA853" s="30"/>
      <c r="BB853" s="14"/>
      <c r="BC853" s="14"/>
      <c r="BD853" s="14"/>
      <c r="BE853" s="14"/>
      <c r="BF853" s="14"/>
      <c r="BG853" s="14"/>
      <c r="BH853" s="14"/>
      <c r="BI853" s="14"/>
      <c r="BJ853" s="14"/>
      <c r="BK853" s="14"/>
      <c r="BL853" s="14"/>
    </row>
    <row r="854" spans="1:64" ht="13" customHeight="1">
      <c r="J854" s="45" t="s">
        <v>170</v>
      </c>
      <c r="K854" s="5"/>
      <c r="L854" s="5"/>
      <c r="M854" s="1560" t="s">
        <v>2747</v>
      </c>
      <c r="N854" s="1561"/>
      <c r="O854" s="1561"/>
      <c r="P854" s="1561"/>
      <c r="Q854" s="1561"/>
      <c r="R854" s="1561"/>
      <c r="S854" s="1561"/>
      <c r="T854" s="1561"/>
      <c r="U854" s="1561"/>
      <c r="V854" s="1569"/>
      <c r="W854" s="1558">
        <v>67365</v>
      </c>
      <c r="X854" s="1558"/>
      <c r="Y854" s="1558"/>
      <c r="Z854" s="1558"/>
      <c r="AA854" s="1558"/>
      <c r="AB854" s="1558"/>
      <c r="AC854" s="1558"/>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16">
        <f>SUM(W850:W854)</f>
        <v>104655</v>
      </c>
      <c r="X855" s="1417"/>
      <c r="Y855" s="1417"/>
      <c r="Z855" s="1417"/>
      <c r="AA855" s="1417"/>
      <c r="AB855" s="1417"/>
      <c r="AC855" s="141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563"/>
      <c r="BH856" s="1563"/>
      <c r="BI856" s="1563"/>
      <c r="BJ856" s="1563"/>
      <c r="BK856" s="1563"/>
      <c r="BL856" s="1563"/>
    </row>
    <row r="857" spans="1:64" ht="13" customHeight="1">
      <c r="C857" s="2" t="s">
        <v>344</v>
      </c>
      <c r="J857" s="1357" t="s">
        <v>345</v>
      </c>
      <c r="K857" s="1358"/>
      <c r="L857" s="1358"/>
      <c r="M857" s="1358"/>
      <c r="N857" s="1358"/>
      <c r="O857" s="1358"/>
      <c r="P857" s="1358"/>
      <c r="Q857" s="1358"/>
      <c r="R857" s="1358"/>
      <c r="S857" s="1358"/>
      <c r="T857" s="1358"/>
      <c r="U857" s="1358"/>
      <c r="V857" s="1360"/>
      <c r="W857" s="1419">
        <v>60300</v>
      </c>
      <c r="X857" s="1276"/>
      <c r="Y857" s="1276"/>
      <c r="Z857" s="1276"/>
      <c r="AA857" s="1276"/>
      <c r="AB857" s="1276"/>
      <c r="AC857" s="1277"/>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577">
        <v>0</v>
      </c>
      <c r="X859" s="1577"/>
      <c r="Y859" s="1577"/>
      <c r="Z859" s="1577"/>
      <c r="AA859" s="1577"/>
      <c r="AB859" s="1577"/>
      <c r="AC859" s="1577"/>
      <c r="AZ859" s="1568"/>
      <c r="BA859" s="1568"/>
      <c r="BB859" s="14"/>
      <c r="BC859" s="14"/>
    </row>
    <row r="860" spans="1:64" ht="13" customHeight="1">
      <c r="J860" s="45" t="s">
        <v>351</v>
      </c>
      <c r="K860" s="5"/>
      <c r="L860" s="5"/>
      <c r="M860" s="5"/>
      <c r="N860" s="5"/>
      <c r="O860" s="5"/>
      <c r="P860" s="5"/>
      <c r="Q860" s="5"/>
      <c r="R860" s="5"/>
      <c r="S860" s="5"/>
      <c r="T860" s="5"/>
      <c r="U860" s="5"/>
      <c r="V860" s="46"/>
      <c r="W860" s="1577">
        <v>0</v>
      </c>
      <c r="X860" s="1577"/>
      <c r="Y860" s="1577"/>
      <c r="Z860" s="1577"/>
      <c r="AA860" s="1577"/>
      <c r="AB860" s="1577"/>
      <c r="AC860" s="1577"/>
      <c r="AZ860" s="30"/>
      <c r="BA860" s="30"/>
      <c r="BB860" s="14"/>
      <c r="BC860" s="14"/>
    </row>
    <row r="861" spans="1:64" ht="13" customHeight="1">
      <c r="J861" s="45" t="s">
        <v>459</v>
      </c>
      <c r="K861" s="5"/>
      <c r="L861" s="5"/>
      <c r="M861" s="5"/>
      <c r="N861" s="5"/>
      <c r="O861" s="5"/>
      <c r="P861" s="5"/>
      <c r="Q861" s="5"/>
      <c r="R861" s="5"/>
      <c r="S861" s="5"/>
      <c r="T861" s="5"/>
      <c r="U861" s="5"/>
      <c r="V861" s="46"/>
      <c r="W861" s="1577">
        <v>6603</v>
      </c>
      <c r="X861" s="1577"/>
      <c r="Y861" s="1577"/>
      <c r="Z861" s="1577"/>
      <c r="AA861" s="1577"/>
      <c r="AB861" s="1577"/>
      <c r="AC861" s="1577"/>
      <c r="AZ861" s="30"/>
      <c r="BA861" s="30"/>
      <c r="BB861" s="14"/>
      <c r="BC861" s="14"/>
    </row>
    <row r="862" spans="1:64" ht="13" customHeight="1">
      <c r="J862" s="62" t="s">
        <v>620</v>
      </c>
      <c r="K862" s="5"/>
      <c r="L862" s="5"/>
      <c r="M862" s="5"/>
      <c r="N862" s="5"/>
      <c r="O862" s="5"/>
      <c r="P862" s="5"/>
      <c r="Q862" s="5"/>
      <c r="R862" s="5"/>
      <c r="S862" s="5"/>
      <c r="T862" s="5"/>
      <c r="U862" s="5"/>
      <c r="V862" s="46"/>
      <c r="W862" s="1577">
        <v>82569</v>
      </c>
      <c r="X862" s="1577"/>
      <c r="Y862" s="1577"/>
      <c r="Z862" s="1577"/>
      <c r="AA862" s="1577"/>
      <c r="AB862" s="1577"/>
      <c r="AC862" s="1577"/>
      <c r="AZ862" s="34"/>
      <c r="BA862" s="34"/>
      <c r="BB862" s="34"/>
      <c r="BC862" s="34"/>
    </row>
    <row r="863" spans="1:64" ht="13" customHeight="1">
      <c r="J863" s="63"/>
      <c r="K863" s="48"/>
      <c r="L863" s="48"/>
      <c r="M863" s="48"/>
      <c r="N863" s="48"/>
      <c r="O863" s="48"/>
      <c r="P863" s="48"/>
      <c r="Q863" s="48"/>
      <c r="R863" s="48"/>
      <c r="S863" s="48"/>
      <c r="T863" s="48"/>
      <c r="U863" s="48"/>
      <c r="V863" s="54" t="s">
        <v>272</v>
      </c>
      <c r="W863" s="1578">
        <f>SUM(W859:W862)</f>
        <v>89172</v>
      </c>
      <c r="X863" s="1578"/>
      <c r="Y863" s="1578"/>
      <c r="Z863" s="1578"/>
      <c r="AA863" s="1578"/>
      <c r="AB863" s="1578"/>
      <c r="AC863" s="1578"/>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74">
        <v>64400</v>
      </c>
      <c r="X865" s="1575"/>
      <c r="Y865" s="1575"/>
      <c r="Z865" s="1575"/>
      <c r="AA865" s="1575"/>
      <c r="AB865" s="1575"/>
      <c r="AC865" s="1576"/>
      <c r="AD865" s="528"/>
      <c r="AZ865" s="34"/>
      <c r="BA865" s="34"/>
      <c r="BB865" s="34"/>
      <c r="BC865" s="34"/>
    </row>
    <row r="866" spans="3:55" ht="13" customHeight="1">
      <c r="C866" s="2" t="s">
        <v>347</v>
      </c>
      <c r="J866" s="121" t="s">
        <v>1644</v>
      </c>
      <c r="K866" s="5"/>
      <c r="L866" s="5"/>
      <c r="M866" s="5"/>
      <c r="N866" s="5"/>
      <c r="O866" s="5"/>
      <c r="P866" s="5"/>
      <c r="Q866" s="5"/>
      <c r="R866" s="5"/>
      <c r="S866" s="5"/>
      <c r="T866" s="1579">
        <v>2</v>
      </c>
      <c r="U866" s="1513"/>
      <c r="V866" s="1580"/>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74">
        <v>56952</v>
      </c>
      <c r="X867" s="1575"/>
      <c r="Y867" s="1575"/>
      <c r="Z867" s="1575"/>
      <c r="AA867" s="1575"/>
      <c r="AB867" s="1575"/>
      <c r="AC867" s="1576"/>
      <c r="AD867" s="533"/>
      <c r="AZ867" s="34"/>
      <c r="BA867" s="34"/>
      <c r="BB867" s="34"/>
      <c r="BC867" s="34"/>
    </row>
    <row r="868" spans="3:55" ht="13" customHeight="1">
      <c r="C868" s="2"/>
      <c r="J868" s="121" t="s">
        <v>1645</v>
      </c>
      <c r="K868" s="5"/>
      <c r="L868" s="5"/>
      <c r="M868" s="5"/>
      <c r="N868" s="5"/>
      <c r="O868" s="5"/>
      <c r="P868" s="5"/>
      <c r="Q868" s="5"/>
      <c r="R868" s="5"/>
      <c r="S868" s="5"/>
      <c r="T868" s="1579">
        <v>1</v>
      </c>
      <c r="U868" s="1513"/>
      <c r="V868" s="1580"/>
      <c r="W868" s="870"/>
      <c r="X868" s="871"/>
      <c r="Y868" s="871"/>
      <c r="Z868" s="871"/>
      <c r="AA868" s="871"/>
      <c r="AB868" s="871"/>
      <c r="AC868" s="872"/>
      <c r="AD868" s="533"/>
      <c r="AZ868" s="34"/>
      <c r="BA868" s="34"/>
      <c r="BB868" s="34"/>
      <c r="BC868" s="34"/>
    </row>
    <row r="869" spans="3:55" ht="13" customHeight="1">
      <c r="J869" s="45" t="s">
        <v>170</v>
      </c>
      <c r="K869" s="5"/>
      <c r="L869" s="5"/>
      <c r="M869" s="1560" t="s">
        <v>2748</v>
      </c>
      <c r="N869" s="1561"/>
      <c r="O869" s="1561"/>
      <c r="P869" s="1561"/>
      <c r="Q869" s="1561"/>
      <c r="R869" s="1561"/>
      <c r="S869" s="1561"/>
      <c r="T869" s="1561"/>
      <c r="U869" s="1561"/>
      <c r="V869" s="1569"/>
      <c r="W869" s="1574">
        <v>68001</v>
      </c>
      <c r="X869" s="1575"/>
      <c r="Y869" s="1575"/>
      <c r="Z869" s="1575"/>
      <c r="AA869" s="1575"/>
      <c r="AB869" s="1575"/>
      <c r="AC869" s="1576"/>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581">
        <f>SUM(W865:W869)</f>
        <v>189353</v>
      </c>
      <c r="X870" s="1582"/>
      <c r="Y870" s="1582"/>
      <c r="Z870" s="1582"/>
      <c r="AA870" s="1582"/>
      <c r="AB870" s="1582"/>
      <c r="AC870" s="158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74">
        <v>101195</v>
      </c>
      <c r="X872" s="1575"/>
      <c r="Y872" s="1575"/>
      <c r="Z872" s="1575"/>
      <c r="AA872" s="1575"/>
      <c r="AB872" s="1575"/>
      <c r="AC872" s="1576"/>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58">
        <v>4000</v>
      </c>
      <c r="X874" s="1558"/>
      <c r="Y874" s="1558"/>
      <c r="Z874" s="1558"/>
      <c r="AA874" s="1558"/>
      <c r="AB874" s="1558"/>
      <c r="AC874" s="1558"/>
      <c r="AU874" s="14"/>
      <c r="AZ874" s="34"/>
      <c r="BA874" s="34"/>
      <c r="BB874" s="34"/>
      <c r="BC874" s="34"/>
    </row>
    <row r="875" spans="3:55" ht="13" customHeight="1">
      <c r="J875" s="45" t="s">
        <v>522</v>
      </c>
      <c r="K875" s="5"/>
      <c r="L875" s="5"/>
      <c r="M875" s="5"/>
      <c r="N875" s="5"/>
      <c r="O875" s="5"/>
      <c r="P875" s="5"/>
      <c r="Q875" s="5"/>
      <c r="R875" s="5"/>
      <c r="S875" s="5"/>
      <c r="T875" s="5"/>
      <c r="U875" s="5"/>
      <c r="V875" s="46"/>
      <c r="W875" s="1558">
        <v>13739</v>
      </c>
      <c r="X875" s="1558"/>
      <c r="Y875" s="1558"/>
      <c r="Z875" s="1558"/>
      <c r="AA875" s="1558"/>
      <c r="AB875" s="1558"/>
      <c r="AC875" s="1558"/>
      <c r="AU875" s="4"/>
      <c r="AZ875" s="34"/>
      <c r="BA875" s="34"/>
      <c r="BB875" s="34"/>
      <c r="BC875" s="34"/>
    </row>
    <row r="876" spans="3:55" ht="13" customHeight="1">
      <c r="J876" s="45" t="s">
        <v>521</v>
      </c>
      <c r="K876" s="5"/>
      <c r="L876" s="5"/>
      <c r="M876" s="5"/>
      <c r="N876" s="5"/>
      <c r="O876" s="5"/>
      <c r="P876" s="5"/>
      <c r="Q876" s="5"/>
      <c r="R876" s="5"/>
      <c r="S876" s="5"/>
      <c r="T876" s="5"/>
      <c r="U876" s="5"/>
      <c r="V876" s="46"/>
      <c r="W876" s="1558">
        <v>25000</v>
      </c>
      <c r="X876" s="1558"/>
      <c r="Y876" s="1558"/>
      <c r="Z876" s="1558"/>
      <c r="AA876" s="1558"/>
      <c r="AB876" s="1558"/>
      <c r="AC876" s="1558"/>
      <c r="AU876" s="4"/>
      <c r="AZ876" s="34"/>
      <c r="BA876" s="34"/>
      <c r="BB876" s="34"/>
      <c r="BC876" s="34"/>
    </row>
    <row r="877" spans="3:55" ht="13" customHeight="1">
      <c r="J877" s="45" t="s">
        <v>520</v>
      </c>
      <c r="K877" s="5"/>
      <c r="L877" s="5"/>
      <c r="M877" s="5"/>
      <c r="N877" s="5"/>
      <c r="O877" s="5"/>
      <c r="P877" s="5"/>
      <c r="Q877" s="5"/>
      <c r="R877" s="5"/>
      <c r="S877" s="5"/>
      <c r="T877" s="5"/>
      <c r="U877" s="5"/>
      <c r="V877" s="46"/>
      <c r="W877" s="1558">
        <v>2462</v>
      </c>
      <c r="X877" s="1558"/>
      <c r="Y877" s="1558"/>
      <c r="Z877" s="1558"/>
      <c r="AA877" s="1558"/>
      <c r="AB877" s="1558"/>
      <c r="AC877" s="1558"/>
      <c r="AU877" s="4"/>
      <c r="AZ877" s="34"/>
      <c r="BA877" s="34"/>
      <c r="BB877" s="34"/>
      <c r="BC877" s="34"/>
    </row>
    <row r="878" spans="3:55" ht="13" customHeight="1">
      <c r="J878" s="45" t="s">
        <v>519</v>
      </c>
      <c r="K878" s="5"/>
      <c r="L878" s="5"/>
      <c r="M878" s="5"/>
      <c r="N878" s="5"/>
      <c r="O878" s="5"/>
      <c r="P878" s="5"/>
      <c r="Q878" s="5"/>
      <c r="R878" s="5"/>
      <c r="S878" s="5"/>
      <c r="T878" s="5"/>
      <c r="U878" s="5"/>
      <c r="V878" s="46"/>
      <c r="W878" s="1558">
        <v>33830</v>
      </c>
      <c r="X878" s="1558"/>
      <c r="Y878" s="1558"/>
      <c r="Z878" s="1558"/>
      <c r="AA878" s="1558"/>
      <c r="AB878" s="1558"/>
      <c r="AC878" s="1558"/>
      <c r="AU878" s="4"/>
      <c r="AZ878" s="34"/>
      <c r="BA878" s="34"/>
      <c r="BB878" s="34"/>
      <c r="BC878" s="34"/>
    </row>
    <row r="879" spans="3:55" ht="13" customHeight="1">
      <c r="J879" s="45" t="s">
        <v>518</v>
      </c>
      <c r="K879" s="5"/>
      <c r="L879" s="5"/>
      <c r="M879" s="5"/>
      <c r="N879" s="5"/>
      <c r="O879" s="5"/>
      <c r="P879" s="5"/>
      <c r="Q879" s="5"/>
      <c r="R879" s="5"/>
      <c r="S879" s="5"/>
      <c r="T879" s="5"/>
      <c r="U879" s="5"/>
      <c r="V879" s="46"/>
      <c r="W879" s="1558">
        <v>0</v>
      </c>
      <c r="X879" s="1558"/>
      <c r="Y879" s="1558"/>
      <c r="Z879" s="1558"/>
      <c r="AA879" s="1558"/>
      <c r="AB879" s="1558"/>
      <c r="AC879" s="1558"/>
      <c r="AU879" s="4"/>
      <c r="AZ879" s="34"/>
      <c r="BA879" s="34"/>
      <c r="BB879" s="34"/>
      <c r="BC879" s="34"/>
    </row>
    <row r="880" spans="3:55" ht="13" customHeight="1">
      <c r="J880" s="45" t="s">
        <v>170</v>
      </c>
      <c r="K880" s="5"/>
      <c r="L880" s="5"/>
      <c r="M880" s="1560" t="s">
        <v>2749</v>
      </c>
      <c r="N880" s="1561"/>
      <c r="O880" s="1561"/>
      <c r="P880" s="1561"/>
      <c r="Q880" s="1561"/>
      <c r="R880" s="1561"/>
      <c r="S880" s="1561"/>
      <c r="T880" s="1561"/>
      <c r="U880" s="1561"/>
      <c r="V880" s="1569"/>
      <c r="W880" s="1558">
        <f>6016+10000</f>
        <v>16016</v>
      </c>
      <c r="X880" s="1558"/>
      <c r="Y880" s="1558"/>
      <c r="Z880" s="1558"/>
      <c r="AA880" s="1558"/>
      <c r="AB880" s="1558"/>
      <c r="AC880" s="1558"/>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29">
        <f>SUM(W874:W880)</f>
        <v>95047</v>
      </c>
      <c r="X881" s="1529"/>
      <c r="Y881" s="1529"/>
      <c r="Z881" s="1529"/>
      <c r="AA881" s="1529"/>
      <c r="AB881" s="1529"/>
      <c r="AC881" s="1529"/>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560" t="s">
        <v>334</v>
      </c>
      <c r="N883" s="1561"/>
      <c r="O883" s="1561"/>
      <c r="P883" s="1561"/>
      <c r="Q883" s="1561"/>
      <c r="R883" s="1561"/>
      <c r="S883" s="1561"/>
      <c r="T883" s="1561"/>
      <c r="U883" s="1561"/>
      <c r="V883" s="1569"/>
      <c r="W883" s="1419"/>
      <c r="X883" s="1276"/>
      <c r="Y883" s="1276"/>
      <c r="Z883" s="1276"/>
      <c r="AA883" s="1276"/>
      <c r="AB883" s="1276"/>
      <c r="AC883" s="1277"/>
      <c r="AD883" s="533"/>
      <c r="AV883" s="14"/>
      <c r="AW883" s="14"/>
      <c r="AX883" s="14"/>
      <c r="AY883" s="14"/>
      <c r="AZ883" s="34"/>
      <c r="BA883" s="34"/>
      <c r="BB883" s="34"/>
      <c r="BC883" s="34"/>
    </row>
    <row r="884" spans="3:55" ht="13" customHeight="1">
      <c r="C884" s="2" t="s">
        <v>1244</v>
      </c>
      <c r="J884" s="45" t="s">
        <v>170</v>
      </c>
      <c r="K884" s="5"/>
      <c r="L884" s="5"/>
      <c r="M884" s="1560" t="s">
        <v>334</v>
      </c>
      <c r="N884" s="1561"/>
      <c r="O884" s="1561"/>
      <c r="P884" s="1561"/>
      <c r="Q884" s="1561"/>
      <c r="R884" s="1561"/>
      <c r="S884" s="1561"/>
      <c r="T884" s="1561"/>
      <c r="U884" s="1561"/>
      <c r="V884" s="1569"/>
      <c r="W884" s="1419"/>
      <c r="X884" s="1276"/>
      <c r="Y884" s="1276"/>
      <c r="Z884" s="1276"/>
      <c r="AA884" s="1276"/>
      <c r="AB884" s="1276"/>
      <c r="AC884" s="1277"/>
      <c r="AD884" s="533"/>
      <c r="AV884" s="14"/>
      <c r="AW884" s="14"/>
      <c r="AX884" s="14"/>
      <c r="AY884" s="14"/>
      <c r="AZ884" s="34"/>
      <c r="BA884" s="34"/>
      <c r="BB884" s="34"/>
      <c r="BC884" s="34"/>
    </row>
    <row r="885" spans="3:55" ht="13" customHeight="1">
      <c r="J885" s="45" t="s">
        <v>170</v>
      </c>
      <c r="K885" s="5"/>
      <c r="L885" s="5"/>
      <c r="M885" s="1560" t="s">
        <v>334</v>
      </c>
      <c r="N885" s="1561"/>
      <c r="O885" s="1561"/>
      <c r="P885" s="1561"/>
      <c r="Q885" s="1561"/>
      <c r="R885" s="1561"/>
      <c r="S885" s="1561"/>
      <c r="T885" s="1561"/>
      <c r="U885" s="1561"/>
      <c r="V885" s="1569"/>
      <c r="W885" s="1419"/>
      <c r="X885" s="1276"/>
      <c r="Y885" s="1276"/>
      <c r="Z885" s="1276"/>
      <c r="AA885" s="1276"/>
      <c r="AB885" s="1276"/>
      <c r="AC885" s="127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60" t="s">
        <v>334</v>
      </c>
      <c r="N886" s="1561"/>
      <c r="O886" s="1561"/>
      <c r="P886" s="1561"/>
      <c r="Q886" s="1561"/>
      <c r="R886" s="1561"/>
      <c r="S886" s="1561"/>
      <c r="T886" s="1561"/>
      <c r="U886" s="1561"/>
      <c r="V886" s="1569"/>
      <c r="W886" s="1419"/>
      <c r="X886" s="1276"/>
      <c r="Y886" s="1276"/>
      <c r="Z886" s="1276"/>
      <c r="AA886" s="1276"/>
      <c r="AB886" s="1276"/>
      <c r="AC886" s="127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60" t="s">
        <v>334</v>
      </c>
      <c r="N887" s="1561"/>
      <c r="O887" s="1561"/>
      <c r="P887" s="1561"/>
      <c r="Q887" s="1561"/>
      <c r="R887" s="1561"/>
      <c r="S887" s="1561"/>
      <c r="T887" s="1561"/>
      <c r="U887" s="1561"/>
      <c r="V887" s="1569"/>
      <c r="W887" s="1419"/>
      <c r="X887" s="1276"/>
      <c r="Y887" s="1276"/>
      <c r="Z887" s="1276"/>
      <c r="AA887" s="1276"/>
      <c r="AB887" s="1276"/>
      <c r="AC887" s="127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16">
        <f>SUM(W883:W887)</f>
        <v>0</v>
      </c>
      <c r="X888" s="1417"/>
      <c r="Y888" s="1417"/>
      <c r="Z888" s="1417"/>
      <c r="AA888" s="1417"/>
      <c r="AB888" s="1417"/>
      <c r="AC888" s="141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7">
        <f>W855+W863+W870+W872+W881+W888+W857</f>
        <v>639722</v>
      </c>
      <c r="AD892" s="1417"/>
      <c r="AE892" s="1417"/>
      <c r="AF892" s="1417"/>
      <c r="AG892" s="1417"/>
      <c r="AH892" s="141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0">
        <f>O805+O785+G761</f>
        <v>67</v>
      </c>
      <c r="AD893" s="1570"/>
      <c r="AE893" s="1570"/>
      <c r="AF893" s="1570"/>
      <c r="AG893" s="1570"/>
      <c r="AH893" s="1571"/>
      <c r="AL893" s="4"/>
      <c r="AM893" s="4"/>
      <c r="AN893" s="4"/>
      <c r="AO893" s="4"/>
      <c r="AP893" s="4"/>
      <c r="AQ893" s="4"/>
      <c r="AR893" s="4"/>
      <c r="AS893" s="4"/>
      <c r="AT893" s="4"/>
      <c r="AZ893" s="34"/>
      <c r="BA893" s="34"/>
      <c r="BB893" s="34"/>
      <c r="BC893" s="34"/>
    </row>
    <row r="894" spans="3:55" ht="13" customHeight="1">
      <c r="C894" s="41"/>
      <c r="D894" s="42"/>
      <c r="E894" s="1566" t="s">
        <v>32</v>
      </c>
      <c r="F894" s="1566"/>
      <c r="G894" s="1566"/>
      <c r="H894" s="1566"/>
      <c r="I894" s="1566"/>
      <c r="J894" s="1566"/>
      <c r="K894" s="1566"/>
      <c r="L894" s="1566"/>
      <c r="M894" s="1566"/>
      <c r="N894" s="1566"/>
      <c r="O894" s="1566"/>
      <c r="P894" s="1566"/>
      <c r="Q894" s="1566"/>
      <c r="R894" s="1566"/>
      <c r="S894" s="1566"/>
      <c r="T894" s="1566"/>
      <c r="U894" s="1566"/>
      <c r="V894" s="1566"/>
      <c r="W894" s="1566"/>
      <c r="X894" s="1566"/>
      <c r="Y894" s="1566"/>
      <c r="Z894" s="1566"/>
      <c r="AA894" s="1566"/>
      <c r="AB894" s="1567"/>
      <c r="AC894" s="1529">
        <f>IF(ISERROR((ROUNDDOWN(AC892/AC893,0))),0,(ROUNDDOWN(AC892/AC893,0)))</f>
        <v>9548</v>
      </c>
      <c r="AD894" s="1529"/>
      <c r="AE894" s="1529"/>
      <c r="AF894" s="1529"/>
      <c r="AG894" s="1529"/>
      <c r="AH894" s="1529"/>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72">
        <f>(AC892/12)*3+(AF635/12)*3</f>
        <v>286732.17987167998</v>
      </c>
      <c r="AD895" s="1573"/>
      <c r="AE895" s="1573"/>
      <c r="AF895" s="1573"/>
      <c r="AG895" s="1573"/>
      <c r="AH895" s="1573"/>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7"/>
      <c r="AD896" s="1558"/>
      <c r="AE896" s="1558"/>
      <c r="AF896" s="1558"/>
      <c r="AG896" s="1558"/>
      <c r="AH896" s="1558"/>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6">
        <v>34944</v>
      </c>
      <c r="AD897" s="1276"/>
      <c r="AE897" s="1276"/>
      <c r="AF897" s="1276"/>
      <c r="AG897" s="1276"/>
      <c r="AH897" s="127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6">
        <v>33500</v>
      </c>
      <c r="AD898" s="1276"/>
      <c r="AE898" s="1276"/>
      <c r="AF898" s="1276"/>
      <c r="AG898" s="1276"/>
      <c r="AH898" s="127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4"/>
      <c r="AD899" s="1515"/>
      <c r="AE899" s="1515"/>
      <c r="AF899" s="1515"/>
      <c r="AG899" s="1515"/>
      <c r="AH899" s="151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6">
        <v>4028.9144237421388</v>
      </c>
      <c r="AD900" s="1276"/>
      <c r="AE900" s="1276"/>
      <c r="AF900" s="1276"/>
      <c r="AG900" s="1276"/>
      <c r="AH900" s="1277"/>
      <c r="AZ900" s="34"/>
      <c r="BA900" s="34"/>
      <c r="BB900" s="34"/>
      <c r="BC900" s="34"/>
    </row>
    <row r="901" spans="1:58" ht="13" hidden="1" customHeight="1">
      <c r="C901" s="1357" t="s">
        <v>2187</v>
      </c>
      <c r="D901" s="1358"/>
      <c r="E901" s="1358"/>
      <c r="F901" s="1358"/>
      <c r="G901" s="1358"/>
      <c r="H901" s="1358"/>
      <c r="I901" s="1358"/>
      <c r="J901" s="1358"/>
      <c r="K901" s="1358"/>
      <c r="L901" s="1358"/>
      <c r="M901" s="1358"/>
      <c r="N901" s="1358"/>
      <c r="O901" s="1358"/>
      <c r="P901" s="1358"/>
      <c r="Q901" s="1358"/>
      <c r="R901" s="1358"/>
      <c r="S901" s="1358"/>
      <c r="T901" s="1358"/>
      <c r="U901" s="1358"/>
      <c r="V901" s="1358"/>
      <c r="W901" s="1358"/>
      <c r="X901" s="1358"/>
      <c r="Y901" s="1358"/>
      <c r="Z901" s="1358"/>
      <c r="AA901" s="1358"/>
      <c r="AB901" s="1360"/>
      <c r="AC901" s="1276"/>
      <c r="AD901" s="1276"/>
      <c r="AE901" s="1276"/>
      <c r="AF901" s="1276"/>
      <c r="AG901" s="1276"/>
      <c r="AH901" s="127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6"/>
      <c r="AD902" s="1276"/>
      <c r="AE902" s="1276"/>
      <c r="AF902" s="1276"/>
      <c r="AG902" s="1276"/>
      <c r="AH902" s="1277"/>
      <c r="AZ902" s="34"/>
      <c r="BA902" s="34"/>
      <c r="BB902" s="34"/>
      <c r="BC902" s="34"/>
    </row>
    <row r="903" spans="1:58" ht="13" customHeight="1">
      <c r="C903" s="1630" t="s">
        <v>956</v>
      </c>
      <c r="D903" s="1631"/>
      <c r="E903" s="1631"/>
      <c r="F903" s="1631"/>
      <c r="G903" s="1631"/>
      <c r="H903" s="1631"/>
      <c r="I903" s="1631"/>
      <c r="J903" s="1631"/>
      <c r="K903" s="1631"/>
      <c r="L903" s="1631"/>
      <c r="M903" s="1631"/>
      <c r="N903" s="1631"/>
      <c r="O903" s="1631"/>
      <c r="P903" s="1631"/>
      <c r="Q903" s="1631"/>
      <c r="R903" s="1631"/>
      <c r="S903" s="1631"/>
      <c r="T903" s="1631"/>
      <c r="U903" s="1631"/>
      <c r="V903" s="1631"/>
      <c r="W903" s="1631"/>
      <c r="X903" s="1631"/>
      <c r="Y903" s="1631"/>
      <c r="Z903" s="1631"/>
      <c r="AA903" s="1631"/>
      <c r="AB903" s="1632"/>
      <c r="AC903" s="1558"/>
      <c r="AD903" s="1558"/>
      <c r="AE903" s="1558"/>
      <c r="AF903" s="1558"/>
      <c r="AG903" s="1558"/>
      <c r="AH903" s="1558"/>
      <c r="AZ903" s="34"/>
      <c r="BA903" s="34"/>
      <c r="BB903" s="34"/>
      <c r="BC903" s="34"/>
    </row>
    <row r="904" spans="1:58" ht="13" customHeight="1">
      <c r="C904" s="1630" t="s">
        <v>956</v>
      </c>
      <c r="D904" s="1631"/>
      <c r="E904" s="1631"/>
      <c r="F904" s="1631"/>
      <c r="G904" s="1631"/>
      <c r="H904" s="1631"/>
      <c r="I904" s="1631"/>
      <c r="J904" s="1631"/>
      <c r="K904" s="1631"/>
      <c r="L904" s="1631"/>
      <c r="M904" s="1631"/>
      <c r="N904" s="1631"/>
      <c r="O904" s="1631"/>
      <c r="P904" s="1631"/>
      <c r="Q904" s="1631"/>
      <c r="R904" s="1631"/>
      <c r="S904" s="1631"/>
      <c r="T904" s="1631"/>
      <c r="U904" s="1631"/>
      <c r="V904" s="1631"/>
      <c r="W904" s="1631"/>
      <c r="X904" s="1631"/>
      <c r="Y904" s="1631"/>
      <c r="Z904" s="1631"/>
      <c r="AA904" s="1631"/>
      <c r="AB904" s="1632"/>
      <c r="AC904" s="1558"/>
      <c r="AD904" s="1558"/>
      <c r="AE904" s="1558"/>
      <c r="AF904" s="1558"/>
      <c r="AG904" s="1558"/>
      <c r="AH904" s="1558"/>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19"/>
      <c r="AA908" s="1276"/>
      <c r="AB908" s="1276"/>
      <c r="AC908" s="1276"/>
      <c r="AD908" s="1276"/>
      <c r="AE908" s="1277"/>
      <c r="AF908" s="533"/>
      <c r="AZ908" s="34"/>
      <c r="BB908" s="30"/>
      <c r="BC908" s="812"/>
      <c r="BD908" s="1562"/>
      <c r="BE908" s="1562"/>
      <c r="BF908" s="14"/>
    </row>
    <row r="909" spans="1:58" ht="13" customHeight="1">
      <c r="H909" s="121" t="s">
        <v>239</v>
      </c>
      <c r="I909" s="5"/>
      <c r="J909" s="5"/>
      <c r="K909" s="5"/>
      <c r="L909" s="5"/>
      <c r="M909" s="5"/>
      <c r="N909" s="5"/>
      <c r="O909" s="5"/>
      <c r="P909" s="5"/>
      <c r="Q909" s="5"/>
      <c r="R909" s="5"/>
      <c r="S909" s="5"/>
      <c r="T909" s="5"/>
      <c r="U909" s="5"/>
      <c r="V909" s="5"/>
      <c r="W909" s="5"/>
      <c r="X909" s="5"/>
      <c r="Y909" s="5"/>
      <c r="Z909" s="1419"/>
      <c r="AA909" s="1276"/>
      <c r="AB909" s="1276"/>
      <c r="AC909" s="1276"/>
      <c r="AD909" s="1276"/>
      <c r="AE909" s="1277"/>
      <c r="AZ909" s="34"/>
      <c r="BB909" s="30"/>
      <c r="BC909" s="812"/>
      <c r="BD909" s="1562"/>
      <c r="BE909" s="1562"/>
      <c r="BF909" s="14"/>
    </row>
    <row r="910" spans="1:58" ht="13" customHeight="1">
      <c r="H910" s="121" t="s">
        <v>240</v>
      </c>
      <c r="I910" s="5"/>
      <c r="J910" s="5"/>
      <c r="K910" s="5"/>
      <c r="L910" s="5"/>
      <c r="M910" s="5"/>
      <c r="N910" s="5"/>
      <c r="O910" s="5"/>
      <c r="P910" s="5"/>
      <c r="Q910" s="5"/>
      <c r="R910" s="5"/>
      <c r="S910" s="5"/>
      <c r="T910" s="5"/>
      <c r="U910" s="5"/>
      <c r="V910" s="5"/>
      <c r="W910" s="5"/>
      <c r="X910" s="5"/>
      <c r="Y910" s="5"/>
      <c r="Z910" s="1419"/>
      <c r="AA910" s="1276"/>
      <c r="AB910" s="1276"/>
      <c r="AC910" s="1276"/>
      <c r="AD910" s="1276"/>
      <c r="AE910" s="1277"/>
      <c r="AZ910" s="34"/>
      <c r="BB910" s="30"/>
      <c r="BC910" s="812"/>
      <c r="BD910" s="1563"/>
      <c r="BE910" s="1563"/>
      <c r="BF910" s="14"/>
    </row>
    <row r="911" spans="1:58" ht="13" customHeight="1">
      <c r="H911" s="45"/>
      <c r="I911" s="5"/>
      <c r="J911" s="5"/>
      <c r="K911" s="5"/>
      <c r="L911" s="5"/>
      <c r="M911" s="5"/>
      <c r="N911" s="5"/>
      <c r="O911" s="5"/>
      <c r="P911" s="5"/>
      <c r="Q911" s="5"/>
      <c r="R911" s="5"/>
      <c r="S911" s="5"/>
      <c r="T911" s="5"/>
      <c r="U911" s="5"/>
      <c r="V911" s="5"/>
      <c r="W911" s="5"/>
      <c r="X911" s="5"/>
      <c r="Y911" s="181" t="s">
        <v>241</v>
      </c>
      <c r="Z911" s="1416">
        <f>Z908-(Z909+Z910)</f>
        <v>0</v>
      </c>
      <c r="AA911" s="1417"/>
      <c r="AB911" s="1417"/>
      <c r="AC911" s="1417"/>
      <c r="AD911" s="1417"/>
      <c r="AE911" s="1418"/>
      <c r="AZ911" s="34"/>
      <c r="BB911" s="30"/>
      <c r="BC911" s="812"/>
      <c r="BD911" s="1563"/>
      <c r="BE911" s="1563"/>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3"/>
      <c r="BE912" s="1563"/>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2"/>
      <c r="BE913" s="1563"/>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5"/>
      <c r="BE914" s="1565"/>
      <c r="BF914" s="1565"/>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4"/>
      <c r="BE915" s="1564"/>
      <c r="BF915" s="1564"/>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3"/>
      <c r="BE916" s="1563"/>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2"/>
      <c r="BE917" s="1563"/>
      <c r="BF917" s="14"/>
    </row>
    <row r="918" spans="1:58" ht="13" customHeight="1">
      <c r="AZ918" s="34"/>
      <c r="BB918" s="30"/>
      <c r="BC918" s="812"/>
    </row>
    <row r="919" spans="1:58" ht="13" customHeight="1">
      <c r="A919" s="1458" t="s">
        <v>96</v>
      </c>
      <c r="B919" s="1458"/>
      <c r="C919" s="1458"/>
      <c r="D919" s="1458"/>
      <c r="E919" s="1458"/>
      <c r="F919" s="1458"/>
      <c r="G919" s="1458"/>
      <c r="H919" s="1458"/>
      <c r="I919" s="1458"/>
      <c r="J919" s="1458"/>
      <c r="K919" s="1458"/>
      <c r="L919" s="1458"/>
      <c r="M919" s="1458"/>
      <c r="N919" s="1458"/>
      <c r="O919" s="1458"/>
      <c r="P919" s="1458"/>
      <c r="Q919" s="1458"/>
      <c r="R919" s="1458"/>
      <c r="S919" s="1458"/>
      <c r="T919" s="1458"/>
      <c r="U919" s="1458"/>
      <c r="V919" s="1458"/>
      <c r="W919" s="1458"/>
      <c r="X919" s="1458"/>
      <c r="Y919" s="1458"/>
      <c r="Z919" s="1458"/>
      <c r="AA919" s="1458"/>
      <c r="AB919" s="1458"/>
      <c r="AC919" s="1458"/>
      <c r="AD919" s="1458"/>
      <c r="AE919" s="1458"/>
      <c r="AF919" s="1458"/>
      <c r="AG919" s="1458"/>
      <c r="AH919" s="1458"/>
      <c r="AI919" s="1458"/>
      <c r="AJ919" s="1458"/>
      <c r="AK919" s="1458"/>
      <c r="AL919" s="1458"/>
      <c r="AM919" s="1458"/>
      <c r="AN919" s="1458"/>
      <c r="AO919" s="1458"/>
      <c r="AP919" s="1458"/>
      <c r="AQ919" s="1458"/>
      <c r="AR919" s="1458"/>
      <c r="AS919" s="1458"/>
      <c r="AT919" s="1458"/>
      <c r="AZ919" s="34"/>
      <c r="BA919" s="34"/>
      <c r="BB919" s="30"/>
      <c r="BC919" s="30"/>
      <c r="BD919" s="1562"/>
      <c r="BE919" s="1563"/>
      <c r="BF919" s="907"/>
    </row>
    <row r="920" spans="1:58" ht="13" customHeight="1">
      <c r="A920" s="1458"/>
      <c r="B920" s="1458"/>
      <c r="C920" s="1458"/>
      <c r="D920" s="1458"/>
      <c r="E920" s="1458"/>
      <c r="F920" s="1458"/>
      <c r="G920" s="1458"/>
      <c r="H920" s="1458"/>
      <c r="I920" s="1458"/>
      <c r="J920" s="1458"/>
      <c r="K920" s="1458"/>
      <c r="L920" s="1458"/>
      <c r="M920" s="1458"/>
      <c r="N920" s="1458"/>
      <c r="O920" s="1458"/>
      <c r="P920" s="1458"/>
      <c r="Q920" s="1458"/>
      <c r="R920" s="1458"/>
      <c r="S920" s="1458"/>
      <c r="T920" s="1458"/>
      <c r="U920" s="1458"/>
      <c r="V920" s="1458"/>
      <c r="W920" s="1458"/>
      <c r="X920" s="1458"/>
      <c r="Y920" s="1458"/>
      <c r="Z920" s="1458"/>
      <c r="AA920" s="1458"/>
      <c r="AB920" s="1458"/>
      <c r="AC920" s="1458"/>
      <c r="AD920" s="1458"/>
      <c r="AE920" s="1458"/>
      <c r="AF920" s="1458"/>
      <c r="AG920" s="1458"/>
      <c r="AH920" s="1458"/>
      <c r="AI920" s="1458"/>
      <c r="AJ920" s="1458"/>
      <c r="AK920" s="1458"/>
      <c r="AL920" s="1458"/>
      <c r="AM920" s="1458"/>
      <c r="AN920" s="1458"/>
      <c r="AO920" s="1458"/>
      <c r="AP920" s="1458"/>
      <c r="AQ920" s="1458"/>
      <c r="AR920" s="1458"/>
      <c r="AS920" s="1458"/>
      <c r="AT920" s="1458"/>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3" t="s">
        <v>792</v>
      </c>
      <c r="G924" s="1624"/>
      <c r="H924" s="1624"/>
      <c r="I924" s="1624"/>
      <c r="J924" s="1624"/>
      <c r="K924" s="1624"/>
      <c r="L924" s="1624"/>
      <c r="M924" s="1624"/>
      <c r="N924" s="1624"/>
      <c r="O924" s="1624"/>
      <c r="P924" s="1624"/>
      <c r="Q924" s="1624"/>
      <c r="R924" s="1624"/>
      <c r="S924" s="1624"/>
      <c r="T924" s="1625"/>
      <c r="U924" s="1711" t="s">
        <v>31</v>
      </c>
      <c r="V924" s="1633"/>
      <c r="W924" s="1633"/>
      <c r="X924" s="1633"/>
      <c r="Y924" s="1633"/>
      <c r="Z924" s="1633"/>
      <c r="AA924" s="43"/>
      <c r="AB924" s="105"/>
      <c r="AC924" s="105"/>
      <c r="AD924" s="105"/>
      <c r="AE924" s="105"/>
      <c r="AF924" s="106"/>
      <c r="AZ924" s="34"/>
      <c r="BA924" s="34"/>
      <c r="BB924" s="34"/>
      <c r="BC924" s="34"/>
    </row>
    <row r="925" spans="1:58" ht="13" customHeight="1">
      <c r="B925" s="2"/>
      <c r="F925" s="1662" t="s">
        <v>818</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3" customHeight="1">
      <c r="B926" s="2"/>
      <c r="F926" s="1665"/>
      <c r="G926" s="1635"/>
      <c r="H926" s="1635"/>
      <c r="I926" s="1635"/>
      <c r="J926" s="1635"/>
      <c r="K926" s="1635"/>
      <c r="L926" s="1635"/>
      <c r="M926" s="1635"/>
      <c r="N926" s="1635"/>
      <c r="O926" s="1635"/>
      <c r="P926" s="1635"/>
      <c r="Q926" s="1635"/>
      <c r="R926" s="1635"/>
      <c r="S926" s="1635"/>
      <c r="T926" s="1636"/>
      <c r="U926" s="1665"/>
      <c r="V926" s="1635"/>
      <c r="W926" s="1635"/>
      <c r="X926" s="1635"/>
      <c r="Y926" s="1635"/>
      <c r="Z926" s="1635"/>
      <c r="AA926" s="108"/>
      <c r="AB926" s="1364" t="s">
        <v>391</v>
      </c>
      <c r="AC926" s="1364"/>
      <c r="AD926" s="1364"/>
      <c r="AE926" s="1364"/>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551" t="s">
        <v>545</v>
      </c>
      <c r="V927" s="1324"/>
      <c r="W927" s="1324"/>
      <c r="X927" s="1324"/>
      <c r="Y927" s="1324"/>
      <c r="Z927" s="1325"/>
      <c r="AA927" s="1552">
        <f>AM562</f>
        <v>11807718</v>
      </c>
      <c r="AB927" s="1447"/>
      <c r="AC927" s="1447"/>
      <c r="AD927" s="1447"/>
      <c r="AE927" s="1447"/>
      <c r="AF927" s="1553"/>
      <c r="AG927" s="1191" t="str">
        <f>IF(NOT(AA927=AW927),"!","")</f>
        <v/>
      </c>
      <c r="AH927" s="3"/>
      <c r="AW927" s="1378">
        <f>SUMIF($M$562:$M$573,"Loan, Tax-Exempt",$AM$562:$AM$573)</f>
        <v>11807718</v>
      </c>
      <c r="AX927" s="1378"/>
      <c r="AY927" s="1378"/>
      <c r="AZ927" s="3" t="s">
        <v>2534</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551" t="s">
        <v>545</v>
      </c>
      <c r="V928" s="1324"/>
      <c r="W928" s="1324"/>
      <c r="X928" s="1324"/>
      <c r="Y928" s="1324"/>
      <c r="Z928" s="1325"/>
      <c r="AA928" s="1552">
        <f>AM563</f>
        <v>20441261</v>
      </c>
      <c r="AB928" s="1447"/>
      <c r="AC928" s="1447"/>
      <c r="AD928" s="1447"/>
      <c r="AE928" s="1447"/>
      <c r="AF928" s="1553"/>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551" t="s">
        <v>591</v>
      </c>
      <c r="V929" s="1324"/>
      <c r="W929" s="1324"/>
      <c r="X929" s="1324"/>
      <c r="Y929" s="1324"/>
      <c r="Z929" s="1325"/>
      <c r="AA929" s="1552"/>
      <c r="AB929" s="1447"/>
      <c r="AC929" s="1447"/>
      <c r="AD929" s="1447"/>
      <c r="AE929" s="1447"/>
      <c r="AF929" s="1553"/>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551" t="s">
        <v>545</v>
      </c>
      <c r="V930" s="1324"/>
      <c r="W930" s="1324"/>
      <c r="X930" s="1324"/>
      <c r="Y930" s="1324"/>
      <c r="Z930" s="1325"/>
      <c r="AA930" s="1552">
        <f>AO639</f>
        <v>636083</v>
      </c>
      <c r="AB930" s="1447"/>
      <c r="AC930" s="1447"/>
      <c r="AD930" s="1447"/>
      <c r="AE930" s="1447"/>
      <c r="AF930" s="1553"/>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551" t="s">
        <v>591</v>
      </c>
      <c r="V931" s="1324"/>
      <c r="W931" s="1324"/>
      <c r="X931" s="1324"/>
      <c r="Y931" s="1324"/>
      <c r="Z931" s="1325"/>
      <c r="AA931" s="1552"/>
      <c r="AB931" s="1447"/>
      <c r="AC931" s="1447"/>
      <c r="AD931" s="1447"/>
      <c r="AE931" s="1447"/>
      <c r="AF931" s="1553"/>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551" t="s">
        <v>591</v>
      </c>
      <c r="V932" s="1324"/>
      <c r="W932" s="1324"/>
      <c r="X932" s="1324"/>
      <c r="Y932" s="1324"/>
      <c r="Z932" s="1325"/>
      <c r="AA932" s="1552"/>
      <c r="AB932" s="1447"/>
      <c r="AC932" s="1447"/>
      <c r="AD932" s="1447"/>
      <c r="AE932" s="1447"/>
      <c r="AF932" s="1553"/>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551" t="s">
        <v>591</v>
      </c>
      <c r="V933" s="1324"/>
      <c r="W933" s="1324"/>
      <c r="X933" s="1324"/>
      <c r="Y933" s="1324"/>
      <c r="Z933" s="1325"/>
      <c r="AA933" s="1552"/>
      <c r="AB933" s="1447"/>
      <c r="AC933" s="1447"/>
      <c r="AD933" s="1447"/>
      <c r="AE933" s="1447"/>
      <c r="AF933" s="1553"/>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551" t="s">
        <v>591</v>
      </c>
      <c r="V934" s="1324"/>
      <c r="W934" s="1324"/>
      <c r="X934" s="1324"/>
      <c r="Y934" s="1324"/>
      <c r="Z934" s="1325"/>
      <c r="AA934" s="1552"/>
      <c r="AB934" s="1447"/>
      <c r="AC934" s="1447"/>
      <c r="AD934" s="1447"/>
      <c r="AE934" s="1447"/>
      <c r="AF934" s="1553"/>
      <c r="AZ934" s="34"/>
      <c r="BA934" s="34"/>
      <c r="BB934" s="34"/>
      <c r="BC934" s="34"/>
    </row>
    <row r="935" spans="6:55" ht="13" customHeight="1">
      <c r="F935" s="1617" t="s">
        <v>2147</v>
      </c>
      <c r="G935" s="1618"/>
      <c r="H935" s="1618"/>
      <c r="I935" s="1618"/>
      <c r="J935" s="1618"/>
      <c r="K935" s="1618"/>
      <c r="L935" s="1618"/>
      <c r="M935" s="1618"/>
      <c r="N935" s="1618"/>
      <c r="O935" s="1618"/>
      <c r="P935" s="1618"/>
      <c r="Q935" s="1618"/>
      <c r="R935" s="1618"/>
      <c r="S935" s="1618"/>
      <c r="T935" s="1619"/>
      <c r="U935" s="1551" t="s">
        <v>591</v>
      </c>
      <c r="V935" s="1324"/>
      <c r="W935" s="1324"/>
      <c r="X935" s="1324"/>
      <c r="Y935" s="1324"/>
      <c r="Z935" s="1325"/>
      <c r="AA935" s="1552"/>
      <c r="AB935" s="1447"/>
      <c r="AC935" s="1447"/>
      <c r="AD935" s="1447"/>
      <c r="AE935" s="1447"/>
      <c r="AF935" s="1553"/>
      <c r="AZ935" s="34"/>
      <c r="BA935" s="34"/>
      <c r="BB935" s="34"/>
      <c r="BC935" s="34"/>
    </row>
    <row r="936" spans="6:55" ht="13" customHeight="1">
      <c r="F936" s="1617" t="s">
        <v>679</v>
      </c>
      <c r="G936" s="1618"/>
      <c r="H936" s="1618"/>
      <c r="I936" s="1618"/>
      <c r="J936" s="1618"/>
      <c r="K936" s="1618"/>
      <c r="L936" s="1618"/>
      <c r="M936" s="1618"/>
      <c r="N936" s="1618"/>
      <c r="O936" s="1618"/>
      <c r="P936" s="1618"/>
      <c r="Q936" s="1618"/>
      <c r="R936" s="1618"/>
      <c r="S936" s="1618"/>
      <c r="T936" s="1619"/>
      <c r="U936" s="1551" t="s">
        <v>591</v>
      </c>
      <c r="V936" s="1324"/>
      <c r="W936" s="1324"/>
      <c r="X936" s="1324"/>
      <c r="Y936" s="1324"/>
      <c r="Z936" s="1325"/>
      <c r="AA936" s="1552"/>
      <c r="AB936" s="1447"/>
      <c r="AC936" s="1447"/>
      <c r="AD936" s="1447"/>
      <c r="AE936" s="1447"/>
      <c r="AF936" s="1553"/>
      <c r="AU936" s="2"/>
      <c r="AZ936" s="34"/>
      <c r="BA936" s="34"/>
      <c r="BB936" s="34"/>
      <c r="BC936" s="34"/>
    </row>
    <row r="937" spans="6:55" ht="13" customHeight="1">
      <c r="F937" s="1617" t="s">
        <v>2148</v>
      </c>
      <c r="G937" s="1618"/>
      <c r="H937" s="1618"/>
      <c r="I937" s="1618"/>
      <c r="J937" s="1618"/>
      <c r="K937" s="1618"/>
      <c r="L937" s="1618"/>
      <c r="M937" s="1618"/>
      <c r="N937" s="1618"/>
      <c r="O937" s="1618"/>
      <c r="P937" s="1618"/>
      <c r="Q937" s="1618"/>
      <c r="R937" s="1618"/>
      <c r="S937" s="1618"/>
      <c r="T937" s="1619"/>
      <c r="U937" s="1551" t="s">
        <v>591</v>
      </c>
      <c r="V937" s="1324"/>
      <c r="W937" s="1324"/>
      <c r="X937" s="1324"/>
      <c r="Y937" s="1324"/>
      <c r="Z937" s="1325"/>
      <c r="AA937" s="1552"/>
      <c r="AB937" s="1447"/>
      <c r="AC937" s="1447"/>
      <c r="AD937" s="1447"/>
      <c r="AE937" s="1447"/>
      <c r="AF937" s="1553"/>
      <c r="AU937" s="2"/>
      <c r="AZ937" s="34"/>
      <c r="BA937" s="34"/>
      <c r="BB937" s="34"/>
      <c r="BC937" s="34"/>
    </row>
    <row r="938" spans="6:55" ht="13" customHeight="1">
      <c r="F938" s="1617" t="s">
        <v>2149</v>
      </c>
      <c r="G938" s="1618"/>
      <c r="H938" s="1618"/>
      <c r="I938" s="1618"/>
      <c r="J938" s="1618"/>
      <c r="K938" s="1618"/>
      <c r="L938" s="1618"/>
      <c r="M938" s="1618"/>
      <c r="N938" s="1618"/>
      <c r="O938" s="1618"/>
      <c r="P938" s="1618"/>
      <c r="Q938" s="1618"/>
      <c r="R938" s="1618"/>
      <c r="S938" s="1618"/>
      <c r="T938" s="1619"/>
      <c r="U938" s="1551" t="s">
        <v>591</v>
      </c>
      <c r="V938" s="1324"/>
      <c r="W938" s="1324"/>
      <c r="X938" s="1324"/>
      <c r="Y938" s="1324"/>
      <c r="Z938" s="1325"/>
      <c r="AA938" s="1552"/>
      <c r="AB938" s="1447"/>
      <c r="AC938" s="1447"/>
      <c r="AD938" s="1447"/>
      <c r="AE938" s="1447"/>
      <c r="AF938" s="1553"/>
      <c r="AU938" s="2"/>
      <c r="AZ938" s="34"/>
      <c r="BA938" s="34"/>
      <c r="BB938" s="34"/>
      <c r="BC938" s="34"/>
    </row>
    <row r="939" spans="6:55" ht="13" customHeight="1">
      <c r="F939" s="1617" t="s">
        <v>2150</v>
      </c>
      <c r="G939" s="1618"/>
      <c r="H939" s="1618"/>
      <c r="I939" s="1618"/>
      <c r="J939" s="1618"/>
      <c r="K939" s="1618"/>
      <c r="L939" s="1618"/>
      <c r="M939" s="1618"/>
      <c r="N939" s="1618"/>
      <c r="O939" s="1618"/>
      <c r="P939" s="1618"/>
      <c r="Q939" s="1618"/>
      <c r="R939" s="1618"/>
      <c r="S939" s="1618"/>
      <c r="T939" s="1619"/>
      <c r="U939" s="1551" t="s">
        <v>591</v>
      </c>
      <c r="V939" s="1324"/>
      <c r="W939" s="1324"/>
      <c r="X939" s="1324"/>
      <c r="Y939" s="1324"/>
      <c r="Z939" s="1325"/>
      <c r="AA939" s="1552"/>
      <c r="AB939" s="1447"/>
      <c r="AC939" s="1447"/>
      <c r="AD939" s="1447"/>
      <c r="AE939" s="1447"/>
      <c r="AF939" s="1553"/>
      <c r="AU939" s="2"/>
      <c r="AZ939" s="34"/>
      <c r="BA939" s="34"/>
      <c r="BB939" s="34"/>
      <c r="BC939" s="34"/>
    </row>
    <row r="940" spans="6:55" ht="13" customHeight="1">
      <c r="F940" s="1617" t="s">
        <v>2151</v>
      </c>
      <c r="G940" s="1618"/>
      <c r="H940" s="1618"/>
      <c r="I940" s="1618"/>
      <c r="J940" s="1618"/>
      <c r="K940" s="1618"/>
      <c r="L940" s="1618"/>
      <c r="M940" s="1618"/>
      <c r="N940" s="1618"/>
      <c r="O940" s="1618"/>
      <c r="P940" s="1618"/>
      <c r="Q940" s="1618"/>
      <c r="R940" s="1618"/>
      <c r="S940" s="1618"/>
      <c r="T940" s="1619"/>
      <c r="U940" s="1551" t="s">
        <v>591</v>
      </c>
      <c r="V940" s="1324"/>
      <c r="W940" s="1324"/>
      <c r="X940" s="1324"/>
      <c r="Y940" s="1324"/>
      <c r="Z940" s="1325"/>
      <c r="AA940" s="1552"/>
      <c r="AB940" s="1447"/>
      <c r="AC940" s="1447"/>
      <c r="AD940" s="1447"/>
      <c r="AE940" s="1447"/>
      <c r="AF940" s="1553"/>
      <c r="AU940" s="2"/>
      <c r="AZ940" s="34"/>
      <c r="BA940" s="34"/>
      <c r="BB940" s="34"/>
      <c r="BC940" s="34"/>
    </row>
    <row r="941" spans="6:55" ht="13" customHeight="1">
      <c r="F941" s="1617" t="s">
        <v>2152</v>
      </c>
      <c r="G941" s="1618"/>
      <c r="H941" s="1618"/>
      <c r="I941" s="1618"/>
      <c r="J941" s="1618"/>
      <c r="K941" s="1618"/>
      <c r="L941" s="1618"/>
      <c r="M941" s="1618"/>
      <c r="N941" s="1618"/>
      <c r="O941" s="1618"/>
      <c r="P941" s="1618"/>
      <c r="Q941" s="1618"/>
      <c r="R941" s="1618"/>
      <c r="S941" s="1618"/>
      <c r="T941" s="1619"/>
      <c r="U941" s="1551" t="s">
        <v>591</v>
      </c>
      <c r="V941" s="1324"/>
      <c r="W941" s="1324"/>
      <c r="X941" s="1324"/>
      <c r="Y941" s="1324"/>
      <c r="Z941" s="1325"/>
      <c r="AA941" s="1552"/>
      <c r="AB941" s="1447"/>
      <c r="AC941" s="1447"/>
      <c r="AD941" s="1447"/>
      <c r="AE941" s="1447"/>
      <c r="AF941" s="1553"/>
      <c r="AZ941" s="30"/>
      <c r="BA941" s="30"/>
    </row>
    <row r="942" spans="6:55" ht="13" customHeight="1">
      <c r="F942" s="178" t="s">
        <v>676</v>
      </c>
      <c r="G942" s="5"/>
      <c r="H942" s="5"/>
      <c r="I942" s="5"/>
      <c r="J942" s="5"/>
      <c r="K942" s="5"/>
      <c r="L942" s="5"/>
      <c r="M942" s="5"/>
      <c r="N942" s="5"/>
      <c r="O942" s="5"/>
      <c r="P942" s="5"/>
      <c r="Q942" s="5"/>
      <c r="R942" s="5"/>
      <c r="S942" s="5"/>
      <c r="T942" s="46"/>
      <c r="U942" s="1551" t="s">
        <v>591</v>
      </c>
      <c r="V942" s="1324"/>
      <c r="W942" s="1324"/>
      <c r="X942" s="1324"/>
      <c r="Y942" s="1324"/>
      <c r="Z942" s="1325"/>
      <c r="AA942" s="1552"/>
      <c r="AB942" s="1447"/>
      <c r="AC942" s="1447"/>
      <c r="AD942" s="1447"/>
      <c r="AE942" s="1447"/>
      <c r="AF942" s="1553"/>
    </row>
    <row r="943" spans="6:55" ht="13" customHeight="1">
      <c r="F943" s="121" t="s">
        <v>1277</v>
      </c>
      <c r="G943" s="5"/>
      <c r="H943" s="5"/>
      <c r="I943" s="5"/>
      <c r="J943" s="5"/>
      <c r="K943" s="5"/>
      <c r="L943" s="5"/>
      <c r="M943" s="5"/>
      <c r="N943" s="5"/>
      <c r="O943" s="5"/>
      <c r="P943" s="5"/>
      <c r="Q943" s="5"/>
      <c r="R943" s="5"/>
      <c r="S943" s="5"/>
      <c r="T943" s="46"/>
      <c r="U943" s="1551" t="s">
        <v>545</v>
      </c>
      <c r="V943" s="1324"/>
      <c r="W943" s="1324"/>
      <c r="X943" s="1324"/>
      <c r="Y943" s="1324"/>
      <c r="Z943" s="1325"/>
      <c r="AA943" s="1552">
        <f>AO637</f>
        <v>3268500</v>
      </c>
      <c r="AB943" s="1447"/>
      <c r="AC943" s="1447"/>
      <c r="AD943" s="1447"/>
      <c r="AE943" s="1447"/>
      <c r="AF943" s="1553"/>
      <c r="AZ943" s="30"/>
      <c r="BA943" s="14"/>
    </row>
    <row r="944" spans="6:55" ht="13" customHeight="1">
      <c r="F944" s="66" t="s">
        <v>802</v>
      </c>
      <c r="G944" s="5"/>
      <c r="H944" s="5"/>
      <c r="I944" s="5"/>
      <c r="J944" s="5"/>
      <c r="K944" s="5"/>
      <c r="L944" s="5"/>
      <c r="M944" s="5"/>
      <c r="N944" s="5"/>
      <c r="O944" s="5"/>
      <c r="P944" s="5"/>
      <c r="Q944" s="5"/>
      <c r="R944" s="5"/>
      <c r="S944" s="5"/>
      <c r="T944" s="46"/>
      <c r="U944" s="1551" t="s">
        <v>591</v>
      </c>
      <c r="V944" s="1324"/>
      <c r="W944" s="1324"/>
      <c r="X944" s="1324"/>
      <c r="Y944" s="1324"/>
      <c r="Z944" s="1325"/>
      <c r="AA944" s="1552"/>
      <c r="AB944" s="1447"/>
      <c r="AC944" s="1447"/>
      <c r="AD944" s="1447"/>
      <c r="AE944" s="1447"/>
      <c r="AF944" s="1553"/>
      <c r="AZ944" s="30"/>
      <c r="BA944" s="14"/>
    </row>
    <row r="945" spans="6:55" ht="13" customHeight="1">
      <c r="F945" s="1620" t="s">
        <v>2156</v>
      </c>
      <c r="G945" s="1621"/>
      <c r="H945" s="1621"/>
      <c r="I945" s="1621"/>
      <c r="J945" s="1621"/>
      <c r="K945" s="1621"/>
      <c r="L945" s="1621"/>
      <c r="M945" s="1621"/>
      <c r="N945" s="1621"/>
      <c r="O945" s="1621"/>
      <c r="P945" s="1621"/>
      <c r="Q945" s="1621"/>
      <c r="R945" s="1621"/>
      <c r="S945" s="1621"/>
      <c r="T945" s="1622"/>
      <c r="U945" s="1551" t="s">
        <v>591</v>
      </c>
      <c r="V945" s="1324"/>
      <c r="W945" s="1324"/>
      <c r="X945" s="1324"/>
      <c r="Y945" s="1324"/>
      <c r="Z945" s="1325"/>
      <c r="AA945" s="1552"/>
      <c r="AB945" s="1447"/>
      <c r="AC945" s="1447"/>
      <c r="AD945" s="1447"/>
      <c r="AE945" s="1447"/>
      <c r="AF945" s="1553"/>
      <c r="AZ945" s="30"/>
      <c r="BA945" s="14"/>
    </row>
    <row r="946" spans="6:55" ht="13" customHeight="1">
      <c r="F946" s="1620" t="s">
        <v>2157</v>
      </c>
      <c r="G946" s="1621"/>
      <c r="H946" s="1621"/>
      <c r="I946" s="1621"/>
      <c r="J946" s="1621"/>
      <c r="K946" s="1621"/>
      <c r="L946" s="1621"/>
      <c r="M946" s="1621"/>
      <c r="N946" s="1621"/>
      <c r="O946" s="1621"/>
      <c r="P946" s="1621"/>
      <c r="Q946" s="1621"/>
      <c r="R946" s="1621"/>
      <c r="S946" s="1621"/>
      <c r="T946" s="1622"/>
      <c r="U946" s="1551" t="s">
        <v>591</v>
      </c>
      <c r="V946" s="1324"/>
      <c r="W946" s="1324"/>
      <c r="X946" s="1324"/>
      <c r="Y946" s="1324"/>
      <c r="Z946" s="1325"/>
      <c r="AA946" s="1552"/>
      <c r="AB946" s="1447"/>
      <c r="AC946" s="1447"/>
      <c r="AD946" s="1447"/>
      <c r="AE946" s="1447"/>
      <c r="AF946" s="1553"/>
      <c r="AZ946" s="30"/>
      <c r="BA946" s="30"/>
    </row>
    <row r="947" spans="6:55" ht="13" customHeight="1">
      <c r="F947" s="1617" t="s">
        <v>2153</v>
      </c>
      <c r="G947" s="1618"/>
      <c r="H947" s="1618"/>
      <c r="I947" s="1618"/>
      <c r="J947" s="1618"/>
      <c r="K947" s="1618"/>
      <c r="L947" s="1618"/>
      <c r="M947" s="1618"/>
      <c r="N947" s="1618"/>
      <c r="O947" s="1618"/>
      <c r="P947" s="1618"/>
      <c r="Q947" s="1618"/>
      <c r="R947" s="1618"/>
      <c r="S947" s="1618"/>
      <c r="T947" s="1619"/>
      <c r="U947" s="1551" t="s">
        <v>591</v>
      </c>
      <c r="V947" s="1324"/>
      <c r="W947" s="1324"/>
      <c r="X947" s="1324"/>
      <c r="Y947" s="1324"/>
      <c r="Z947" s="1325"/>
      <c r="AA947" s="1552"/>
      <c r="AB947" s="1447"/>
      <c r="AC947" s="1447"/>
      <c r="AD947" s="1447"/>
      <c r="AE947" s="1447"/>
      <c r="AF947" s="1553"/>
      <c r="AZ947" s="30"/>
      <c r="BA947" s="30"/>
    </row>
    <row r="948" spans="6:55" ht="13" customHeight="1">
      <c r="F948" s="1617" t="s">
        <v>2154</v>
      </c>
      <c r="G948" s="1618"/>
      <c r="H948" s="1618"/>
      <c r="I948" s="1618"/>
      <c r="J948" s="1618"/>
      <c r="K948" s="1618"/>
      <c r="L948" s="1618"/>
      <c r="M948" s="1618"/>
      <c r="N948" s="1618"/>
      <c r="O948" s="1618"/>
      <c r="P948" s="1618"/>
      <c r="Q948" s="1618"/>
      <c r="R948" s="1618"/>
      <c r="S948" s="1618"/>
      <c r="T948" s="1619"/>
      <c r="U948" s="1551" t="s">
        <v>591</v>
      </c>
      <c r="V948" s="1324"/>
      <c r="W948" s="1324"/>
      <c r="X948" s="1324"/>
      <c r="Y948" s="1324"/>
      <c r="Z948" s="1325"/>
      <c r="AA948" s="1552"/>
      <c r="AB948" s="1447"/>
      <c r="AC948" s="1447"/>
      <c r="AD948" s="1447"/>
      <c r="AE948" s="1447"/>
      <c r="AF948" s="1553"/>
      <c r="AZ948" s="30"/>
      <c r="BA948" s="30"/>
    </row>
    <row r="949" spans="6:55" ht="13" customHeight="1">
      <c r="F949" s="1617" t="s">
        <v>2155</v>
      </c>
      <c r="G949" s="1618"/>
      <c r="H949" s="1618"/>
      <c r="I949" s="1618"/>
      <c r="J949" s="1618"/>
      <c r="K949" s="1618"/>
      <c r="L949" s="1618"/>
      <c r="M949" s="1618"/>
      <c r="N949" s="1618"/>
      <c r="O949" s="1618"/>
      <c r="P949" s="1618"/>
      <c r="Q949" s="1618"/>
      <c r="R949" s="1618"/>
      <c r="S949" s="1618"/>
      <c r="T949" s="1619"/>
      <c r="U949" s="1551" t="s">
        <v>591</v>
      </c>
      <c r="V949" s="1324"/>
      <c r="W949" s="1324"/>
      <c r="X949" s="1324"/>
      <c r="Y949" s="1324"/>
      <c r="Z949" s="1325"/>
      <c r="AA949" s="1552"/>
      <c r="AB949" s="1447"/>
      <c r="AC949" s="1447"/>
      <c r="AD949" s="1447"/>
      <c r="AE949" s="1447"/>
      <c r="AF949" s="1553"/>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551" t="s">
        <v>591</v>
      </c>
      <c r="V950" s="1324"/>
      <c r="W950" s="1324"/>
      <c r="X950" s="1324"/>
      <c r="Y950" s="1324"/>
      <c r="Z950" s="1325"/>
      <c r="AA950" s="1552"/>
      <c r="AB950" s="1447"/>
      <c r="AC950" s="1447"/>
      <c r="AD950" s="1447"/>
      <c r="AE950" s="1447"/>
      <c r="AF950" s="1553"/>
      <c r="AZ950" s="34"/>
      <c r="BA950" s="34"/>
      <c r="BB950" s="14"/>
      <c r="BC950" s="14"/>
    </row>
    <row r="951" spans="6:55" ht="13" customHeight="1">
      <c r="F951" s="1620" t="s">
        <v>2158</v>
      </c>
      <c r="G951" s="1621"/>
      <c r="H951" s="1621"/>
      <c r="I951" s="1621"/>
      <c r="J951" s="1621"/>
      <c r="K951" s="1621"/>
      <c r="L951" s="1621"/>
      <c r="M951" s="1621"/>
      <c r="N951" s="1621"/>
      <c r="O951" s="1621"/>
      <c r="P951" s="1621"/>
      <c r="Q951" s="1621"/>
      <c r="R951" s="1621"/>
      <c r="S951" s="1621"/>
      <c r="T951" s="1622"/>
      <c r="U951" s="1551" t="s">
        <v>591</v>
      </c>
      <c r="V951" s="1324"/>
      <c r="W951" s="1324"/>
      <c r="X951" s="1324"/>
      <c r="Y951" s="1324"/>
      <c r="Z951" s="1325"/>
      <c r="AA951" s="1552"/>
      <c r="AB951" s="1447"/>
      <c r="AC951" s="1447"/>
      <c r="AD951" s="1447"/>
      <c r="AE951" s="1447"/>
      <c r="AF951" s="1553"/>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551" t="s">
        <v>591</v>
      </c>
      <c r="V952" s="1324"/>
      <c r="W952" s="1324"/>
      <c r="X952" s="1324"/>
      <c r="Y952" s="1324"/>
      <c r="Z952" s="1325"/>
      <c r="AA952" s="1552"/>
      <c r="AB952" s="1447"/>
      <c r="AC952" s="1447"/>
      <c r="AD952" s="1447"/>
      <c r="AE952" s="1447"/>
      <c r="AF952" s="1553"/>
      <c r="AZ952" s="34"/>
      <c r="BA952" s="34"/>
      <c r="BB952" s="34"/>
      <c r="BC952" s="34"/>
    </row>
    <row r="953" spans="6:55" ht="13" customHeight="1">
      <c r="F953" s="1620" t="s">
        <v>2159</v>
      </c>
      <c r="G953" s="1621"/>
      <c r="H953" s="1621"/>
      <c r="I953" s="1621"/>
      <c r="J953" s="1621"/>
      <c r="K953" s="1621"/>
      <c r="L953" s="1621"/>
      <c r="M953" s="1621"/>
      <c r="N953" s="1621"/>
      <c r="O953" s="1621"/>
      <c r="P953" s="1621"/>
      <c r="Q953" s="1621"/>
      <c r="R953" s="1621"/>
      <c r="S953" s="1621"/>
      <c r="T953" s="1622"/>
      <c r="U953" s="1551" t="s">
        <v>591</v>
      </c>
      <c r="V953" s="1324"/>
      <c r="W953" s="1324"/>
      <c r="X953" s="1324"/>
      <c r="Y953" s="1324"/>
      <c r="Z953" s="1325"/>
      <c r="AA953" s="1552"/>
      <c r="AB953" s="1447"/>
      <c r="AC953" s="1447"/>
      <c r="AD953" s="1447"/>
      <c r="AE953" s="1447"/>
      <c r="AF953" s="1553"/>
      <c r="AZ953" s="34"/>
      <c r="BA953" s="34"/>
      <c r="BB953" s="34"/>
      <c r="BC953" s="34"/>
    </row>
    <row r="954" spans="6:55" ht="13" customHeight="1">
      <c r="F954" s="45" t="s">
        <v>806</v>
      </c>
      <c r="G954" s="5"/>
      <c r="H954" s="5"/>
      <c r="I954" s="5"/>
      <c r="J954" s="5"/>
      <c r="K954" s="5"/>
      <c r="L954" s="5"/>
      <c r="M954" s="5"/>
      <c r="N954" s="5"/>
      <c r="O954" s="5"/>
      <c r="P954" s="1551" t="s">
        <v>669</v>
      </c>
      <c r="Q954" s="1324"/>
      <c r="R954" s="1324"/>
      <c r="S954" s="1324"/>
      <c r="T954" s="1325"/>
      <c r="U954" s="1551" t="s">
        <v>591</v>
      </c>
      <c r="V954" s="1324"/>
      <c r="W954" s="1324"/>
      <c r="X954" s="1324"/>
      <c r="Y954" s="1324"/>
      <c r="Z954" s="1325"/>
      <c r="AA954" s="1552"/>
      <c r="AB954" s="1447"/>
      <c r="AC954" s="1447"/>
      <c r="AD954" s="1447"/>
      <c r="AE954" s="1447"/>
      <c r="AF954" s="1553"/>
      <c r="AZ954" s="34"/>
      <c r="BA954" s="34"/>
      <c r="BB954" s="34"/>
      <c r="BC954" s="34"/>
    </row>
    <row r="955" spans="6:55" ht="13" customHeight="1">
      <c r="F955" s="1617" t="s">
        <v>2146</v>
      </c>
      <c r="G955" s="1618"/>
      <c r="H955" s="1619"/>
      <c r="I955" s="1560" t="s">
        <v>334</v>
      </c>
      <c r="J955" s="1561"/>
      <c r="K955" s="1561"/>
      <c r="L955" s="1561"/>
      <c r="M955" s="1561"/>
      <c r="N955" s="1561"/>
      <c r="O955" s="1561"/>
      <c r="P955" s="1561"/>
      <c r="Q955" s="1561"/>
      <c r="R955" s="1561"/>
      <c r="S955" s="1561"/>
      <c r="T955" s="1569"/>
      <c r="U955" s="1551" t="s">
        <v>591</v>
      </c>
      <c r="V955" s="1324"/>
      <c r="W955" s="1324"/>
      <c r="X955" s="1324"/>
      <c r="Y955" s="1324"/>
      <c r="Z955" s="1325"/>
      <c r="AA955" s="1552"/>
      <c r="AB955" s="1447"/>
      <c r="AC955" s="1447"/>
      <c r="AD955" s="1447"/>
      <c r="AE955" s="1447"/>
      <c r="AF955" s="1553"/>
      <c r="AZ955" s="34"/>
      <c r="BA955" s="34"/>
      <c r="BB955" s="34"/>
      <c r="BC955" s="34"/>
    </row>
    <row r="956" spans="6:55" ht="13" customHeight="1">
      <c r="F956" s="45" t="s">
        <v>86</v>
      </c>
      <c r="G956" s="48"/>
      <c r="H956" s="48"/>
      <c r="I956" s="1560" t="s">
        <v>334</v>
      </c>
      <c r="J956" s="1561"/>
      <c r="K956" s="1561"/>
      <c r="L956" s="1561"/>
      <c r="M956" s="1561"/>
      <c r="N956" s="1561"/>
      <c r="O956" s="1561"/>
      <c r="P956" s="1561"/>
      <c r="Q956" s="1561"/>
      <c r="R956" s="1561"/>
      <c r="S956" s="1561"/>
      <c r="T956" s="1569"/>
      <c r="U956" s="1551" t="s">
        <v>591</v>
      </c>
      <c r="V956" s="1324"/>
      <c r="W956" s="1324"/>
      <c r="X956" s="1324"/>
      <c r="Y956" s="1324"/>
      <c r="Z956" s="1325"/>
      <c r="AA956" s="1552"/>
      <c r="AB956" s="1447"/>
      <c r="AC956" s="1447"/>
      <c r="AD956" s="1447"/>
      <c r="AE956" s="1447"/>
      <c r="AF956" s="1553"/>
      <c r="AZ956" s="34"/>
      <c r="BA956" s="34"/>
      <c r="BB956" s="34"/>
      <c r="BC956" s="34"/>
    </row>
    <row r="957" spans="6:55" ht="13" customHeight="1">
      <c r="F957" s="45" t="s">
        <v>10</v>
      </c>
      <c r="G957" s="48"/>
      <c r="H957" s="48"/>
      <c r="I957" s="1560" t="s">
        <v>2763</v>
      </c>
      <c r="J957" s="1615"/>
      <c r="K957" s="1615"/>
      <c r="L957" s="1615"/>
      <c r="M957" s="1615"/>
      <c r="N957" s="1615"/>
      <c r="O957" s="1615"/>
      <c r="P957" s="1615"/>
      <c r="Q957" s="1615"/>
      <c r="R957" s="1615"/>
      <c r="S957" s="1615"/>
      <c r="T957" s="1616"/>
      <c r="U957" s="1551" t="s">
        <v>545</v>
      </c>
      <c r="V957" s="1324"/>
      <c r="W957" s="1324"/>
      <c r="X957" s="1324"/>
      <c r="Y957" s="1324"/>
      <c r="Z957" s="1325"/>
      <c r="AA957" s="1552">
        <f>AO638+AO636</f>
        <v>2000000</v>
      </c>
      <c r="AB957" s="1447"/>
      <c r="AC957" s="1447"/>
      <c r="AD957" s="1447"/>
      <c r="AE957" s="1447"/>
      <c r="AF957" s="1553"/>
      <c r="AV957" s="2"/>
      <c r="AW957" s="2"/>
      <c r="AX957" s="2"/>
      <c r="AY957" s="2"/>
      <c r="AZ957" s="34"/>
      <c r="BA957" s="34"/>
      <c r="BB957" s="34"/>
      <c r="BC957" s="34"/>
    </row>
    <row r="958" spans="6:55" ht="13" customHeight="1">
      <c r="F958" s="47" t="s">
        <v>170</v>
      </c>
      <c r="G958" s="48"/>
      <c r="H958" s="48"/>
      <c r="I958" s="1560" t="s">
        <v>2764</v>
      </c>
      <c r="J958" s="1615"/>
      <c r="K958" s="1615"/>
      <c r="L958" s="1615"/>
      <c r="M958" s="1615"/>
      <c r="N958" s="1615"/>
      <c r="O958" s="1615"/>
      <c r="P958" s="1615"/>
      <c r="Q958" s="1615"/>
      <c r="R958" s="1615"/>
      <c r="S958" s="1615"/>
      <c r="T958" s="1616"/>
      <c r="U958" s="1551" t="s">
        <v>545</v>
      </c>
      <c r="V958" s="1324"/>
      <c r="W958" s="1324"/>
      <c r="X958" s="1324"/>
      <c r="Y958" s="1324"/>
      <c r="Z958" s="1325"/>
      <c r="AA958" s="1552">
        <f>AO640</f>
        <v>1600000</v>
      </c>
      <c r="AB958" s="1447"/>
      <c r="AC958" s="1447"/>
      <c r="AD958" s="1447"/>
      <c r="AE958" s="1447"/>
      <c r="AF958" s="1553"/>
      <c r="AU958" s="2"/>
      <c r="AZ958" s="34"/>
      <c r="BA958" s="34"/>
      <c r="BB958" s="34"/>
      <c r="BC958" s="34"/>
    </row>
    <row r="959" spans="6:55" ht="13" customHeight="1">
      <c r="F959" s="47" t="s">
        <v>170</v>
      </c>
      <c r="G959" s="48"/>
      <c r="H959" s="48"/>
      <c r="I959" s="1729" t="s">
        <v>334</v>
      </c>
      <c r="J959" s="1615"/>
      <c r="K959" s="1615"/>
      <c r="L959" s="1615"/>
      <c r="M959" s="1615"/>
      <c r="N959" s="1615"/>
      <c r="O959" s="1615"/>
      <c r="P959" s="1615"/>
      <c r="Q959" s="1615"/>
      <c r="R959" s="1615"/>
      <c r="S959" s="1615"/>
      <c r="T959" s="1616"/>
      <c r="U959" s="1551" t="s">
        <v>591</v>
      </c>
      <c r="V959" s="1324"/>
      <c r="W959" s="1324"/>
      <c r="X959" s="1324"/>
      <c r="Y959" s="1324"/>
      <c r="Z959" s="1325"/>
      <c r="AA959" s="1552"/>
      <c r="AB959" s="1447"/>
      <c r="AC959" s="1447"/>
      <c r="AD959" s="1447"/>
      <c r="AE959" s="1447"/>
      <c r="AF959" s="1553"/>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9">
        <v>43809</v>
      </c>
      <c r="N964" s="1435"/>
      <c r="O964" s="1435"/>
      <c r="P964" s="1435"/>
      <c r="Q964" s="1435"/>
      <c r="R964" s="1435"/>
      <c r="S964" s="1588"/>
      <c r="U964" s="66" t="s">
        <v>11</v>
      </c>
      <c r="V964" s="5"/>
      <c r="W964" s="5"/>
      <c r="X964" s="5"/>
      <c r="Y964" s="5"/>
      <c r="Z964" s="5"/>
      <c r="AA964" s="5"/>
      <c r="AB964" s="5"/>
      <c r="AC964" s="5"/>
      <c r="AD964" s="46"/>
      <c r="AE964" s="1629"/>
      <c r="AF964" s="1435"/>
      <c r="AG964" s="1435"/>
      <c r="AH964" s="1435"/>
      <c r="AI964" s="1435"/>
      <c r="AJ964" s="1435"/>
      <c r="AK964" s="1588"/>
      <c r="AZ964" s="34"/>
      <c r="BA964" s="34"/>
      <c r="BB964" s="34"/>
      <c r="BC964" s="34"/>
    </row>
    <row r="965" spans="1:64" ht="13" customHeight="1">
      <c r="C965" s="66" t="s">
        <v>12</v>
      </c>
      <c r="D965" s="5"/>
      <c r="E965" s="5"/>
      <c r="F965" s="5"/>
      <c r="G965" s="5"/>
      <c r="H965" s="5"/>
      <c r="I965" s="5"/>
      <c r="J965" s="5"/>
      <c r="K965" s="5"/>
      <c r="L965" s="46"/>
      <c r="M965" s="1653" t="s">
        <v>2750</v>
      </c>
      <c r="N965" s="1453"/>
      <c r="O965" s="1453"/>
      <c r="P965" s="1453"/>
      <c r="Q965" s="1453"/>
      <c r="R965" s="1453"/>
      <c r="S965" s="1654"/>
      <c r="U965" s="66" t="s">
        <v>12</v>
      </c>
      <c r="V965" s="5"/>
      <c r="W965" s="5"/>
      <c r="X965" s="5"/>
      <c r="Y965" s="5"/>
      <c r="Z965" s="5"/>
      <c r="AA965" s="5"/>
      <c r="AB965" s="5"/>
      <c r="AC965" s="5"/>
      <c r="AD965" s="46"/>
      <c r="AE965" s="1653"/>
      <c r="AF965" s="1453"/>
      <c r="AG965" s="1453"/>
      <c r="AH965" s="1453"/>
      <c r="AI965" s="1453"/>
      <c r="AJ965" s="1453"/>
      <c r="AK965" s="1654"/>
      <c r="AZ965" s="34"/>
      <c r="BA965" s="34"/>
      <c r="BB965" s="34"/>
      <c r="BC965" s="34"/>
    </row>
    <row r="966" spans="1:64" ht="13" customHeight="1">
      <c r="C966" s="66" t="s">
        <v>880</v>
      </c>
      <c r="D966" s="5"/>
      <c r="E966" s="5"/>
      <c r="J966" s="1670" t="s">
        <v>2751</v>
      </c>
      <c r="K966" s="1671"/>
      <c r="L966" s="1671"/>
      <c r="M966" s="1671"/>
      <c r="N966" s="1671"/>
      <c r="O966" s="1671"/>
      <c r="P966" s="1671"/>
      <c r="Q966" s="1671"/>
      <c r="R966" s="1671"/>
      <c r="S966" s="1672"/>
      <c r="U966" s="66" t="s">
        <v>880</v>
      </c>
      <c r="V966" s="5"/>
      <c r="W966" s="5"/>
      <c r="AB966" s="1670" t="s">
        <v>307</v>
      </c>
      <c r="AC966" s="1671"/>
      <c r="AD966" s="1671"/>
      <c r="AE966" s="1671"/>
      <c r="AF966" s="1671"/>
      <c r="AG966" s="1671"/>
      <c r="AH966" s="1671"/>
      <c r="AI966" s="1671"/>
      <c r="AJ966" s="1671"/>
      <c r="AK966" s="1672"/>
      <c r="AZ966" s="34"/>
      <c r="BA966" s="34"/>
      <c r="BB966" s="34"/>
      <c r="BC966" s="34"/>
    </row>
    <row r="967" spans="1:64" ht="13" customHeight="1">
      <c r="C967" s="66" t="s">
        <v>13</v>
      </c>
      <c r="D967" s="5"/>
      <c r="E967" s="5"/>
      <c r="F967" s="5"/>
      <c r="G967" s="5"/>
      <c r="H967" s="5"/>
      <c r="I967" s="5"/>
      <c r="J967" s="5"/>
      <c r="K967" s="5"/>
      <c r="L967" s="46"/>
      <c r="M967" s="1640">
        <f>M968/G761</f>
        <v>0.37878787878787878</v>
      </c>
      <c r="N967" s="1641"/>
      <c r="O967" s="1641"/>
      <c r="P967" s="1641"/>
      <c r="Q967" s="1641"/>
      <c r="R967" s="1641"/>
      <c r="S967" s="1642"/>
      <c r="U967" s="66" t="s">
        <v>13</v>
      </c>
      <c r="V967" s="5"/>
      <c r="W967" s="5"/>
      <c r="X967" s="5"/>
      <c r="Y967" s="5"/>
      <c r="Z967" s="5"/>
      <c r="AA967" s="5"/>
      <c r="AB967" s="5"/>
      <c r="AC967" s="5"/>
      <c r="AD967" s="46"/>
      <c r="AE967" s="1661"/>
      <c r="AF967" s="1641"/>
      <c r="AG967" s="1641"/>
      <c r="AH967" s="1641"/>
      <c r="AI967" s="1641"/>
      <c r="AJ967" s="1641"/>
      <c r="AK967" s="1642"/>
      <c r="AZ967" s="34"/>
      <c r="BA967" s="34"/>
      <c r="BB967" s="34"/>
      <c r="BC967" s="34"/>
    </row>
    <row r="968" spans="1:64" ht="13" customHeight="1">
      <c r="C968" s="66" t="s">
        <v>14</v>
      </c>
      <c r="D968" s="5"/>
      <c r="E968" s="5"/>
      <c r="F968" s="5"/>
      <c r="G968" s="5"/>
      <c r="H968" s="5"/>
      <c r="I968" s="5"/>
      <c r="J968" s="5"/>
      <c r="K968" s="5"/>
      <c r="L968" s="46"/>
      <c r="M968" s="1557">
        <v>25</v>
      </c>
      <c r="N968" s="1555"/>
      <c r="O968" s="1555"/>
      <c r="P968" s="1555"/>
      <c r="Q968" s="1555"/>
      <c r="R968" s="1555"/>
      <c r="S968" s="1556"/>
      <c r="U968" s="66" t="s">
        <v>14</v>
      </c>
      <c r="V968" s="5"/>
      <c r="W968" s="5"/>
      <c r="X968" s="5"/>
      <c r="Y968" s="5"/>
      <c r="Z968" s="5"/>
      <c r="AA968" s="5"/>
      <c r="AB968" s="5"/>
      <c r="AC968" s="5"/>
      <c r="AD968" s="46"/>
      <c r="AE968" s="1557"/>
      <c r="AF968" s="1555"/>
      <c r="AG968" s="1555"/>
      <c r="AH968" s="1555"/>
      <c r="AI968" s="1555"/>
      <c r="AJ968" s="1555"/>
      <c r="AK968" s="1556"/>
      <c r="AV968" s="2"/>
      <c r="AW968" s="2"/>
      <c r="AX968" s="2"/>
      <c r="AY968" s="2"/>
      <c r="AZ968" s="34"/>
      <c r="BA968" s="34"/>
      <c r="BB968" s="34"/>
      <c r="BC968" s="34"/>
    </row>
    <row r="969" spans="1:64" ht="13" customHeight="1">
      <c r="C969" s="66" t="s">
        <v>15</v>
      </c>
      <c r="D969" s="5"/>
      <c r="E969" s="5"/>
      <c r="F969" s="5"/>
      <c r="G969" s="5"/>
      <c r="H969" s="5"/>
      <c r="I969" s="5"/>
      <c r="J969" s="5"/>
      <c r="K969" s="5"/>
      <c r="L969" s="46"/>
      <c r="M969" s="1552">
        <f>'Subsidy Contract Calculation'!J40</f>
        <v>395364</v>
      </c>
      <c r="N969" s="1447"/>
      <c r="O969" s="1447"/>
      <c r="P969" s="1447"/>
      <c r="Q969" s="1447"/>
      <c r="R969" s="1447"/>
      <c r="S969" s="1553"/>
      <c r="U969" s="66" t="s">
        <v>15</v>
      </c>
      <c r="V969" s="5"/>
      <c r="W969" s="5"/>
      <c r="X969" s="5"/>
      <c r="Y969" s="5"/>
      <c r="Z969" s="5"/>
      <c r="AA969" s="5"/>
      <c r="AB969" s="5"/>
      <c r="AC969" s="5"/>
      <c r="AD969" s="46"/>
      <c r="AE969" s="1552"/>
      <c r="AF969" s="1447"/>
      <c r="AG969" s="1447"/>
      <c r="AH969" s="1447"/>
      <c r="AI969" s="1447"/>
      <c r="AJ969" s="1447"/>
      <c r="AK969" s="1553"/>
      <c r="AV969" s="2"/>
      <c r="AW969" s="2"/>
      <c r="AX969" s="2"/>
      <c r="AY969" s="2"/>
      <c r="AZ969" s="34"/>
      <c r="BA969" s="34"/>
      <c r="BB969" s="34"/>
      <c r="BC969" s="34"/>
    </row>
    <row r="970" spans="1:64" ht="13" customHeight="1">
      <c r="C970" s="66" t="s">
        <v>16</v>
      </c>
      <c r="D970" s="5"/>
      <c r="E970" s="5"/>
      <c r="F970" s="5"/>
      <c r="G970" s="5"/>
      <c r="H970" s="5"/>
      <c r="I970" s="5"/>
      <c r="J970" s="5"/>
      <c r="K970" s="5"/>
      <c r="L970" s="46"/>
      <c r="M970" s="1552">
        <f>M969*20</f>
        <v>7907280</v>
      </c>
      <c r="N970" s="1447"/>
      <c r="O970" s="1447"/>
      <c r="P970" s="1447"/>
      <c r="Q970" s="1447"/>
      <c r="R970" s="1447"/>
      <c r="S970" s="1553"/>
      <c r="U970" s="66" t="s">
        <v>16</v>
      </c>
      <c r="V970" s="5"/>
      <c r="W970" s="5"/>
      <c r="X970" s="5"/>
      <c r="Y970" s="5"/>
      <c r="Z970" s="5"/>
      <c r="AA970" s="5"/>
      <c r="AB970" s="5"/>
      <c r="AC970" s="5"/>
      <c r="AD970" s="46"/>
      <c r="AE970" s="1552"/>
      <c r="AF970" s="1447"/>
      <c r="AG970" s="1447"/>
      <c r="AH970" s="1447"/>
      <c r="AI970" s="1447"/>
      <c r="AJ970" s="1447"/>
      <c r="AK970" s="1553"/>
      <c r="AV970" s="2"/>
      <c r="AW970" s="2"/>
      <c r="AX970" s="2"/>
      <c r="AY970" s="2"/>
      <c r="AZ970" s="34"/>
      <c r="BB970" s="34"/>
      <c r="BC970" s="34"/>
    </row>
    <row r="971" spans="1:64" ht="13" customHeight="1">
      <c r="C971" s="121" t="s">
        <v>1650</v>
      </c>
      <c r="D971" s="5"/>
      <c r="E971" s="5"/>
      <c r="F971" s="5"/>
      <c r="G971" s="5"/>
      <c r="H971" s="5"/>
      <c r="I971" s="5"/>
      <c r="J971" s="5"/>
      <c r="K971" s="5"/>
      <c r="L971" s="46"/>
      <c r="M971" s="1658">
        <v>20</v>
      </c>
      <c r="N971" s="1659"/>
      <c r="O971" s="1659"/>
      <c r="P971" s="1659"/>
      <c r="Q971" s="1659"/>
      <c r="R971" s="1659"/>
      <c r="S971" s="1660"/>
      <c r="U971" s="121" t="s">
        <v>1650</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26"/>
      <c r="N976" s="1627"/>
      <c r="O976" s="1627"/>
      <c r="P976" s="1627"/>
      <c r="Q976" s="1627"/>
      <c r="R976" s="1627"/>
      <c r="S976" s="1628"/>
      <c r="T976" s="66" t="s">
        <v>790</v>
      </c>
      <c r="U976" s="5"/>
      <c r="V976" s="5"/>
      <c r="W976" s="5"/>
      <c r="X976" s="5"/>
      <c r="Y976" s="5"/>
      <c r="Z976" s="46"/>
      <c r="AA976" s="1626"/>
      <c r="AB976" s="1627"/>
      <c r="AC976" s="1627"/>
      <c r="AD976" s="1627"/>
      <c r="AE976" s="1627"/>
      <c r="AF976" s="1627"/>
      <c r="AG976" s="162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26"/>
      <c r="N977" s="1627"/>
      <c r="O977" s="1627"/>
      <c r="P977" s="1627"/>
      <c r="Q977" s="1627"/>
      <c r="R977" s="1627"/>
      <c r="S977" s="1628"/>
      <c r="T977" s="66" t="s">
        <v>789</v>
      </c>
      <c r="U977" s="5"/>
      <c r="V977" s="5"/>
      <c r="W977" s="5"/>
      <c r="X977" s="5"/>
      <c r="Y977" s="5"/>
      <c r="Z977" s="46"/>
      <c r="AA977" s="1626"/>
      <c r="AB977" s="1627"/>
      <c r="AC977" s="1627"/>
      <c r="AD977" s="1627"/>
      <c r="AE977" s="1627"/>
      <c r="AF977" s="1627"/>
      <c r="AG977" s="162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43" t="s">
        <v>591</v>
      </c>
      <c r="N978" s="1644"/>
      <c r="O978" s="1644"/>
      <c r="P978" s="1644"/>
      <c r="Q978" s="1644"/>
      <c r="R978" s="1644"/>
      <c r="S978" s="1645"/>
      <c r="T978" s="45" t="s">
        <v>337</v>
      </c>
      <c r="U978" s="5"/>
      <c r="V978" s="5"/>
      <c r="W978" s="5"/>
      <c r="X978" s="5"/>
      <c r="Y978" s="5"/>
      <c r="Z978" s="46"/>
      <c r="AA978" s="1626"/>
      <c r="AB978" s="1627"/>
      <c r="AC978" s="1627"/>
      <c r="AD978" s="1627"/>
      <c r="AE978" s="1627"/>
      <c r="AF978" s="1627"/>
      <c r="AG978" s="162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26"/>
      <c r="N979" s="1627"/>
      <c r="O979" s="1627"/>
      <c r="P979" s="1627"/>
      <c r="Q979" s="1627"/>
      <c r="R979" s="1627"/>
      <c r="S979" s="1628"/>
      <c r="T979" s="45" t="s">
        <v>338</v>
      </c>
      <c r="U979" s="5"/>
      <c r="V979" s="5"/>
      <c r="W979" s="5"/>
      <c r="X979" s="5"/>
      <c r="Y979" s="5"/>
      <c r="Z979" s="46"/>
      <c r="AA979" s="1626"/>
      <c r="AB979" s="1627"/>
      <c r="AC979" s="1627"/>
      <c r="AD979" s="1627"/>
      <c r="AE979" s="1627"/>
      <c r="AF979" s="1627"/>
      <c r="AG979" s="162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26"/>
      <c r="N980" s="1627"/>
      <c r="O980" s="1627"/>
      <c r="P980" s="1627"/>
      <c r="Q980" s="1627"/>
      <c r="R980" s="1627"/>
      <c r="S980" s="1628"/>
      <c r="T980" s="45" t="s">
        <v>376</v>
      </c>
      <c r="U980" s="5"/>
      <c r="V980" s="5"/>
      <c r="W980" s="5"/>
      <c r="X980" s="5"/>
      <c r="Y980" s="5"/>
      <c r="Z980" s="46"/>
      <c r="AA980" s="1626"/>
      <c r="AB980" s="1627"/>
      <c r="AC980" s="1627"/>
      <c r="AD980" s="1627"/>
      <c r="AE980" s="1627"/>
      <c r="AF980" s="1627"/>
      <c r="AG980" s="162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670" t="s">
        <v>307</v>
      </c>
      <c r="N981" s="1671"/>
      <c r="O981" s="1671"/>
      <c r="P981" s="1671"/>
      <c r="Q981" s="1671"/>
      <c r="R981" s="1671"/>
      <c r="S981" s="1672"/>
      <c r="T981" s="1650"/>
      <c r="U981" s="1651"/>
      <c r="V981" s="1651"/>
      <c r="W981" s="1651"/>
      <c r="X981" s="1651"/>
      <c r="Y981" s="1651"/>
      <c r="Z981" s="1652"/>
      <c r="AA981" s="1626"/>
      <c r="AB981" s="1627"/>
      <c r="AC981" s="1627"/>
      <c r="AD981" s="1627"/>
      <c r="AE981" s="1627"/>
      <c r="AF981" s="1627"/>
      <c r="AG981" s="162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26"/>
      <c r="N982" s="1627"/>
      <c r="O982" s="1627"/>
      <c r="P982" s="1627"/>
      <c r="Q982" s="1627"/>
      <c r="R982" s="1627"/>
      <c r="S982" s="1628"/>
      <c r="T982" s="1650"/>
      <c r="U982" s="1651"/>
      <c r="V982" s="1651"/>
      <c r="W982" s="1651"/>
      <c r="X982" s="1651"/>
      <c r="Y982" s="1651"/>
      <c r="Z982" s="1652"/>
      <c r="AA982" s="1626"/>
      <c r="AB982" s="1627"/>
      <c r="AC982" s="1627"/>
      <c r="AD982" s="1627"/>
      <c r="AE982" s="1627"/>
      <c r="AF982" s="1627"/>
      <c r="AG982" s="162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397" t="s">
        <v>669</v>
      </c>
      <c r="P983" s="1398"/>
      <c r="Q983" s="92"/>
      <c r="R983" s="92"/>
      <c r="S983" s="93"/>
      <c r="T983" s="41" t="s">
        <v>170</v>
      </c>
      <c r="U983" s="42"/>
      <c r="V983" s="42"/>
      <c r="W983" s="1743" t="s">
        <v>334</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3" customHeight="1">
      <c r="F984" s="1528" t="s">
        <v>33</v>
      </c>
      <c r="G984" s="1301"/>
      <c r="H984" s="1301"/>
      <c r="I984" s="1301"/>
      <c r="J984" s="1301"/>
      <c r="K984" s="1301"/>
      <c r="L984" s="1301"/>
      <c r="M984" s="1626"/>
      <c r="N984" s="1627"/>
      <c r="O984" s="1627"/>
      <c r="P984" s="1627"/>
      <c r="Q984" s="1627"/>
      <c r="R984" s="1627"/>
      <c r="S984" s="1628"/>
      <c r="T984" s="47"/>
      <c r="U984" s="48"/>
      <c r="V984" s="48"/>
      <c r="W984" s="48"/>
      <c r="X984" s="48"/>
      <c r="Y984" s="48"/>
      <c r="Z984" s="124" t="s">
        <v>134</v>
      </c>
      <c r="AA984" s="1712"/>
      <c r="AB984" s="1713"/>
      <c r="AC984" s="1713"/>
      <c r="AD984" s="1713"/>
      <c r="AE984" s="1713"/>
      <c r="AF984" s="1713"/>
      <c r="AG984" s="171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563"/>
      <c r="BH985" s="1563"/>
      <c r="BI985" s="1563"/>
      <c r="BJ985" s="1563"/>
      <c r="BK985" s="1563"/>
      <c r="BL985" s="1563"/>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8" t="s">
        <v>548</v>
      </c>
      <c r="B988" s="1458"/>
      <c r="C988" s="1458"/>
      <c r="D988" s="1458"/>
      <c r="E988" s="1458"/>
      <c r="F988" s="1458"/>
      <c r="G988" s="1458"/>
      <c r="H988" s="1458"/>
      <c r="I988" s="1458"/>
      <c r="J988" s="1458"/>
      <c r="K988" s="1458"/>
      <c r="L988" s="1458"/>
      <c r="M988" s="1458"/>
      <c r="N988" s="1458"/>
      <c r="O988" s="1458"/>
      <c r="P988" s="1458"/>
      <c r="Q988" s="1458"/>
      <c r="R988" s="1458"/>
      <c r="S988" s="1458"/>
      <c r="T988" s="1458"/>
      <c r="U988" s="1458"/>
      <c r="V988" s="1458"/>
      <c r="W988" s="1458"/>
      <c r="X988" s="1458"/>
      <c r="Y988" s="1458"/>
      <c r="Z988" s="1458"/>
      <c r="AA988" s="1458"/>
      <c r="AB988" s="1458"/>
      <c r="AC988" s="1458"/>
      <c r="AD988" s="1458"/>
      <c r="AE988" s="1458"/>
      <c r="AF988" s="1458"/>
      <c r="AG988" s="1458"/>
      <c r="AH988" s="1458"/>
      <c r="AI988" s="1458"/>
      <c r="AJ988" s="1458"/>
      <c r="AK988" s="1458"/>
      <c r="AL988" s="1458"/>
      <c r="AM988" s="1458"/>
      <c r="AN988" s="1458"/>
      <c r="AO988" s="1458"/>
      <c r="AP988" s="1458"/>
      <c r="AQ988" s="1458"/>
      <c r="AR988" s="1458"/>
      <c r="AS988" s="1458"/>
      <c r="AT988" s="1458"/>
      <c r="AU988" s="68"/>
      <c r="AV988" s="68"/>
      <c r="AW988" s="68"/>
      <c r="AX988" s="68"/>
      <c r="AY988" s="68"/>
      <c r="AZ988" s="14"/>
      <c r="BA988" s="14"/>
      <c r="BB988" s="908"/>
      <c r="BC988" s="908"/>
    </row>
    <row r="989" spans="1:64" ht="13" customHeight="1">
      <c r="A989" s="1458"/>
      <c r="B989" s="1458"/>
      <c r="C989" s="1458"/>
      <c r="D989" s="1458"/>
      <c r="E989" s="1458"/>
      <c r="F989" s="1458"/>
      <c r="G989" s="1458"/>
      <c r="H989" s="1458"/>
      <c r="I989" s="1458"/>
      <c r="J989" s="1458"/>
      <c r="K989" s="1458"/>
      <c r="L989" s="1458"/>
      <c r="M989" s="1458"/>
      <c r="N989" s="1458"/>
      <c r="O989" s="1458"/>
      <c r="P989" s="1458"/>
      <c r="Q989" s="1458"/>
      <c r="R989" s="1458"/>
      <c r="S989" s="1458"/>
      <c r="T989" s="1458"/>
      <c r="U989" s="1458"/>
      <c r="V989" s="1458"/>
      <c r="W989" s="1458"/>
      <c r="X989" s="1458"/>
      <c r="Y989" s="1458"/>
      <c r="Z989" s="1458"/>
      <c r="AA989" s="1458"/>
      <c r="AB989" s="1458"/>
      <c r="AC989" s="1458"/>
      <c r="AD989" s="1458"/>
      <c r="AE989" s="1458"/>
      <c r="AF989" s="1458"/>
      <c r="AG989" s="1458"/>
      <c r="AH989" s="1458"/>
      <c r="AI989" s="1458"/>
      <c r="AJ989" s="1458"/>
      <c r="AK989" s="1458"/>
      <c r="AL989" s="1458"/>
      <c r="AM989" s="1458"/>
      <c r="AN989" s="1458"/>
      <c r="AO989" s="1458"/>
      <c r="AP989" s="1458"/>
      <c r="AQ989" s="1458"/>
      <c r="AR989" s="1458"/>
      <c r="AS989" s="1458"/>
      <c r="AT989" s="1458"/>
      <c r="AU989" s="68"/>
      <c r="AV989" s="68"/>
      <c r="AW989" s="68"/>
      <c r="AX989" s="68"/>
      <c r="AY989" s="68"/>
      <c r="AZ989" s="30"/>
      <c r="BA989" s="14"/>
      <c r="BB989" s="14"/>
      <c r="BC989" s="14"/>
    </row>
    <row r="990" spans="1:64" ht="13" customHeight="1">
      <c r="A990" s="1458"/>
      <c r="B990" s="1458"/>
      <c r="C990" s="1458"/>
      <c r="D990" s="1458"/>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8"/>
      <c r="AF990" s="1458"/>
      <c r="AG990" s="1458"/>
      <c r="AH990" s="1458"/>
      <c r="AI990" s="1458"/>
      <c r="AJ990" s="1458"/>
      <c r="AK990" s="1458"/>
      <c r="AL990" s="1458"/>
      <c r="AM990" s="1458"/>
      <c r="AN990" s="1458"/>
      <c r="AO990" s="1458"/>
      <c r="AP990" s="1458"/>
      <c r="AQ990" s="1458"/>
      <c r="AR990" s="1458"/>
      <c r="AS990" s="1458"/>
      <c r="AT990" s="1458"/>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739" t="s">
        <v>638</v>
      </c>
      <c r="E994" s="1740"/>
      <c r="F994" s="1740"/>
      <c r="G994" s="1740"/>
      <c r="H994" s="1740"/>
      <c r="I994" s="1740"/>
      <c r="J994" s="1740"/>
      <c r="K994" s="1740"/>
      <c r="L994" s="1740"/>
      <c r="M994" s="1740"/>
      <c r="N994" s="1740"/>
      <c r="O994" s="1740"/>
      <c r="P994" s="1740"/>
      <c r="Q994" s="1741"/>
      <c r="R994" s="1739" t="s">
        <v>639</v>
      </c>
      <c r="S994" s="1740"/>
      <c r="T994" s="1740"/>
      <c r="U994" s="1740"/>
      <c r="V994" s="1740"/>
      <c r="W994" s="1740"/>
      <c r="X994" s="1740"/>
      <c r="Y994" s="1740"/>
      <c r="Z994" s="1740"/>
      <c r="AA994" s="1741"/>
      <c r="AB994" s="1739" t="s">
        <v>640</v>
      </c>
      <c r="AC994" s="1740"/>
      <c r="AD994" s="1740"/>
      <c r="AE994" s="1740"/>
      <c r="AF994" s="1740"/>
      <c r="AG994" s="1740"/>
      <c r="AH994" s="1740"/>
      <c r="AI994" s="1741"/>
      <c r="AJ994" s="1739" t="s">
        <v>641</v>
      </c>
      <c r="AK994" s="1740"/>
      <c r="AL994" s="1740"/>
      <c r="AM994" s="1740"/>
      <c r="AN994" s="1740"/>
      <c r="AO994" s="1740"/>
      <c r="AP994" s="1740"/>
      <c r="AQ994" s="1741"/>
      <c r="AR994" s="68"/>
      <c r="AS994" s="68"/>
      <c r="AT994" s="68"/>
      <c r="AU994" s="68"/>
      <c r="AV994" s="68"/>
      <c r="AW994" s="68"/>
      <c r="AX994" s="68"/>
      <c r="AY994" s="68"/>
      <c r="AZ994" s="30"/>
      <c r="BB994" s="14"/>
      <c r="BC994" s="14"/>
    </row>
    <row r="995" spans="1:55" ht="13" customHeight="1">
      <c r="A995" s="14"/>
      <c r="B995" s="73"/>
      <c r="C995" s="925"/>
      <c r="D995" s="1606" t="s">
        <v>633</v>
      </c>
      <c r="E995" s="1607"/>
      <c r="F995" s="1607"/>
      <c r="G995" s="1607"/>
      <c r="H995" s="1607"/>
      <c r="I995" s="1607"/>
      <c r="J995" s="1607"/>
      <c r="K995" s="1607"/>
      <c r="L995" s="1607"/>
      <c r="M995" s="1607"/>
      <c r="N995" s="1607"/>
      <c r="O995" s="1607"/>
      <c r="P995" s="1607"/>
      <c r="Q995" s="1608"/>
      <c r="R995" s="1669">
        <f>IF(ISNA(IF($CU$122="4%",(INDEX($CS$160:$CW$217,MATCH($DG$122,$CR$160:$CR$217,0),MATCH(D995,$CS$159:$CW$159,0))),(INDEX($CZ$160:$DD$217,MATCH($DG$122,$CY$160:$CY$217,0),MATCH(D995,$CZ$159:$DD$159,0))))),0,IF($CU$122="4%",(INDEX($CS$160:$CW$217,MATCH($DG$122,$CR$160:$CR$217,0),MATCH(D995,$CS$159:$CW$159,0))),(INDEX($CZ$160:$DD$217,MATCH($DG$122,$CY$160:$CY$217,0),MATCH(D995,$CZ$159:$DD$159,0)))))</f>
        <v>406666</v>
      </c>
      <c r="S995" s="1669"/>
      <c r="T995" s="1669"/>
      <c r="U995" s="1669"/>
      <c r="V995" s="1669"/>
      <c r="W995" s="1669"/>
      <c r="X995" s="1669"/>
      <c r="Y995" s="1669"/>
      <c r="Z995" s="1669"/>
      <c r="AA995" s="1669"/>
      <c r="AB995" s="1666">
        <f>CP810</f>
        <v>0</v>
      </c>
      <c r="AC995" s="1667"/>
      <c r="AD995" s="1667"/>
      <c r="AE995" s="1667"/>
      <c r="AF995" s="1667"/>
      <c r="AG995" s="1667"/>
      <c r="AH995" s="1667"/>
      <c r="AI995" s="1668"/>
      <c r="AJ995" s="1637">
        <f>IF(ISERROR((R995*AB995)),0,(R995*AB995))</f>
        <v>0</v>
      </c>
      <c r="AK995" s="1638"/>
      <c r="AL995" s="1638"/>
      <c r="AM995" s="1638"/>
      <c r="AN995" s="1638"/>
      <c r="AO995" s="1638"/>
      <c r="AP995" s="1638"/>
      <c r="AQ995" s="1639"/>
      <c r="AR995" s="68"/>
      <c r="AS995" s="68"/>
      <c r="AT995" s="68"/>
      <c r="AU995" s="68"/>
      <c r="AV995" s="68"/>
      <c r="AW995" s="68"/>
      <c r="AX995" s="68"/>
      <c r="AY995" s="68"/>
      <c r="AZ995" s="30"/>
      <c r="BB995" s="14"/>
      <c r="BC995" s="14"/>
    </row>
    <row r="996" spans="1:55" ht="13" customHeight="1">
      <c r="A996" s="14"/>
      <c r="B996" s="73"/>
      <c r="C996" s="83"/>
      <c r="D996" s="1606" t="s">
        <v>325</v>
      </c>
      <c r="E996" s="1607"/>
      <c r="F996" s="1607"/>
      <c r="G996" s="1607"/>
      <c r="H996" s="1607"/>
      <c r="I996" s="1607"/>
      <c r="J996" s="1607"/>
      <c r="K996" s="1607"/>
      <c r="L996" s="1607"/>
      <c r="M996" s="1607"/>
      <c r="N996" s="1607"/>
      <c r="O996" s="1607"/>
      <c r="P996" s="1607"/>
      <c r="Q996" s="1608"/>
      <c r="R996" s="1669">
        <f>IF(ISNA(IF($CU$122="4%",(INDEX($CS$160:$CW$217,MATCH($DG$122,$CR$160:$CR$217,0),MATCH(D996,$CS$159:$CW$159,0))),(INDEX($CZ$160:$DD$217,MATCH($DG$122,$CY$160:$CY$217,0),MATCH(D996,$CZ$159:$DD$159,0))))),0,IF($CU$122="4%",(INDEX($CS$160:$CW$217,MATCH($DG$122,$CR$160:$CR$217,0),MATCH(D996,$CS$159:$CW$159,0))),(INDEX($CZ$160:$DD$217,MATCH($DG$122,$CY$160:$CY$217,0),MATCH(D996,$CZ$159:$DD$159,0)))))</f>
        <v>468882</v>
      </c>
      <c r="S996" s="1669"/>
      <c r="T996" s="1669"/>
      <c r="U996" s="1669"/>
      <c r="V996" s="1669"/>
      <c r="W996" s="1669"/>
      <c r="X996" s="1669"/>
      <c r="Y996" s="1669"/>
      <c r="Z996" s="1669"/>
      <c r="AA996" s="1669"/>
      <c r="AB996" s="1666">
        <f>CU810</f>
        <v>18</v>
      </c>
      <c r="AC996" s="1667"/>
      <c r="AD996" s="1667"/>
      <c r="AE996" s="1667"/>
      <c r="AF996" s="1667"/>
      <c r="AG996" s="1667"/>
      <c r="AH996" s="1667"/>
      <c r="AI996" s="1668"/>
      <c r="AJ996" s="1637">
        <f>IF(ISERROR((R996*AB996)),0,(R996*AB996))</f>
        <v>8439876</v>
      </c>
      <c r="AK996" s="1638"/>
      <c r="AL996" s="1638"/>
      <c r="AM996" s="1638"/>
      <c r="AN996" s="1638"/>
      <c r="AO996" s="1638"/>
      <c r="AP996" s="1638"/>
      <c r="AQ996" s="1639"/>
      <c r="AR996" s="68"/>
      <c r="AS996" s="68"/>
      <c r="AT996" s="68"/>
      <c r="AU996" s="68"/>
      <c r="AV996" s="68"/>
      <c r="AW996" s="68"/>
      <c r="AX996" s="68"/>
      <c r="AY996" s="68"/>
      <c r="AZ996" s="30"/>
      <c r="BB996" s="14"/>
      <c r="BC996" s="14"/>
    </row>
    <row r="997" spans="1:55" ht="13" customHeight="1">
      <c r="A997" s="14"/>
      <c r="B997" s="73"/>
      <c r="C997" s="83"/>
      <c r="D997" s="1606" t="s">
        <v>163</v>
      </c>
      <c r="E997" s="1607"/>
      <c r="F997" s="1607"/>
      <c r="G997" s="1607"/>
      <c r="H997" s="1607"/>
      <c r="I997" s="1607"/>
      <c r="J997" s="1607"/>
      <c r="K997" s="1607"/>
      <c r="L997" s="1607"/>
      <c r="M997" s="1607"/>
      <c r="N997" s="1607"/>
      <c r="O997" s="1607"/>
      <c r="P997" s="1607"/>
      <c r="Q997" s="1608"/>
      <c r="R997" s="1669">
        <f>IF(ISNA(IF($CU$122="4%",(INDEX($CS$160:$CW$217,MATCH($DG$122,$CR$160:$CR$217,0),MATCH(D997,$CS$159:$CW$159,0))),(INDEX($CZ$160:$DD$217,MATCH($DG$122,$CY$160:$CY$217,0),MATCH(D997,$CZ$159:$DD$159,0))))),0,IF($CU$122="4%",(INDEX($CS$160:$CW$217,MATCH($DG$122,$CR$160:$CR$217,0),MATCH(D997,$CS$159:$CW$159,0))),(INDEX($CZ$160:$DD$217,MATCH($DG$122,$CY$160:$CY$217,0),MATCH(D997,$CZ$159:$DD$159,0)))))</f>
        <v>565600</v>
      </c>
      <c r="S997" s="1669"/>
      <c r="T997" s="1669"/>
      <c r="U997" s="1669"/>
      <c r="V997" s="1669"/>
      <c r="W997" s="1669"/>
      <c r="X997" s="1669"/>
      <c r="Y997" s="1669"/>
      <c r="Z997" s="1669"/>
      <c r="AA997" s="1669"/>
      <c r="AB997" s="1666">
        <f>CZ810</f>
        <v>31</v>
      </c>
      <c r="AC997" s="1667"/>
      <c r="AD997" s="1667"/>
      <c r="AE997" s="1667"/>
      <c r="AF997" s="1667"/>
      <c r="AG997" s="1667"/>
      <c r="AH997" s="1667"/>
      <c r="AI997" s="1668"/>
      <c r="AJ997" s="1637">
        <f>IF(ISERROR((R997*AB997)),0,(R997*AB997))</f>
        <v>17533600</v>
      </c>
      <c r="AK997" s="1638"/>
      <c r="AL997" s="1638"/>
      <c r="AM997" s="1638"/>
      <c r="AN997" s="1638"/>
      <c r="AO997" s="1638"/>
      <c r="AP997" s="1638"/>
      <c r="AQ997" s="1639"/>
      <c r="AR997" s="68"/>
      <c r="AS997" s="68"/>
      <c r="AT997" s="68"/>
      <c r="AU997" s="68"/>
      <c r="AV997" s="68"/>
      <c r="AW997" s="68"/>
      <c r="AX997" s="68"/>
      <c r="AY997" s="68"/>
      <c r="AZ997" s="30"/>
      <c r="BB997" s="14"/>
      <c r="BC997" s="14"/>
    </row>
    <row r="998" spans="1:55" ht="13" customHeight="1">
      <c r="A998" s="14"/>
      <c r="B998" s="73"/>
      <c r="C998" s="83"/>
      <c r="D998" s="1606" t="s">
        <v>164</v>
      </c>
      <c r="E998" s="1607"/>
      <c r="F998" s="1607"/>
      <c r="G998" s="1607"/>
      <c r="H998" s="1607"/>
      <c r="I998" s="1607"/>
      <c r="J998" s="1607"/>
      <c r="K998" s="1607"/>
      <c r="L998" s="1607"/>
      <c r="M998" s="1607"/>
      <c r="N998" s="1607"/>
      <c r="O998" s="1607"/>
      <c r="P998" s="1607"/>
      <c r="Q998" s="1608"/>
      <c r="R998" s="1669">
        <f>IF(ISNA(IF($CU$122="4%",(INDEX($CS$160:$CW$217,MATCH($DG$122,$CR$160:$CR$217,0),MATCH(D998,$CS$159:$CW$159,0))),(INDEX($CZ$160:$DD$217,MATCH($DG$122,$CY$160:$CY$217,0),MATCH(D998,$CZ$159:$DD$159,0))))),0,IF($CU$122="4%",(INDEX($CS$160:$CW$217,MATCH($DG$122,$CR$160:$CR$217,0),MATCH(D998,$CS$159:$CW$159,0))),(INDEX($CZ$160:$DD$217,MATCH($DG$122,$CY$160:$CY$217,0),MATCH(D998,$CZ$159:$DD$159,0)))))</f>
        <v>723968</v>
      </c>
      <c r="S998" s="1669"/>
      <c r="T998" s="1669"/>
      <c r="U998" s="1669"/>
      <c r="V998" s="1669"/>
      <c r="W998" s="1669"/>
      <c r="X998" s="1669"/>
      <c r="Y998" s="1669"/>
      <c r="Z998" s="1669"/>
      <c r="AA998" s="1669"/>
      <c r="AB998" s="1666">
        <f>DE810</f>
        <v>18</v>
      </c>
      <c r="AC998" s="1667"/>
      <c r="AD998" s="1667"/>
      <c r="AE998" s="1667"/>
      <c r="AF998" s="1667"/>
      <c r="AG998" s="1667"/>
      <c r="AH998" s="1667"/>
      <c r="AI998" s="1668"/>
      <c r="AJ998" s="1637">
        <f>IF(ISERROR((R998*AB998)),0,(R998*AB998))</f>
        <v>13031424</v>
      </c>
      <c r="AK998" s="1638"/>
      <c r="AL998" s="1638"/>
      <c r="AM998" s="1638"/>
      <c r="AN998" s="1638"/>
      <c r="AO998" s="1638"/>
      <c r="AP998" s="1638"/>
      <c r="AQ998" s="1639"/>
      <c r="AR998" s="68"/>
      <c r="AS998" s="68"/>
      <c r="AT998" s="68"/>
      <c r="AU998" s="68"/>
      <c r="AV998" s="68"/>
      <c r="AW998" s="68"/>
      <c r="AX998" s="68"/>
      <c r="AY998" s="68"/>
      <c r="AZ998" s="30"/>
      <c r="BA998" s="34"/>
      <c r="BB998" s="14"/>
      <c r="BC998" s="14"/>
    </row>
    <row r="999" spans="1:55" ht="13" customHeight="1">
      <c r="A999" s="14"/>
      <c r="B999" s="47"/>
      <c r="C999" s="78"/>
      <c r="D999" s="1606" t="s">
        <v>460</v>
      </c>
      <c r="E999" s="1607"/>
      <c r="F999" s="1607"/>
      <c r="G999" s="1607"/>
      <c r="H999" s="1607"/>
      <c r="I999" s="1607"/>
      <c r="J999" s="1607"/>
      <c r="K999" s="1607"/>
      <c r="L999" s="1607"/>
      <c r="M999" s="1607"/>
      <c r="N999" s="1607"/>
      <c r="O999" s="1607"/>
      <c r="P999" s="1607"/>
      <c r="Q999" s="1608"/>
      <c r="R999" s="1669">
        <f>IF(ISNA(IF($CU$122="4%",(INDEX($CS$160:$CW$217,MATCH($DG$122,$CR$160:$CR$217,0),MATCH(D999,$CS$159:$CW$159,0))),(INDEX($CZ$160:$DD$217,MATCH($DG$122,$CY$160:$CY$217,0),MATCH(D999,$CZ$159:$DD$159,0))))),0,IF($CU$122="4%",(INDEX($CS$160:$CW$217,MATCH($DG$122,$CR$160:$CR$217,0),MATCH(D999,$CS$159:$CW$159,0))),(INDEX($CZ$160:$DD$217,MATCH($DG$122,$CY$160:$CY$217,0),MATCH(D999,$CZ$159:$DD$159,0)))))</f>
        <v>806546</v>
      </c>
      <c r="S999" s="1669"/>
      <c r="T999" s="1669"/>
      <c r="U999" s="1669"/>
      <c r="V999" s="1669"/>
      <c r="W999" s="1669"/>
      <c r="X999" s="1669"/>
      <c r="Y999" s="1669"/>
      <c r="Z999" s="1669"/>
      <c r="AA999" s="1669"/>
      <c r="AB999" s="1666">
        <f>DO810+DJ810</f>
        <v>0</v>
      </c>
      <c r="AC999" s="1667"/>
      <c r="AD999" s="1667"/>
      <c r="AE999" s="1667"/>
      <c r="AF999" s="1667"/>
      <c r="AG999" s="1667"/>
      <c r="AH999" s="1667"/>
      <c r="AI999" s="1668"/>
      <c r="AJ999" s="1637">
        <f>IF(ISERROR((R999*AB999)),0,(R999*AB999))</f>
        <v>0</v>
      </c>
      <c r="AK999" s="1638"/>
      <c r="AL999" s="1638"/>
      <c r="AM999" s="1638"/>
      <c r="AN999" s="1638"/>
      <c r="AO999" s="1638"/>
      <c r="AP999" s="1638"/>
      <c r="AQ999" s="1639"/>
      <c r="AR999" s="68"/>
      <c r="AS999" s="68"/>
      <c r="AT999" s="68"/>
      <c r="AU999" s="68"/>
      <c r="AV999" s="68"/>
      <c r="AW999" s="68"/>
      <c r="AX999" s="68"/>
      <c r="AY999" s="68"/>
      <c r="AZ999" s="30"/>
      <c r="BB999" s="14"/>
      <c r="BC999" s="14"/>
    </row>
    <row r="1000" spans="1:55" ht="13" customHeight="1">
      <c r="A1000" s="14"/>
      <c r="B1000" s="1697" t="s">
        <v>791</v>
      </c>
      <c r="C1000" s="1698"/>
      <c r="D1000" s="1698"/>
      <c r="E1000" s="1698"/>
      <c r="F1000" s="1698"/>
      <c r="G1000" s="1698"/>
      <c r="H1000" s="1698"/>
      <c r="I1000" s="1698"/>
      <c r="J1000" s="1698"/>
      <c r="K1000" s="1698"/>
      <c r="L1000" s="1698"/>
      <c r="M1000" s="1698"/>
      <c r="N1000" s="1698"/>
      <c r="O1000" s="1698"/>
      <c r="P1000" s="1698"/>
      <c r="Q1000" s="1698"/>
      <c r="R1000" s="1698"/>
      <c r="S1000" s="1698"/>
      <c r="T1000" s="1698"/>
      <c r="U1000" s="1698"/>
      <c r="V1000" s="1698"/>
      <c r="W1000" s="1698"/>
      <c r="X1000" s="1698"/>
      <c r="Y1000" s="1698"/>
      <c r="Z1000" s="1698"/>
      <c r="AA1000" s="1699"/>
      <c r="AB1000" s="1666">
        <f>SUM(AB995:AI999)</f>
        <v>67</v>
      </c>
      <c r="AC1000" s="1667"/>
      <c r="AD1000" s="1667"/>
      <c r="AE1000" s="1667"/>
      <c r="AF1000" s="1667"/>
      <c r="AG1000" s="1667"/>
      <c r="AH1000" s="1667"/>
      <c r="AI1000" s="1668"/>
      <c r="AJ1000" s="1637"/>
      <c r="AK1000" s="1638"/>
      <c r="AL1000" s="1638"/>
      <c r="AM1000" s="1638"/>
      <c r="AN1000" s="1638"/>
      <c r="AO1000" s="1638"/>
      <c r="AP1000" s="1638"/>
      <c r="AQ1000" s="1639"/>
      <c r="AR1000" s="68"/>
      <c r="AS1000" s="68"/>
      <c r="AT1000" s="68"/>
      <c r="AU1000" s="68"/>
      <c r="AV1000" s="68"/>
      <c r="AW1000" s="68"/>
      <c r="AX1000" s="68"/>
      <c r="AY1000" s="68"/>
      <c r="AZ1000" s="34"/>
      <c r="BA1000" s="34"/>
      <c r="BB1000" s="14"/>
      <c r="BC1000" s="14"/>
    </row>
    <row r="1001" spans="1:55" ht="13" customHeight="1">
      <c r="A1001" s="14"/>
      <c r="B1001" s="1691" t="s">
        <v>512</v>
      </c>
      <c r="C1001" s="1692"/>
      <c r="D1001" s="1692"/>
      <c r="E1001" s="1692"/>
      <c r="F1001" s="1692"/>
      <c r="G1001" s="1692"/>
      <c r="H1001" s="1692"/>
      <c r="I1001" s="1692"/>
      <c r="J1001" s="1692"/>
      <c r="K1001" s="1692"/>
      <c r="L1001" s="1692"/>
      <c r="M1001" s="1692"/>
      <c r="N1001" s="1692"/>
      <c r="O1001" s="1692"/>
      <c r="P1001" s="1692"/>
      <c r="Q1001" s="1692"/>
      <c r="R1001" s="1692"/>
      <c r="S1001" s="1692"/>
      <c r="T1001" s="1692"/>
      <c r="U1001" s="1692"/>
      <c r="V1001" s="1692"/>
      <c r="W1001" s="1692"/>
      <c r="X1001" s="1692"/>
      <c r="Y1001" s="1692"/>
      <c r="Z1001" s="1692"/>
      <c r="AA1001" s="1692"/>
      <c r="AB1001" s="1692"/>
      <c r="AC1001" s="1692"/>
      <c r="AD1001" s="1692"/>
      <c r="AE1001" s="1692"/>
      <c r="AF1001" s="1692"/>
      <c r="AG1001" s="1692"/>
      <c r="AH1001" s="1692"/>
      <c r="AI1001" s="1693"/>
      <c r="AJ1001" s="1637">
        <f>SUM(AJ995:AQ999)</f>
        <v>39004900</v>
      </c>
      <c r="AK1001" s="1638"/>
      <c r="AL1001" s="1638"/>
      <c r="AM1001" s="1638"/>
      <c r="AN1001" s="1638"/>
      <c r="AO1001" s="1638"/>
      <c r="AP1001" s="1638"/>
      <c r="AQ1001" s="1639"/>
      <c r="AR1001" s="68"/>
      <c r="AS1001" s="68"/>
      <c r="AT1001" s="68"/>
      <c r="AU1001" s="68"/>
      <c r="AV1001" s="68"/>
      <c r="AW1001" s="68"/>
      <c r="AX1001" s="68"/>
      <c r="AY1001" s="68"/>
      <c r="AZ1001" s="34"/>
      <c r="BB1001" s="34"/>
      <c r="BC1001" s="34"/>
    </row>
    <row r="1002" spans="1:55" ht="13" customHeight="1">
      <c r="A1002" s="14"/>
      <c r="B1002" s="1688"/>
      <c r="C1002" s="1689"/>
      <c r="D1002" s="1689"/>
      <c r="E1002" s="1689"/>
      <c r="F1002" s="1689"/>
      <c r="G1002" s="1689"/>
      <c r="H1002" s="1689"/>
      <c r="I1002" s="1689"/>
      <c r="J1002" s="1689"/>
      <c r="K1002" s="1689"/>
      <c r="L1002" s="1689"/>
      <c r="M1002" s="1689"/>
      <c r="N1002" s="1689"/>
      <c r="O1002" s="1689"/>
      <c r="P1002" s="1689"/>
      <c r="Q1002" s="1689"/>
      <c r="R1002" s="1689"/>
      <c r="S1002" s="1689"/>
      <c r="T1002" s="1689"/>
      <c r="U1002" s="1689"/>
      <c r="V1002" s="1689"/>
      <c r="W1002" s="1689"/>
      <c r="X1002" s="1689"/>
      <c r="Y1002" s="1689"/>
      <c r="Z1002" s="1689"/>
      <c r="AA1002" s="1689"/>
      <c r="AB1002" s="1689"/>
      <c r="AC1002" s="1689"/>
      <c r="AD1002" s="1689"/>
      <c r="AE1002" s="1690"/>
      <c r="AF1002" s="1715" t="s">
        <v>666</v>
      </c>
      <c r="AG1002" s="1716"/>
      <c r="AH1002" s="1716"/>
      <c r="AI1002" s="1717"/>
      <c r="AJ1002" s="1688"/>
      <c r="AK1002" s="1689"/>
      <c r="AL1002" s="1689"/>
      <c r="AM1002" s="1689"/>
      <c r="AN1002" s="1689"/>
      <c r="AO1002" s="1689"/>
      <c r="AP1002" s="1689"/>
      <c r="AQ1002" s="1690"/>
      <c r="AR1002" s="68"/>
      <c r="AS1002" s="68"/>
      <c r="AT1002" s="68"/>
      <c r="AU1002" s="68"/>
      <c r="AV1002" s="68"/>
      <c r="AW1002" s="68"/>
      <c r="AX1002" s="68"/>
      <c r="AY1002" s="68"/>
      <c r="AZ1002" s="34"/>
      <c r="BA1002" s="34"/>
      <c r="BB1002" s="34"/>
      <c r="BC1002" s="34"/>
    </row>
    <row r="1003" spans="1:55" ht="13" customHeight="1">
      <c r="A1003" s="14"/>
      <c r="B1003" s="73"/>
      <c r="C1003" s="923" t="s">
        <v>668</v>
      </c>
      <c r="D1003" s="1694" t="s">
        <v>1220</v>
      </c>
      <c r="E1003" s="1695"/>
      <c r="F1003" s="1695"/>
      <c r="G1003" s="1695"/>
      <c r="H1003" s="1695"/>
      <c r="I1003" s="1695"/>
      <c r="J1003" s="1695"/>
      <c r="K1003" s="1695"/>
      <c r="L1003" s="1695"/>
      <c r="M1003" s="1695"/>
      <c r="N1003" s="1695"/>
      <c r="O1003" s="1695"/>
      <c r="P1003" s="1695"/>
      <c r="Q1003" s="1695"/>
      <c r="R1003" s="1695"/>
      <c r="S1003" s="1695"/>
      <c r="T1003" s="1695"/>
      <c r="U1003" s="1695"/>
      <c r="V1003" s="1695"/>
      <c r="W1003" s="1695"/>
      <c r="X1003" s="1695"/>
      <c r="Y1003" s="1695"/>
      <c r="Z1003" s="1695"/>
      <c r="AA1003" s="1695"/>
      <c r="AB1003" s="1695"/>
      <c r="AC1003" s="1695"/>
      <c r="AD1003" s="1695"/>
      <c r="AE1003" s="1696"/>
      <c r="AF1003" s="79"/>
      <c r="AG1003" s="1718" t="s">
        <v>545</v>
      </c>
      <c r="AH1003" s="1719"/>
      <c r="AI1003" s="87"/>
      <c r="AJ1003" s="1673">
        <f>ROUND(IF(AND(AG1003="yes",D1009&gt;0),AJ1001*0.2,0),0)</f>
        <v>7800980</v>
      </c>
      <c r="AK1003" s="1674"/>
      <c r="AL1003" s="1674"/>
      <c r="AM1003" s="1674"/>
      <c r="AN1003" s="1674"/>
      <c r="AO1003" s="1674"/>
      <c r="AP1003" s="1674"/>
      <c r="AQ1003" s="1675"/>
      <c r="AR1003" s="68"/>
      <c r="AS1003" s="68"/>
      <c r="AT1003" s="68"/>
      <c r="AU1003" s="68"/>
      <c r="AV1003" s="68"/>
      <c r="AW1003" s="68"/>
      <c r="AX1003" s="68"/>
      <c r="AY1003" s="68"/>
      <c r="AZ1003" s="34"/>
      <c r="BA1003" s="34"/>
      <c r="BB1003" s="34"/>
      <c r="BC1003" s="34"/>
    </row>
    <row r="1004" spans="1:55" ht="13" customHeight="1">
      <c r="A1004" s="14"/>
      <c r="B1004" s="257"/>
      <c r="C1004" s="256"/>
      <c r="D1004" s="1730" t="s">
        <v>2189</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6"/>
      <c r="AK1004" s="1677"/>
      <c r="AL1004" s="1677"/>
      <c r="AM1004" s="1677"/>
      <c r="AN1004" s="1677"/>
      <c r="AO1004" s="1677"/>
      <c r="AP1004" s="1677"/>
      <c r="AQ1004" s="1678"/>
      <c r="AR1004" s="68"/>
      <c r="AS1004" s="68"/>
      <c r="AT1004" s="68"/>
      <c r="AU1004" s="68"/>
      <c r="AV1004" s="68"/>
      <c r="AW1004" s="68"/>
      <c r="AX1004" s="68"/>
      <c r="AY1004" s="68"/>
      <c r="AZ1004" s="34"/>
      <c r="BA1004" s="34"/>
      <c r="BB1004" s="34"/>
      <c r="BC1004" s="34"/>
    </row>
    <row r="1005" spans="1:55" ht="13"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6"/>
      <c r="AK1005" s="1677"/>
      <c r="AL1005" s="1677"/>
      <c r="AM1005" s="1677"/>
      <c r="AN1005" s="1677"/>
      <c r="AO1005" s="1677"/>
      <c r="AP1005" s="1677"/>
      <c r="AQ1005" s="1678"/>
      <c r="AR1005" s="68"/>
      <c r="AS1005" s="68"/>
      <c r="AT1005" s="68"/>
      <c r="AU1005" s="68"/>
      <c r="AV1005" s="68"/>
      <c r="AW1005" s="68"/>
      <c r="AX1005" s="68"/>
      <c r="AY1005" s="68"/>
      <c r="AZ1005" s="34"/>
      <c r="BA1005" s="34"/>
      <c r="BB1005" s="34"/>
      <c r="BC1005" s="34"/>
    </row>
    <row r="1006" spans="1:55" ht="13"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6"/>
      <c r="AK1006" s="1677"/>
      <c r="AL1006" s="1677"/>
      <c r="AM1006" s="1677"/>
      <c r="AN1006" s="1677"/>
      <c r="AO1006" s="1677"/>
      <c r="AP1006" s="1677"/>
      <c r="AQ1006" s="1678"/>
      <c r="AR1006" s="68"/>
      <c r="AS1006" s="68"/>
      <c r="AT1006" s="68"/>
      <c r="AU1006" s="68"/>
      <c r="AV1006" s="68"/>
      <c r="AW1006" s="68"/>
      <c r="AX1006" s="68"/>
      <c r="AY1006" s="68"/>
      <c r="AZ1006" s="34"/>
      <c r="BA1006" s="34"/>
      <c r="BB1006" s="34"/>
      <c r="BC1006" s="34"/>
    </row>
    <row r="1007" spans="1:55" ht="13"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6"/>
      <c r="AK1007" s="1677"/>
      <c r="AL1007" s="1677"/>
      <c r="AM1007" s="1677"/>
      <c r="AN1007" s="1677"/>
      <c r="AO1007" s="1677"/>
      <c r="AP1007" s="1677"/>
      <c r="AQ1007" s="1678"/>
      <c r="AR1007" s="68"/>
      <c r="AS1007" s="68"/>
      <c r="AT1007" s="68"/>
      <c r="AU1007" s="68"/>
      <c r="AV1007" s="68"/>
      <c r="AW1007" s="68"/>
      <c r="AX1007" s="68"/>
      <c r="AY1007" s="68"/>
      <c r="AZ1007" s="34"/>
      <c r="BA1007" s="34"/>
      <c r="BB1007" s="34"/>
      <c r="BC1007" s="34"/>
    </row>
    <row r="1008" spans="1:55" ht="13" customHeight="1">
      <c r="A1008" s="14"/>
      <c r="B1008" s="257"/>
      <c r="C1008" s="256"/>
      <c r="D1008" s="1755" t="s">
        <v>2160</v>
      </c>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676"/>
      <c r="AK1008" s="1677"/>
      <c r="AL1008" s="1677"/>
      <c r="AM1008" s="1677"/>
      <c r="AN1008" s="1677"/>
      <c r="AO1008" s="1677"/>
      <c r="AP1008" s="1677"/>
      <c r="AQ1008" s="1678"/>
      <c r="AR1008" s="68"/>
      <c r="AS1008" s="68"/>
      <c r="AT1008" s="68"/>
      <c r="AU1008" s="68"/>
      <c r="AV1008" s="68"/>
      <c r="AW1008" s="68"/>
      <c r="AX1008" s="68"/>
      <c r="AY1008" s="68"/>
      <c r="AZ1008" s="34"/>
      <c r="BA1008" s="34"/>
      <c r="BB1008" s="34"/>
      <c r="BC1008" s="34"/>
    </row>
    <row r="1009" spans="1:55" ht="13" customHeight="1">
      <c r="A1009" s="14"/>
      <c r="B1009" s="257"/>
      <c r="C1009" s="256"/>
      <c r="D1009" s="1752" t="s">
        <v>2806</v>
      </c>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77"/>
      <c r="AG1009" s="7"/>
      <c r="AH1009" s="7"/>
      <c r="AI1009" s="78"/>
      <c r="AJ1009" s="1685"/>
      <c r="AK1009" s="1686"/>
      <c r="AL1009" s="1686"/>
      <c r="AM1009" s="1686"/>
      <c r="AN1009" s="1686"/>
      <c r="AO1009" s="1686"/>
      <c r="AP1009" s="1686"/>
      <c r="AQ1009" s="1687"/>
      <c r="AR1009" s="68"/>
      <c r="AS1009" s="68"/>
      <c r="AT1009" s="68"/>
      <c r="AU1009" s="68"/>
      <c r="AV1009" s="68"/>
      <c r="AW1009" s="68"/>
      <c r="AX1009" s="68"/>
      <c r="AY1009" s="68"/>
      <c r="AZ1009" s="34"/>
      <c r="BA1009" s="34"/>
      <c r="BB1009" s="34"/>
      <c r="BC1009" s="34"/>
    </row>
    <row r="1010" spans="1:55" ht="13" customHeight="1">
      <c r="A1010" s="14"/>
      <c r="B1010" s="255"/>
      <c r="C1010" s="318"/>
      <c r="D1010" s="1655" t="s">
        <v>1286</v>
      </c>
      <c r="E1010" s="1656"/>
      <c r="F1010" s="1656"/>
      <c r="G1010" s="1656"/>
      <c r="H1010" s="1656"/>
      <c r="I1010" s="1656"/>
      <c r="J1010" s="1656"/>
      <c r="K1010" s="1656"/>
      <c r="L1010" s="1656"/>
      <c r="M1010" s="1656"/>
      <c r="N1010" s="1656"/>
      <c r="O1010" s="1656"/>
      <c r="P1010" s="1656"/>
      <c r="Q1010" s="1656"/>
      <c r="R1010" s="1656"/>
      <c r="S1010" s="1656"/>
      <c r="T1010" s="1656"/>
      <c r="U1010" s="1656"/>
      <c r="V1010" s="1656"/>
      <c r="W1010" s="1656"/>
      <c r="X1010" s="1656"/>
      <c r="Y1010" s="1656"/>
      <c r="Z1010" s="1656"/>
      <c r="AA1010" s="1656"/>
      <c r="AB1010" s="1656"/>
      <c r="AC1010" s="1656"/>
      <c r="AD1010" s="1656"/>
      <c r="AE1010" s="1657"/>
      <c r="AF1010" s="79"/>
      <c r="AG1010" s="1700" t="s">
        <v>669</v>
      </c>
      <c r="AH1010" s="1701"/>
      <c r="AI1010" s="87"/>
      <c r="AJ1010" s="1673">
        <f>ROUND(IF(AG1010="yes",AJ1001*0.05,0),0)</f>
        <v>0</v>
      </c>
      <c r="AK1010" s="1674"/>
      <c r="AL1010" s="1674"/>
      <c r="AM1010" s="1674"/>
      <c r="AN1010" s="1674"/>
      <c r="AO1010" s="1674"/>
      <c r="AP1010" s="1674"/>
      <c r="AQ1010" s="1675"/>
      <c r="AR1010" s="68"/>
      <c r="AS1010" s="68"/>
      <c r="AT1010" s="68"/>
      <c r="AU1010" s="68"/>
      <c r="AV1010" s="68"/>
      <c r="AW1010" s="68"/>
      <c r="AX1010" s="68"/>
      <c r="AY1010" s="68"/>
      <c r="AZ1010" s="34"/>
      <c r="BA1010" s="34"/>
      <c r="BB1010" s="34"/>
      <c r="BC1010" s="34"/>
    </row>
    <row r="1011" spans="1:55" ht="13" customHeight="1">
      <c r="A1011" s="14"/>
      <c r="B1011" s="257"/>
      <c r="C1011" s="82"/>
      <c r="D1011" s="1730" t="s">
        <v>1284</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6"/>
      <c r="AK1011" s="1677"/>
      <c r="AL1011" s="1677"/>
      <c r="AM1011" s="1677"/>
      <c r="AN1011" s="1677"/>
      <c r="AO1011" s="1677"/>
      <c r="AP1011" s="1677"/>
      <c r="AQ1011" s="1678"/>
      <c r="AR1011" s="68"/>
      <c r="AS1011" s="68"/>
      <c r="AT1011" s="68"/>
      <c r="AU1011" s="68"/>
      <c r="AV1011" s="68"/>
      <c r="AW1011" s="68"/>
      <c r="AX1011" s="68"/>
      <c r="AY1011" s="34"/>
      <c r="AZ1011" s="34"/>
      <c r="BB1011" s="34"/>
    </row>
    <row r="1012" spans="1:55" ht="13"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6"/>
      <c r="AK1012" s="1677"/>
      <c r="AL1012" s="1677"/>
      <c r="AM1012" s="1677"/>
      <c r="AN1012" s="1677"/>
      <c r="AO1012" s="1677"/>
      <c r="AP1012" s="1677"/>
      <c r="AQ1012" s="1678"/>
      <c r="AR1012" s="68"/>
      <c r="AS1012" s="68"/>
      <c r="AT1012" s="68"/>
      <c r="AU1012" s="68"/>
      <c r="AV1012" s="68"/>
      <c r="AW1012" s="68"/>
      <c r="AX1012" s="68"/>
      <c r="AY1012" s="910">
        <f>G761+O805</f>
        <v>66</v>
      </c>
      <c r="AZ1012" s="34"/>
      <c r="BB1012" s="34"/>
    </row>
    <row r="1013" spans="1:55" ht="13"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6"/>
      <c r="AK1013" s="1677"/>
      <c r="AL1013" s="1677"/>
      <c r="AM1013" s="1677"/>
      <c r="AN1013" s="1677"/>
      <c r="AO1013" s="1677"/>
      <c r="AP1013" s="1677"/>
      <c r="AQ1013" s="1678"/>
      <c r="AR1013" s="68"/>
      <c r="AS1013" s="68"/>
      <c r="AT1013" s="68"/>
      <c r="AU1013" s="68"/>
      <c r="AV1013" s="68"/>
      <c r="AW1013" s="68"/>
      <c r="AX1013" s="68"/>
      <c r="AY1013" s="14"/>
      <c r="AZ1013" s="34"/>
      <c r="BB1013" s="34"/>
    </row>
    <row r="1014" spans="1:55" ht="13"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6"/>
      <c r="AK1014" s="1677"/>
      <c r="AL1014" s="1677"/>
      <c r="AM1014" s="1677"/>
      <c r="AN1014" s="1677"/>
      <c r="AO1014" s="1677"/>
      <c r="AP1014" s="1677"/>
      <c r="AQ1014" s="1678"/>
      <c r="AR1014" s="68"/>
      <c r="AS1014" s="68"/>
      <c r="AT1014" s="68"/>
      <c r="AU1014" s="68"/>
      <c r="AV1014" s="68"/>
      <c r="AW1014" s="68"/>
      <c r="AX1014" s="68"/>
      <c r="AY1014" s="909">
        <f>ROUNDDOWN(X1057/I1057,2)</f>
        <v>0</v>
      </c>
      <c r="AZ1014" s="34"/>
      <c r="BB1014" s="34"/>
    </row>
    <row r="1015" spans="1:55" ht="13" customHeight="1">
      <c r="A1015" s="14"/>
      <c r="B1015" s="75"/>
      <c r="C1015" s="76"/>
      <c r="D1015" s="1755"/>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7"/>
      <c r="AG1015" s="7"/>
      <c r="AH1015" s="7"/>
      <c r="AI1015" s="78"/>
      <c r="AJ1015" s="1685"/>
      <c r="AK1015" s="1686"/>
      <c r="AL1015" s="1686"/>
      <c r="AM1015" s="1686"/>
      <c r="AN1015" s="1686"/>
      <c r="AO1015" s="1686"/>
      <c r="AP1015" s="1686"/>
      <c r="AQ1015" s="1687"/>
      <c r="AR1015" s="68"/>
      <c r="AS1015" s="68"/>
      <c r="AT1015" s="68"/>
      <c r="AU1015" s="68"/>
      <c r="AV1015" s="68"/>
      <c r="AW1015" s="68"/>
      <c r="AX1015" s="68"/>
      <c r="AY1015" s="909">
        <f>ROUNDDOWN(X1061/I1061,2)</f>
        <v>0.62</v>
      </c>
      <c r="AZ1015" s="34"/>
      <c r="BB1015" s="34"/>
    </row>
    <row r="1016" spans="1:55" ht="13" customHeight="1">
      <c r="A1016" s="14"/>
      <c r="B1016" s="255"/>
      <c r="C1016" s="80" t="s">
        <v>672</v>
      </c>
      <c r="D1016" s="1655" t="s">
        <v>1672</v>
      </c>
      <c r="E1016" s="1656"/>
      <c r="F1016" s="1656"/>
      <c r="G1016" s="1656"/>
      <c r="H1016" s="1656"/>
      <c r="I1016" s="1656"/>
      <c r="J1016" s="1656"/>
      <c r="K1016" s="1656"/>
      <c r="L1016" s="1656"/>
      <c r="M1016" s="1656"/>
      <c r="N1016" s="1656"/>
      <c r="O1016" s="1656"/>
      <c r="P1016" s="1656"/>
      <c r="Q1016" s="1656"/>
      <c r="R1016" s="1656"/>
      <c r="S1016" s="1656"/>
      <c r="T1016" s="1656"/>
      <c r="U1016" s="1656"/>
      <c r="V1016" s="1656"/>
      <c r="W1016" s="1656"/>
      <c r="X1016" s="1656"/>
      <c r="Y1016" s="1656"/>
      <c r="Z1016" s="1656"/>
      <c r="AA1016" s="1656"/>
      <c r="AB1016" s="1656"/>
      <c r="AC1016" s="1656"/>
      <c r="AD1016" s="1656"/>
      <c r="AE1016" s="1657"/>
      <c r="AF1016" s="86"/>
      <c r="AG1016" s="1700" t="s">
        <v>669</v>
      </c>
      <c r="AH1016" s="1701"/>
      <c r="AI1016" s="87"/>
      <c r="AJ1016" s="1673">
        <f>ROUND(IF(AG1016="yes",AJ1001*0.1,0),0)</f>
        <v>0</v>
      </c>
      <c r="AK1016" s="1674"/>
      <c r="AL1016" s="1674"/>
      <c r="AM1016" s="1674"/>
      <c r="AN1016" s="1674"/>
      <c r="AO1016" s="1674"/>
      <c r="AP1016" s="1674"/>
      <c r="AQ1016" s="1675"/>
      <c r="AR1016" s="68"/>
      <c r="AS1016" s="68"/>
      <c r="AT1016" s="68"/>
      <c r="AU1016" s="68"/>
      <c r="AV1016" s="68"/>
      <c r="AW1016" s="68"/>
      <c r="AX1016" s="68"/>
      <c r="BB1016" s="34"/>
    </row>
    <row r="1017" spans="1:55" ht="13" customHeight="1">
      <c r="A1017" s="14"/>
      <c r="B1017" s="73"/>
      <c r="C1017" s="74"/>
      <c r="D1017" s="1679" t="s">
        <v>1285</v>
      </c>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73"/>
      <c r="AI1017" s="83"/>
      <c r="AJ1017" s="1676"/>
      <c r="AK1017" s="1677"/>
      <c r="AL1017" s="1677"/>
      <c r="AM1017" s="1677"/>
      <c r="AN1017" s="1677"/>
      <c r="AO1017" s="1677"/>
      <c r="AP1017" s="1677"/>
      <c r="AQ1017" s="1678"/>
      <c r="AR1017" s="68"/>
      <c r="AS1017" s="68"/>
      <c r="AT1017" s="68"/>
      <c r="AU1017" s="68"/>
      <c r="AV1017" s="68"/>
      <c r="AW1017" s="68"/>
      <c r="AX1017" s="68"/>
    </row>
    <row r="1018" spans="1:55" ht="13" customHeight="1">
      <c r="A1018" s="14"/>
      <c r="B1018" s="73"/>
      <c r="C1018" s="74"/>
      <c r="D1018" s="1679"/>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1"/>
      <c r="AF1018" s="73"/>
      <c r="AG1018" s="14"/>
      <c r="AH1018" s="14"/>
      <c r="AI1018" s="83"/>
      <c r="AJ1018" s="1676"/>
      <c r="AK1018" s="1677"/>
      <c r="AL1018" s="1677"/>
      <c r="AM1018" s="1677"/>
      <c r="AN1018" s="1677"/>
      <c r="AO1018" s="1677"/>
      <c r="AP1018" s="1677"/>
      <c r="AQ1018" s="1678"/>
      <c r="AR1018" s="68"/>
      <c r="AS1018" s="68"/>
      <c r="AT1018" s="68"/>
      <c r="AU1018" s="68"/>
      <c r="AV1018" s="68"/>
      <c r="AW1018" s="68"/>
      <c r="AX1018" s="68"/>
    </row>
    <row r="1019" spans="1:55" ht="13" customHeight="1">
      <c r="A1019" s="14"/>
      <c r="B1019" s="85"/>
      <c r="C1019" s="76"/>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77"/>
      <c r="AG1019" s="7"/>
      <c r="AH1019" s="7"/>
      <c r="AI1019" s="78"/>
      <c r="AJ1019" s="1685"/>
      <c r="AK1019" s="1686"/>
      <c r="AL1019" s="1686"/>
      <c r="AM1019" s="1686"/>
      <c r="AN1019" s="1686"/>
      <c r="AO1019" s="1686"/>
      <c r="AP1019" s="1686"/>
      <c r="AQ1019" s="1687"/>
      <c r="AR1019" s="68"/>
      <c r="AS1019" s="68"/>
      <c r="AT1019" s="68"/>
      <c r="AU1019" s="68"/>
      <c r="AV1019" s="68"/>
      <c r="AW1019" s="68"/>
      <c r="AX1019" s="68"/>
    </row>
    <row r="1020" spans="1:55" ht="13" customHeight="1">
      <c r="A1020" s="14"/>
      <c r="B1020" s="79"/>
      <c r="C1020" s="80" t="s">
        <v>212</v>
      </c>
      <c r="D1020" s="1655" t="s">
        <v>1287</v>
      </c>
      <c r="E1020" s="1656"/>
      <c r="F1020" s="1656"/>
      <c r="G1020" s="1656"/>
      <c r="H1020" s="1656"/>
      <c r="I1020" s="1656"/>
      <c r="J1020" s="1656"/>
      <c r="K1020" s="1656"/>
      <c r="L1020" s="1656"/>
      <c r="M1020" s="1656"/>
      <c r="N1020" s="1656"/>
      <c r="O1020" s="1656"/>
      <c r="P1020" s="1656"/>
      <c r="Q1020" s="1656"/>
      <c r="R1020" s="1656"/>
      <c r="S1020" s="1656"/>
      <c r="T1020" s="1656"/>
      <c r="U1020" s="1656"/>
      <c r="V1020" s="1656"/>
      <c r="W1020" s="1656"/>
      <c r="X1020" s="1656"/>
      <c r="Y1020" s="1656"/>
      <c r="Z1020" s="1656"/>
      <c r="AA1020" s="1656"/>
      <c r="AB1020" s="1656"/>
      <c r="AC1020" s="1656"/>
      <c r="AD1020" s="1656"/>
      <c r="AE1020" s="1657"/>
      <c r="AF1020" s="79"/>
      <c r="AG1020" s="1700" t="s">
        <v>669</v>
      </c>
      <c r="AH1020" s="1701"/>
      <c r="AI1020" s="87"/>
      <c r="AJ1020" s="1673">
        <f>ROUND(IF(AG1020="yes",AJ1001*0.02,0),0)</f>
        <v>0</v>
      </c>
      <c r="AK1020" s="1674"/>
      <c r="AL1020" s="1674"/>
      <c r="AM1020" s="1674"/>
      <c r="AN1020" s="1674"/>
      <c r="AO1020" s="1674"/>
      <c r="AP1020" s="1674"/>
      <c r="AQ1020" s="1675"/>
      <c r="AR1020" s="68"/>
      <c r="AS1020" s="68"/>
      <c r="AT1020" s="68"/>
      <c r="AU1020" s="68"/>
      <c r="AV1020" s="68"/>
      <c r="AW1020" s="68"/>
      <c r="AX1020" s="68"/>
    </row>
    <row r="1021" spans="1:55" ht="14.25" customHeight="1">
      <c r="A1021" s="14"/>
      <c r="B1021" s="73"/>
      <c r="C1021" s="74"/>
      <c r="D1021" s="1682" t="s">
        <v>1288</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77"/>
      <c r="AG1021" s="7"/>
      <c r="AH1021" s="7"/>
      <c r="AI1021" s="78"/>
      <c r="AJ1021" s="1685"/>
      <c r="AK1021" s="1686"/>
      <c r="AL1021" s="1686"/>
      <c r="AM1021" s="1686"/>
      <c r="AN1021" s="1686"/>
      <c r="AO1021" s="1686"/>
      <c r="AP1021" s="1686"/>
      <c r="AQ1021" s="1687"/>
      <c r="AR1021" s="68"/>
      <c r="AS1021" s="68"/>
      <c r="AT1021" s="68"/>
      <c r="AU1021" s="68"/>
      <c r="AV1021" s="68"/>
      <c r="AW1021" s="68"/>
      <c r="AX1021" s="3" t="s">
        <v>1818</v>
      </c>
      <c r="AZ1021" s="3" t="s">
        <v>2528</v>
      </c>
    </row>
    <row r="1022" spans="1:55" ht="13" customHeight="1">
      <c r="A1022" s="14"/>
      <c r="B1022" s="79"/>
      <c r="C1022" s="80" t="s">
        <v>215</v>
      </c>
      <c r="D1022" s="1655" t="s">
        <v>1289</v>
      </c>
      <c r="E1022" s="1656"/>
      <c r="F1022" s="1656"/>
      <c r="G1022" s="1656"/>
      <c r="H1022" s="1656"/>
      <c r="I1022" s="1656"/>
      <c r="J1022" s="1656"/>
      <c r="K1022" s="1656"/>
      <c r="L1022" s="1656"/>
      <c r="M1022" s="1656"/>
      <c r="N1022" s="1656"/>
      <c r="O1022" s="1656"/>
      <c r="P1022" s="1656"/>
      <c r="Q1022" s="1656"/>
      <c r="R1022" s="1656"/>
      <c r="S1022" s="1656"/>
      <c r="T1022" s="1656"/>
      <c r="U1022" s="1656"/>
      <c r="V1022" s="1656"/>
      <c r="W1022" s="1656"/>
      <c r="X1022" s="1656"/>
      <c r="Y1022" s="1656"/>
      <c r="Z1022" s="1656"/>
      <c r="AA1022" s="1656"/>
      <c r="AB1022" s="1656"/>
      <c r="AC1022" s="1656"/>
      <c r="AD1022" s="1656"/>
      <c r="AE1022" s="1657"/>
      <c r="AF1022" s="79"/>
      <c r="AG1022" s="1700" t="s">
        <v>669</v>
      </c>
      <c r="AH1022" s="1701"/>
      <c r="AI1022" s="79"/>
      <c r="AJ1022" s="1673">
        <f>ROUND(IF(AG1022="yes",AJ1001*0.02,0),0)</f>
        <v>0</v>
      </c>
      <c r="AK1022" s="1674"/>
      <c r="AL1022" s="1674"/>
      <c r="AM1022" s="1674"/>
      <c r="AN1022" s="1674"/>
      <c r="AO1022" s="1674"/>
      <c r="AP1022" s="1674"/>
      <c r="AQ1022" s="1675"/>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679" t="s">
        <v>1290</v>
      </c>
      <c r="E1023" s="1680"/>
      <c r="F1023" s="1680"/>
      <c r="G1023" s="1680"/>
      <c r="H1023" s="1680"/>
      <c r="I1023" s="1680"/>
      <c r="J1023" s="1680"/>
      <c r="K1023" s="1680"/>
      <c r="L1023" s="1680"/>
      <c r="M1023" s="1680"/>
      <c r="N1023" s="1680"/>
      <c r="O1023" s="1680"/>
      <c r="P1023" s="1680"/>
      <c r="Q1023" s="1680"/>
      <c r="R1023" s="1680"/>
      <c r="S1023" s="1680"/>
      <c r="T1023" s="1680"/>
      <c r="U1023" s="1680"/>
      <c r="V1023" s="1680"/>
      <c r="W1023" s="1680"/>
      <c r="X1023" s="1680"/>
      <c r="Y1023" s="1680"/>
      <c r="Z1023" s="1680"/>
      <c r="AA1023" s="1680"/>
      <c r="AB1023" s="1680"/>
      <c r="AC1023" s="1680"/>
      <c r="AD1023" s="1680"/>
      <c r="AE1023" s="1681"/>
      <c r="AF1023" s="1790" t="str">
        <f>IF(AND(AG1022="yes",T212&lt;&gt;1),"The project may not be eligible for this boost","")</f>
        <v/>
      </c>
      <c r="AG1023" s="1791"/>
      <c r="AH1023" s="1791"/>
      <c r="AI1023" s="1792"/>
      <c r="AJ1023" s="1676"/>
      <c r="AK1023" s="1677"/>
      <c r="AL1023" s="1677"/>
      <c r="AM1023" s="1677"/>
      <c r="AN1023" s="1677"/>
      <c r="AO1023" s="1677"/>
      <c r="AP1023" s="1677"/>
      <c r="AQ1023" s="1678"/>
      <c r="AR1023" s="68"/>
      <c r="AS1023" s="68"/>
      <c r="AT1023" s="68"/>
      <c r="AU1023" s="68"/>
      <c r="AV1023" s="68"/>
      <c r="AW1023" s="68"/>
      <c r="AX1023" s="3">
        <v>2</v>
      </c>
      <c r="AY1023" s="200">
        <f t="shared" ref="AY1023:AY1032" si="56">IF((_xlfn.XLOOKUP(AX1023,$C$1074:$C$1112,$A$1074:$A$1112,"",0,1))="Yes",AZ1023,0)</f>
        <v>0</v>
      </c>
      <c r="AZ1023" s="1189">
        <v>0.15</v>
      </c>
    </row>
    <row r="1024" spans="1:55" ht="13" customHeight="1">
      <c r="A1024" s="14"/>
      <c r="B1024" s="75"/>
      <c r="C1024" s="76"/>
      <c r="D1024" s="1682"/>
      <c r="E1024" s="1683"/>
      <c r="F1024" s="1683"/>
      <c r="G1024" s="1683"/>
      <c r="H1024" s="1683"/>
      <c r="I1024" s="1683"/>
      <c r="J1024" s="1683"/>
      <c r="K1024" s="1683"/>
      <c r="L1024" s="1683"/>
      <c r="M1024" s="1683"/>
      <c r="N1024" s="1683"/>
      <c r="O1024" s="1683"/>
      <c r="P1024" s="1683"/>
      <c r="Q1024" s="1683"/>
      <c r="R1024" s="1683"/>
      <c r="S1024" s="1683"/>
      <c r="T1024" s="1683"/>
      <c r="U1024" s="1683"/>
      <c r="V1024" s="1683"/>
      <c r="W1024" s="1683"/>
      <c r="X1024" s="1683"/>
      <c r="Y1024" s="1683"/>
      <c r="Z1024" s="1683"/>
      <c r="AA1024" s="1683"/>
      <c r="AB1024" s="1683"/>
      <c r="AC1024" s="1683"/>
      <c r="AD1024" s="1683"/>
      <c r="AE1024" s="1684"/>
      <c r="AF1024" s="1793"/>
      <c r="AG1024" s="1794"/>
      <c r="AH1024" s="1794"/>
      <c r="AI1024" s="1795"/>
      <c r="AJ1024" s="1685"/>
      <c r="AK1024" s="1686"/>
      <c r="AL1024" s="1686"/>
      <c r="AM1024" s="1686"/>
      <c r="AN1024" s="1686"/>
      <c r="AO1024" s="1686"/>
      <c r="AP1024" s="1686"/>
      <c r="AQ1024" s="1687"/>
      <c r="AR1024" s="68"/>
      <c r="AS1024" s="68"/>
      <c r="AT1024" s="68"/>
      <c r="AU1024" s="68"/>
      <c r="AV1024" s="68"/>
      <c r="AW1024" s="68"/>
      <c r="AX1024" s="3">
        <v>3</v>
      </c>
      <c r="AY1024" s="200">
        <f t="shared" si="56"/>
        <v>0</v>
      </c>
      <c r="AZ1024" s="1189">
        <v>0.05</v>
      </c>
    </row>
    <row r="1025" spans="1:52" ht="13" customHeight="1">
      <c r="A1025" s="14"/>
      <c r="B1025" s="79"/>
      <c r="C1025" s="80" t="s">
        <v>218</v>
      </c>
      <c r="D1025" s="1694" t="s">
        <v>2190</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79"/>
      <c r="AG1025" s="1700" t="s">
        <v>669</v>
      </c>
      <c r="AH1025" s="1701"/>
      <c r="AI1025" s="87"/>
      <c r="AJ1025" s="1673">
        <f>IF(AG1025="yes",AJ1001*AY1033,0)</f>
        <v>0</v>
      </c>
      <c r="AK1025" s="1674"/>
      <c r="AL1025" s="1674"/>
      <c r="AM1025" s="1674"/>
      <c r="AN1025" s="1674"/>
      <c r="AO1025" s="1674"/>
      <c r="AP1025" s="1674"/>
      <c r="AQ1025" s="1675"/>
      <c r="AR1025" s="68"/>
      <c r="AS1025" s="68"/>
      <c r="AT1025" s="68"/>
      <c r="AU1025" s="68"/>
      <c r="AV1025" s="68"/>
      <c r="AW1025" s="68"/>
      <c r="AX1025" s="3">
        <v>4</v>
      </c>
      <c r="AY1025" s="200">
        <f t="shared" si="56"/>
        <v>0</v>
      </c>
      <c r="AZ1025" s="1189">
        <v>0.02</v>
      </c>
    </row>
    <row r="1026" spans="1:52" ht="13" customHeight="1">
      <c r="A1026" s="14"/>
      <c r="B1026" s="73"/>
      <c r="C1026" s="74"/>
      <c r="D1026" s="1679" t="s">
        <v>2594</v>
      </c>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784" t="str">
        <f>IF(AND(AG1025="Yes",AY1033=0),AY1036,"")</f>
        <v/>
      </c>
      <c r="AG1026" s="1785"/>
      <c r="AH1026" s="1785"/>
      <c r="AI1026" s="1786"/>
      <c r="AJ1026" s="1676"/>
      <c r="AK1026" s="1677"/>
      <c r="AL1026" s="1677"/>
      <c r="AM1026" s="1677"/>
      <c r="AN1026" s="1677"/>
      <c r="AO1026" s="1677"/>
      <c r="AP1026" s="1677"/>
      <c r="AQ1026" s="1678"/>
      <c r="AR1026" s="68"/>
      <c r="AS1026" s="68"/>
      <c r="AT1026" s="68"/>
      <c r="AU1026" s="68"/>
      <c r="AV1026" s="68"/>
      <c r="AW1026" s="68"/>
      <c r="AX1026" s="3">
        <v>5</v>
      </c>
      <c r="AY1026" s="200">
        <f t="shared" si="56"/>
        <v>0</v>
      </c>
      <c r="AZ1026" s="1189">
        <v>0.04</v>
      </c>
    </row>
    <row r="1027" spans="1:52" ht="13" customHeight="1">
      <c r="A1027" s="14"/>
      <c r="B1027" s="73"/>
      <c r="C1027" s="74"/>
      <c r="D1027" s="1679"/>
      <c r="E1027" s="1680"/>
      <c r="F1027" s="1680"/>
      <c r="G1027" s="1680"/>
      <c r="H1027" s="1680"/>
      <c r="I1027" s="1680"/>
      <c r="J1027" s="1680"/>
      <c r="K1027" s="1680"/>
      <c r="L1027" s="1680"/>
      <c r="M1027" s="1680"/>
      <c r="N1027" s="1680"/>
      <c r="O1027" s="1680"/>
      <c r="P1027" s="1680"/>
      <c r="Q1027" s="1680"/>
      <c r="R1027" s="1680"/>
      <c r="S1027" s="1680"/>
      <c r="T1027" s="1680"/>
      <c r="U1027" s="1680"/>
      <c r="V1027" s="1680"/>
      <c r="W1027" s="1680"/>
      <c r="X1027" s="1680"/>
      <c r="Y1027" s="1680"/>
      <c r="Z1027" s="1680"/>
      <c r="AA1027" s="1680"/>
      <c r="AB1027" s="1680"/>
      <c r="AC1027" s="1680"/>
      <c r="AD1027" s="1680"/>
      <c r="AE1027" s="1681"/>
      <c r="AF1027" s="1784"/>
      <c r="AG1027" s="1785"/>
      <c r="AH1027" s="1785"/>
      <c r="AI1027" s="1786"/>
      <c r="AJ1027" s="1676"/>
      <c r="AK1027" s="1677"/>
      <c r="AL1027" s="1677"/>
      <c r="AM1027" s="1677"/>
      <c r="AN1027" s="1677"/>
      <c r="AO1027" s="1677"/>
      <c r="AP1027" s="1677"/>
      <c r="AQ1027" s="1678"/>
      <c r="AR1027" s="68"/>
      <c r="AS1027" s="68"/>
      <c r="AT1027" s="68"/>
      <c r="AU1027" s="68"/>
      <c r="AV1027" s="68"/>
      <c r="AW1027" s="68"/>
      <c r="AX1027" s="3">
        <v>6</v>
      </c>
      <c r="AY1027" s="200">
        <f t="shared" si="56"/>
        <v>0</v>
      </c>
      <c r="AZ1027" s="1189">
        <v>0.04</v>
      </c>
    </row>
    <row r="1028" spans="1:52" ht="13" customHeight="1">
      <c r="A1028" s="14"/>
      <c r="B1028" s="81"/>
      <c r="C1028" s="82"/>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787"/>
      <c r="AG1028" s="1788"/>
      <c r="AH1028" s="1788"/>
      <c r="AI1028" s="1789"/>
      <c r="AJ1028" s="1685"/>
      <c r="AK1028" s="1686"/>
      <c r="AL1028" s="1686"/>
      <c r="AM1028" s="1686"/>
      <c r="AN1028" s="1686"/>
      <c r="AO1028" s="1686"/>
      <c r="AP1028" s="1686"/>
      <c r="AQ1028" s="1687"/>
      <c r="AR1028" s="68"/>
      <c r="AS1028" s="68"/>
      <c r="AT1028" s="68"/>
      <c r="AU1028" s="68"/>
      <c r="AV1028" s="68"/>
      <c r="AW1028" s="68"/>
      <c r="AX1028" s="3">
        <v>7</v>
      </c>
      <c r="AY1028" s="200">
        <f t="shared" si="56"/>
        <v>0</v>
      </c>
      <c r="AZ1028" s="1189">
        <v>0.01</v>
      </c>
    </row>
    <row r="1029" spans="1:52" ht="13" customHeight="1">
      <c r="A1029" s="14"/>
      <c r="B1029" s="79"/>
      <c r="C1029" s="80" t="s">
        <v>223</v>
      </c>
      <c r="D1029" s="1720" t="s">
        <v>1291</v>
      </c>
      <c r="E1029" s="1721"/>
      <c r="F1029" s="1721"/>
      <c r="G1029" s="1721"/>
      <c r="H1029" s="1721"/>
      <c r="I1029" s="1721"/>
      <c r="J1029" s="1721"/>
      <c r="K1029" s="1721"/>
      <c r="L1029" s="1721"/>
      <c r="M1029" s="1721"/>
      <c r="N1029" s="1721"/>
      <c r="O1029" s="1721"/>
      <c r="P1029" s="1721"/>
      <c r="Q1029" s="1721"/>
      <c r="R1029" s="1721"/>
      <c r="S1029" s="1721"/>
      <c r="T1029" s="1721"/>
      <c r="U1029" s="1721"/>
      <c r="V1029" s="1721"/>
      <c r="W1029" s="1721"/>
      <c r="X1029" s="1721"/>
      <c r="Y1029" s="1721"/>
      <c r="Z1029" s="1721"/>
      <c r="AA1029" s="1721"/>
      <c r="AB1029" s="1721"/>
      <c r="AC1029" s="1721"/>
      <c r="AD1029" s="1721"/>
      <c r="AE1029" s="1722"/>
      <c r="AF1029" s="79"/>
      <c r="AG1029" s="1700" t="s">
        <v>669</v>
      </c>
      <c r="AH1029" s="1701"/>
      <c r="AI1029" s="87"/>
      <c r="AJ1029" s="1673">
        <f>ROUND(IF(AND(AG1029="Yes",J1033&lt;&gt;"N/A",AF1032&lt;&gt;""),MIN(AF1032,(0.15*AJ1001)),0),0)</f>
        <v>0</v>
      </c>
      <c r="AK1029" s="1674"/>
      <c r="AL1029" s="1674"/>
      <c r="AM1029" s="1674"/>
      <c r="AN1029" s="1674"/>
      <c r="AO1029" s="1674"/>
      <c r="AP1029" s="1674"/>
      <c r="AQ1029" s="1675"/>
      <c r="AR1029" s="68"/>
      <c r="AS1029" s="68"/>
      <c r="AT1029" s="68"/>
      <c r="AU1029" s="68"/>
      <c r="AV1029" s="68"/>
      <c r="AW1029" s="68"/>
      <c r="AX1029" s="3">
        <v>8</v>
      </c>
      <c r="AY1029" s="200">
        <f t="shared" si="56"/>
        <v>0</v>
      </c>
      <c r="AZ1029" s="1189">
        <v>0.01</v>
      </c>
    </row>
    <row r="1030" spans="1:52" ht="13" customHeight="1">
      <c r="A1030" s="14"/>
      <c r="B1030" s="81"/>
      <c r="C1030" s="84"/>
      <c r="D1030" s="1723"/>
      <c r="E1030" s="1724"/>
      <c r="F1030" s="1724"/>
      <c r="G1030" s="1724"/>
      <c r="H1030" s="1724"/>
      <c r="I1030" s="1724"/>
      <c r="J1030" s="1724"/>
      <c r="K1030" s="1724"/>
      <c r="L1030" s="1724"/>
      <c r="M1030" s="1724"/>
      <c r="N1030" s="1724"/>
      <c r="O1030" s="1724"/>
      <c r="P1030" s="1724"/>
      <c r="Q1030" s="1724"/>
      <c r="R1030" s="1724"/>
      <c r="S1030" s="1724"/>
      <c r="T1030" s="1724"/>
      <c r="U1030" s="1724"/>
      <c r="V1030" s="1724"/>
      <c r="W1030" s="1724"/>
      <c r="X1030" s="1724"/>
      <c r="Y1030" s="1724"/>
      <c r="Z1030" s="1724"/>
      <c r="AA1030" s="1724"/>
      <c r="AB1030" s="1724"/>
      <c r="AC1030" s="1724"/>
      <c r="AD1030" s="1724"/>
      <c r="AE1030" s="1725"/>
      <c r="AF1030" s="1746" t="str">
        <f>IF(AG1029="yes","Please Select Type and Enter Amount:","")</f>
        <v/>
      </c>
      <c r="AG1030" s="1747"/>
      <c r="AH1030" s="1747"/>
      <c r="AI1030" s="1748"/>
      <c r="AJ1030" s="1676"/>
      <c r="AK1030" s="1677"/>
      <c r="AL1030" s="1677"/>
      <c r="AM1030" s="1677"/>
      <c r="AN1030" s="1677"/>
      <c r="AO1030" s="1677"/>
      <c r="AP1030" s="1677"/>
      <c r="AQ1030" s="1678"/>
      <c r="AR1030" s="68"/>
      <c r="AS1030" s="68"/>
      <c r="AT1030" s="68"/>
      <c r="AU1030" s="68"/>
      <c r="AV1030" s="68"/>
      <c r="AW1030" s="68"/>
      <c r="AX1030" s="3">
        <v>9</v>
      </c>
      <c r="AY1030" s="200">
        <f t="shared" si="56"/>
        <v>0</v>
      </c>
      <c r="AZ1030" s="1189">
        <v>0.01</v>
      </c>
    </row>
    <row r="1031" spans="1:52" ht="13" customHeight="1">
      <c r="A1031" s="14"/>
      <c r="B1031" s="81"/>
      <c r="C1031" s="84"/>
      <c r="D1031" s="1679" t="s">
        <v>1292</v>
      </c>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1746"/>
      <c r="AG1031" s="1747"/>
      <c r="AH1031" s="1747"/>
      <c r="AI1031" s="1748"/>
      <c r="AJ1031" s="1676"/>
      <c r="AK1031" s="1677"/>
      <c r="AL1031" s="1677"/>
      <c r="AM1031" s="1677"/>
      <c r="AN1031" s="1677"/>
      <c r="AO1031" s="1677"/>
      <c r="AP1031" s="1677"/>
      <c r="AQ1031" s="1678"/>
      <c r="AR1031" s="68"/>
      <c r="AS1031" s="68"/>
      <c r="AT1031" s="68"/>
      <c r="AU1031" s="68"/>
      <c r="AV1031" s="68"/>
      <c r="AW1031" s="68"/>
      <c r="AX1031" s="3">
        <v>10</v>
      </c>
      <c r="AY1031" s="200">
        <f t="shared" si="56"/>
        <v>0</v>
      </c>
      <c r="AZ1031" s="1189">
        <v>0.02</v>
      </c>
    </row>
    <row r="1032" spans="1:52" ht="13" customHeight="1">
      <c r="A1032" s="14"/>
      <c r="B1032" s="81"/>
      <c r="C1032" s="84"/>
      <c r="D1032" s="1679"/>
      <c r="E1032" s="1680"/>
      <c r="F1032" s="1680"/>
      <c r="G1032" s="1680"/>
      <c r="H1032" s="1680"/>
      <c r="I1032" s="1680"/>
      <c r="J1032" s="1680"/>
      <c r="K1032" s="1680"/>
      <c r="L1032" s="1680"/>
      <c r="M1032" s="1680"/>
      <c r="N1032" s="1680"/>
      <c r="O1032" s="1680"/>
      <c r="P1032" s="1680"/>
      <c r="Q1032" s="1680"/>
      <c r="R1032" s="1680"/>
      <c r="S1032" s="1680"/>
      <c r="T1032" s="1680"/>
      <c r="U1032" s="1680"/>
      <c r="V1032" s="1680"/>
      <c r="W1032" s="1680"/>
      <c r="X1032" s="1680"/>
      <c r="Y1032" s="1680"/>
      <c r="Z1032" s="1680"/>
      <c r="AA1032" s="1680"/>
      <c r="AB1032" s="1680"/>
      <c r="AC1032" s="1680"/>
      <c r="AD1032" s="1680"/>
      <c r="AE1032" s="1681"/>
      <c r="AF1032" s="1742"/>
      <c r="AG1032" s="1742"/>
      <c r="AH1032" s="1742"/>
      <c r="AI1032" s="1742"/>
      <c r="AJ1032" s="1676"/>
      <c r="AK1032" s="1677"/>
      <c r="AL1032" s="1677"/>
      <c r="AM1032" s="1677"/>
      <c r="AN1032" s="1677"/>
      <c r="AO1032" s="1677"/>
      <c r="AP1032" s="1677"/>
      <c r="AQ1032" s="1678"/>
      <c r="AR1032" s="68"/>
      <c r="AS1032" s="68"/>
      <c r="AT1032" s="68"/>
      <c r="AU1032" s="68"/>
      <c r="AV1032" s="68"/>
      <c r="AW1032" s="68"/>
      <c r="AX1032" s="3">
        <v>11</v>
      </c>
      <c r="AY1032" s="200">
        <f t="shared" si="56"/>
        <v>0</v>
      </c>
      <c r="AZ1032" s="1189">
        <v>0.02</v>
      </c>
    </row>
    <row r="1033" spans="1:52" ht="13" customHeight="1">
      <c r="A1033" s="14"/>
      <c r="B1033" s="81"/>
      <c r="C1033" s="84"/>
      <c r="D1033" s="526" t="s">
        <v>359</v>
      </c>
      <c r="E1033" s="90"/>
      <c r="F1033" s="90"/>
      <c r="G1033" s="104"/>
      <c r="H1033" s="104"/>
      <c r="I1033" s="49"/>
      <c r="J1033" s="1780" t="s">
        <v>591</v>
      </c>
      <c r="K1033" s="1781"/>
      <c r="L1033" s="1781"/>
      <c r="M1033" s="1781"/>
      <c r="N1033" s="1781"/>
      <c r="O1033" s="1781"/>
      <c r="P1033" s="1781"/>
      <c r="Q1033" s="1781"/>
      <c r="R1033" s="1781"/>
      <c r="S1033" s="1781"/>
      <c r="T1033" s="1781"/>
      <c r="U1033" s="1781"/>
      <c r="V1033" s="1781"/>
      <c r="W1033" s="1781"/>
      <c r="X1033" s="1781"/>
      <c r="Y1033" s="1781"/>
      <c r="Z1033" s="1781"/>
      <c r="AA1033" s="1781"/>
      <c r="AB1033" s="1781"/>
      <c r="AC1033" s="1781"/>
      <c r="AD1033" s="1781"/>
      <c r="AE1033" s="1782"/>
      <c r="AF1033" s="1742"/>
      <c r="AG1033" s="1742"/>
      <c r="AH1033" s="1742"/>
      <c r="AI1033" s="1742"/>
      <c r="AJ1033" s="1685"/>
      <c r="AK1033" s="1686"/>
      <c r="AL1033" s="1686"/>
      <c r="AM1033" s="1686"/>
      <c r="AN1033" s="1686"/>
      <c r="AO1033" s="1686"/>
      <c r="AP1033" s="1686"/>
      <c r="AQ1033" s="1687"/>
      <c r="AR1033" s="68"/>
      <c r="AS1033" s="68"/>
      <c r="AT1033" s="68"/>
      <c r="AU1033" s="68"/>
      <c r="AV1033" s="68"/>
      <c r="AW1033" s="68"/>
      <c r="AX1033" s="1027" t="s">
        <v>2527</v>
      </c>
      <c r="AY1033" s="201">
        <f>IF(SUM(AY1022:AY1032)&lt;=0.2,SUM(AY1022:AY1032),0.2)</f>
        <v>0.2</v>
      </c>
    </row>
    <row r="1034" spans="1:52" ht="13" customHeight="1">
      <c r="A1034" s="14"/>
      <c r="B1034" s="79"/>
      <c r="C1034" s="80" t="s">
        <v>229</v>
      </c>
      <c r="D1034" s="1655" t="s">
        <v>1293</v>
      </c>
      <c r="E1034" s="1656"/>
      <c r="F1034" s="1656"/>
      <c r="G1034" s="1656"/>
      <c r="H1034" s="1656"/>
      <c r="I1034" s="1656"/>
      <c r="J1034" s="1656"/>
      <c r="K1034" s="1656"/>
      <c r="L1034" s="1656"/>
      <c r="M1034" s="1656"/>
      <c r="N1034" s="1656"/>
      <c r="O1034" s="1656"/>
      <c r="P1034" s="1656"/>
      <c r="Q1034" s="1656"/>
      <c r="R1034" s="1656"/>
      <c r="S1034" s="1656"/>
      <c r="T1034" s="1656"/>
      <c r="U1034" s="1656"/>
      <c r="V1034" s="1656"/>
      <c r="W1034" s="1656"/>
      <c r="X1034" s="1656"/>
      <c r="Y1034" s="1656"/>
      <c r="Z1034" s="1656"/>
      <c r="AA1034" s="1656"/>
      <c r="AB1034" s="1656"/>
      <c r="AC1034" s="1656"/>
      <c r="AD1034" s="1656"/>
      <c r="AE1034" s="1657"/>
      <c r="AF1034" s="79"/>
      <c r="AG1034" s="1700" t="s">
        <v>669</v>
      </c>
      <c r="AH1034" s="1701"/>
      <c r="AI1034" s="87"/>
      <c r="AJ1034" s="1673">
        <f>ROUND(IF(AG1034="Yes",AF1036,0),0)</f>
        <v>0</v>
      </c>
      <c r="AK1034" s="1674"/>
      <c r="AL1034" s="1674"/>
      <c r="AM1034" s="1674"/>
      <c r="AN1034" s="1674"/>
      <c r="AO1034" s="1674"/>
      <c r="AP1034" s="1674"/>
      <c r="AQ1034" s="1675"/>
      <c r="AR1034" s="68"/>
      <c r="AS1034" s="68"/>
      <c r="AT1034" s="68"/>
      <c r="AU1034" s="68"/>
      <c r="AV1034" s="68"/>
      <c r="AW1034" s="68"/>
      <c r="AX1034" s="68"/>
      <c r="AY1034" s="68"/>
    </row>
    <row r="1035" spans="1:52" ht="13" customHeight="1">
      <c r="A1035" s="14"/>
      <c r="B1035" s="73"/>
      <c r="C1035" s="74"/>
      <c r="D1035" s="1679" t="s">
        <v>1679</v>
      </c>
      <c r="E1035" s="1680"/>
      <c r="F1035" s="1680"/>
      <c r="G1035" s="1680"/>
      <c r="H1035" s="1680"/>
      <c r="I1035" s="1680"/>
      <c r="J1035" s="1680"/>
      <c r="K1035" s="1680"/>
      <c r="L1035" s="1680"/>
      <c r="M1035" s="1680"/>
      <c r="N1035" s="1680"/>
      <c r="O1035" s="1680"/>
      <c r="P1035" s="1680"/>
      <c r="Q1035" s="1680"/>
      <c r="R1035" s="1680"/>
      <c r="S1035" s="1680"/>
      <c r="T1035" s="1680"/>
      <c r="U1035" s="1680"/>
      <c r="V1035" s="1680"/>
      <c r="W1035" s="1680"/>
      <c r="X1035" s="1680"/>
      <c r="Y1035" s="1680"/>
      <c r="Z1035" s="1680"/>
      <c r="AA1035" s="1680"/>
      <c r="AB1035" s="1680"/>
      <c r="AC1035" s="1680"/>
      <c r="AD1035" s="1680"/>
      <c r="AE1035" s="1681"/>
      <c r="AF1035" s="1726" t="str">
        <f>IF(AG1034="yes","Enter Amount:","")</f>
        <v/>
      </c>
      <c r="AG1035" s="1727"/>
      <c r="AH1035" s="1727"/>
      <c r="AI1035" s="1728"/>
      <c r="AJ1035" s="1676"/>
      <c r="AK1035" s="1677"/>
      <c r="AL1035" s="1677"/>
      <c r="AM1035" s="1677"/>
      <c r="AN1035" s="1677"/>
      <c r="AO1035" s="1677"/>
      <c r="AP1035" s="1677"/>
      <c r="AQ1035" s="1678"/>
      <c r="AR1035" s="68"/>
      <c r="AS1035" s="68"/>
      <c r="AT1035" s="68"/>
      <c r="AU1035" s="68"/>
      <c r="AV1035" s="68"/>
      <c r="AW1035" s="68"/>
      <c r="AX1035" s="68"/>
      <c r="AY1035" s="68"/>
    </row>
    <row r="1036" spans="1:52" ht="13" customHeight="1">
      <c r="A1036" s="14"/>
      <c r="B1036" s="73"/>
      <c r="C1036" s="74"/>
      <c r="D1036" s="1679"/>
      <c r="E1036" s="1680"/>
      <c r="F1036" s="1680"/>
      <c r="G1036" s="1680"/>
      <c r="H1036" s="1680"/>
      <c r="I1036" s="1680"/>
      <c r="J1036" s="1680"/>
      <c r="K1036" s="1680"/>
      <c r="L1036" s="1680"/>
      <c r="M1036" s="1680"/>
      <c r="N1036" s="1680"/>
      <c r="O1036" s="1680"/>
      <c r="P1036" s="1680"/>
      <c r="Q1036" s="1680"/>
      <c r="R1036" s="1680"/>
      <c r="S1036" s="1680"/>
      <c r="T1036" s="1680"/>
      <c r="U1036" s="1680"/>
      <c r="V1036" s="1680"/>
      <c r="W1036" s="1680"/>
      <c r="X1036" s="1680"/>
      <c r="Y1036" s="1680"/>
      <c r="Z1036" s="1680"/>
      <c r="AA1036" s="1680"/>
      <c r="AB1036" s="1680"/>
      <c r="AC1036" s="1680"/>
      <c r="AD1036" s="1680"/>
      <c r="AE1036" s="1681"/>
      <c r="AF1036" s="1742"/>
      <c r="AG1036" s="1742"/>
      <c r="AH1036" s="1742"/>
      <c r="AI1036" s="1742"/>
      <c r="AJ1036" s="1676"/>
      <c r="AK1036" s="1677"/>
      <c r="AL1036" s="1677"/>
      <c r="AM1036" s="1677"/>
      <c r="AN1036" s="1677"/>
      <c r="AO1036" s="1677"/>
      <c r="AP1036" s="1677"/>
      <c r="AQ1036" s="167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682"/>
      <c r="E1037" s="1683"/>
      <c r="F1037" s="1683"/>
      <c r="G1037" s="1683"/>
      <c r="H1037" s="1683"/>
      <c r="I1037" s="1683"/>
      <c r="J1037" s="1683"/>
      <c r="K1037" s="1683"/>
      <c r="L1037" s="1683"/>
      <c r="M1037" s="1683"/>
      <c r="N1037" s="1683"/>
      <c r="O1037" s="1683"/>
      <c r="P1037" s="1683"/>
      <c r="Q1037" s="1683"/>
      <c r="R1037" s="1683"/>
      <c r="S1037" s="1683"/>
      <c r="T1037" s="1683"/>
      <c r="U1037" s="1683"/>
      <c r="V1037" s="1683"/>
      <c r="W1037" s="1683"/>
      <c r="X1037" s="1683"/>
      <c r="Y1037" s="1683"/>
      <c r="Z1037" s="1683"/>
      <c r="AA1037" s="1683"/>
      <c r="AB1037" s="1683"/>
      <c r="AC1037" s="1683"/>
      <c r="AD1037" s="1683"/>
      <c r="AE1037" s="1684"/>
      <c r="AF1037" s="1742"/>
      <c r="AG1037" s="1742"/>
      <c r="AH1037" s="1742"/>
      <c r="AI1037" s="1742"/>
      <c r="AJ1037" s="1685"/>
      <c r="AK1037" s="1686"/>
      <c r="AL1037" s="1686"/>
      <c r="AM1037" s="1686"/>
      <c r="AN1037" s="1686"/>
      <c r="AO1037" s="1686"/>
      <c r="AP1037" s="1686"/>
      <c r="AQ1037" s="1687"/>
      <c r="AR1037" s="68"/>
      <c r="AS1037" s="68"/>
      <c r="AT1037" s="68"/>
      <c r="AU1037" s="68"/>
      <c r="AV1037" s="68"/>
      <c r="AW1037" s="68"/>
      <c r="AX1037" s="68"/>
      <c r="AY1037" s="68"/>
    </row>
    <row r="1038" spans="1:52" ht="13" customHeight="1">
      <c r="A1038" s="14"/>
      <c r="B1038" s="79"/>
      <c r="C1038" s="80" t="s">
        <v>234</v>
      </c>
      <c r="D1038" s="1694" t="s">
        <v>1294</v>
      </c>
      <c r="E1038" s="1695"/>
      <c r="F1038" s="1695"/>
      <c r="G1038" s="1695"/>
      <c r="H1038" s="1695"/>
      <c r="I1038" s="1695"/>
      <c r="J1038" s="1695"/>
      <c r="K1038" s="1695"/>
      <c r="L1038" s="1695"/>
      <c r="M1038" s="1695"/>
      <c r="N1038" s="1695"/>
      <c r="O1038" s="1695"/>
      <c r="P1038" s="1695"/>
      <c r="Q1038" s="1695"/>
      <c r="R1038" s="1695"/>
      <c r="S1038" s="1695"/>
      <c r="T1038" s="1695"/>
      <c r="U1038" s="1695"/>
      <c r="V1038" s="1695"/>
      <c r="W1038" s="1695"/>
      <c r="X1038" s="1695"/>
      <c r="Y1038" s="1695"/>
      <c r="Z1038" s="1695"/>
      <c r="AA1038" s="1695"/>
      <c r="AB1038" s="1695"/>
      <c r="AC1038" s="1695"/>
      <c r="AD1038" s="1695"/>
      <c r="AE1038" s="1696"/>
      <c r="AF1038" s="79"/>
      <c r="AG1038" s="1700" t="s">
        <v>669</v>
      </c>
      <c r="AH1038" s="1701"/>
      <c r="AI1038" s="87"/>
      <c r="AJ1038" s="1673">
        <f>ROUND(IF(AG1038="yes",(AJ1001*0.1),0),0)</f>
        <v>0</v>
      </c>
      <c r="AK1038" s="1674"/>
      <c r="AL1038" s="1674"/>
      <c r="AM1038" s="1674"/>
      <c r="AN1038" s="1674"/>
      <c r="AO1038" s="1674"/>
      <c r="AP1038" s="1674"/>
      <c r="AQ1038" s="1675"/>
      <c r="AR1038" s="68"/>
      <c r="AS1038" s="68"/>
      <c r="AT1038" s="68"/>
      <c r="AU1038" s="68"/>
      <c r="AV1038" s="68"/>
      <c r="AW1038" s="68"/>
      <c r="AX1038" s="68"/>
      <c r="AY1038" s="68"/>
    </row>
    <row r="1039" spans="1:52" ht="13" customHeight="1">
      <c r="A1039" s="14"/>
      <c r="B1039" s="73"/>
      <c r="C1039" s="74"/>
      <c r="D1039" s="1679" t="s">
        <v>1295</v>
      </c>
      <c r="E1039" s="1680"/>
      <c r="F1039" s="1680"/>
      <c r="G1039" s="1680"/>
      <c r="H1039" s="1680"/>
      <c r="I1039" s="1680"/>
      <c r="J1039" s="1680"/>
      <c r="K1039" s="1680"/>
      <c r="L1039" s="1680"/>
      <c r="M1039" s="1680"/>
      <c r="N1039" s="1680"/>
      <c r="O1039" s="1680"/>
      <c r="P1039" s="1680"/>
      <c r="Q1039" s="1680"/>
      <c r="R1039" s="1680"/>
      <c r="S1039" s="1680"/>
      <c r="T1039" s="1680"/>
      <c r="U1039" s="1680"/>
      <c r="V1039" s="1680"/>
      <c r="W1039" s="1680"/>
      <c r="X1039" s="1680"/>
      <c r="Y1039" s="1680"/>
      <c r="Z1039" s="1680"/>
      <c r="AA1039" s="1680"/>
      <c r="AB1039" s="1680"/>
      <c r="AC1039" s="1680"/>
      <c r="AD1039" s="1680"/>
      <c r="AE1039" s="1681"/>
      <c r="AF1039" s="73"/>
      <c r="AG1039" s="14"/>
      <c r="AH1039" s="14"/>
      <c r="AI1039" s="83"/>
      <c r="AJ1039" s="1676"/>
      <c r="AK1039" s="1677"/>
      <c r="AL1039" s="1677"/>
      <c r="AM1039" s="1677"/>
      <c r="AN1039" s="1677"/>
      <c r="AO1039" s="1677"/>
      <c r="AP1039" s="1677"/>
      <c r="AQ1039" s="1678"/>
      <c r="AR1039" s="68"/>
      <c r="AS1039" s="68"/>
      <c r="AT1039" s="68"/>
      <c r="AU1039" s="68"/>
      <c r="AV1039" s="68"/>
      <c r="AW1039" s="68"/>
      <c r="AX1039" s="68"/>
      <c r="AY1039" s="68"/>
    </row>
    <row r="1040" spans="1:52" ht="13" customHeight="1">
      <c r="A1040" s="14"/>
      <c r="B1040" s="77"/>
      <c r="C1040" s="74"/>
      <c r="D1040" s="1682"/>
      <c r="E1040" s="1683"/>
      <c r="F1040" s="1683"/>
      <c r="G1040" s="1683"/>
      <c r="H1040" s="1683"/>
      <c r="I1040" s="1683"/>
      <c r="J1040" s="1683"/>
      <c r="K1040" s="1683"/>
      <c r="L1040" s="1683"/>
      <c r="M1040" s="1683"/>
      <c r="N1040" s="1683"/>
      <c r="O1040" s="1683"/>
      <c r="P1040" s="1683"/>
      <c r="Q1040" s="1683"/>
      <c r="R1040" s="1683"/>
      <c r="S1040" s="1683"/>
      <c r="T1040" s="1683"/>
      <c r="U1040" s="1683"/>
      <c r="V1040" s="1683"/>
      <c r="W1040" s="1683"/>
      <c r="X1040" s="1683"/>
      <c r="Y1040" s="1683"/>
      <c r="Z1040" s="1683"/>
      <c r="AA1040" s="1683"/>
      <c r="AB1040" s="1683"/>
      <c r="AC1040" s="1683"/>
      <c r="AD1040" s="1683"/>
      <c r="AE1040" s="1684"/>
      <c r="AF1040" s="73"/>
      <c r="AG1040" s="14"/>
      <c r="AH1040" s="14"/>
      <c r="AI1040" s="83"/>
      <c r="AJ1040" s="1685"/>
      <c r="AK1040" s="1686"/>
      <c r="AL1040" s="1686"/>
      <c r="AM1040" s="1686"/>
      <c r="AN1040" s="1686"/>
      <c r="AO1040" s="1686"/>
      <c r="AP1040" s="1686"/>
      <c r="AQ1040" s="1687"/>
      <c r="AR1040" s="68"/>
      <c r="AS1040" s="68"/>
      <c r="AT1040" s="68"/>
      <c r="AU1040" s="68"/>
      <c r="AV1040" s="68"/>
      <c r="AW1040" s="68"/>
      <c r="AX1040" s="68"/>
      <c r="AY1040" s="68"/>
    </row>
    <row r="1041" spans="1:57" ht="13" customHeight="1">
      <c r="A1041" s="14"/>
      <c r="B1041" s="73"/>
      <c r="C1041" s="339" t="s">
        <v>687</v>
      </c>
      <c r="D1041" s="1655" t="s">
        <v>1675</v>
      </c>
      <c r="E1041" s="1656"/>
      <c r="F1041" s="1656"/>
      <c r="G1041" s="1656"/>
      <c r="H1041" s="1656"/>
      <c r="I1041" s="1656"/>
      <c r="J1041" s="1656"/>
      <c r="K1041" s="1656"/>
      <c r="L1041" s="1656"/>
      <c r="M1041" s="1656"/>
      <c r="N1041" s="1656"/>
      <c r="O1041" s="1656"/>
      <c r="P1041" s="1656"/>
      <c r="Q1041" s="1656"/>
      <c r="R1041" s="1656"/>
      <c r="S1041" s="1656"/>
      <c r="T1041" s="1656"/>
      <c r="U1041" s="1656"/>
      <c r="V1041" s="1656"/>
      <c r="W1041" s="1656"/>
      <c r="X1041" s="1656"/>
      <c r="Y1041" s="1656"/>
      <c r="Z1041" s="1656"/>
      <c r="AA1041" s="1656"/>
      <c r="AB1041" s="1656"/>
      <c r="AC1041" s="1656"/>
      <c r="AD1041" s="1656"/>
      <c r="AE1041" s="1657"/>
      <c r="AF1041" s="79"/>
      <c r="AG1041" s="1700" t="s">
        <v>669</v>
      </c>
      <c r="AH1041" s="1701"/>
      <c r="AI1041" s="87"/>
      <c r="AJ1041" s="1673">
        <f>ROUND(IF(AG1041="yes",(AJ1001*0.15),0),0)</f>
        <v>0</v>
      </c>
      <c r="AK1041" s="1674"/>
      <c r="AL1041" s="1674"/>
      <c r="AM1041" s="1674"/>
      <c r="AN1041" s="1674"/>
      <c r="AO1041" s="1674"/>
      <c r="AP1041" s="1674"/>
      <c r="AQ1041" s="1675"/>
      <c r="AR1041" s="68"/>
      <c r="AS1041" s="68"/>
      <c r="AT1041" s="68"/>
      <c r="AU1041" s="68"/>
      <c r="AV1041" s="68"/>
      <c r="AW1041" s="68"/>
      <c r="AX1041" s="68"/>
      <c r="AY1041" s="68"/>
    </row>
    <row r="1042" spans="1:57" ht="13" customHeight="1">
      <c r="A1042" s="14"/>
      <c r="B1042" s="73"/>
      <c r="C1042" s="74"/>
      <c r="D1042" s="1702" t="s">
        <v>1676</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703"/>
      <c r="AF1042" s="911"/>
      <c r="AG1042" s="912"/>
      <c r="AH1042" s="912"/>
      <c r="AI1042" s="913"/>
      <c r="AJ1042" s="1676"/>
      <c r="AK1042" s="1677"/>
      <c r="AL1042" s="1677"/>
      <c r="AM1042" s="1677"/>
      <c r="AN1042" s="1677"/>
      <c r="AO1042" s="1677"/>
      <c r="AP1042" s="1677"/>
      <c r="AQ1042" s="1678"/>
      <c r="AR1042" s="68"/>
      <c r="AS1042" s="68"/>
      <c r="AT1042" s="68"/>
      <c r="AU1042" s="68"/>
      <c r="AV1042" s="68"/>
      <c r="AW1042" s="68"/>
      <c r="AX1042" s="68"/>
      <c r="AY1042" s="68"/>
    </row>
    <row r="1043" spans="1:57" ht="13" customHeight="1">
      <c r="A1043" s="14"/>
      <c r="B1043" s="73"/>
      <c r="C1043" s="74"/>
      <c r="D1043" s="1702"/>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703"/>
      <c r="AF1043" s="911"/>
      <c r="AG1043" s="912"/>
      <c r="AH1043" s="912"/>
      <c r="AI1043" s="913"/>
      <c r="AJ1043" s="1676"/>
      <c r="AK1043" s="1677"/>
      <c r="AL1043" s="1677"/>
      <c r="AM1043" s="1677"/>
      <c r="AN1043" s="1677"/>
      <c r="AO1043" s="1677"/>
      <c r="AP1043" s="1677"/>
      <c r="AQ1043" s="1678"/>
      <c r="AR1043" s="68"/>
      <c r="AS1043" s="68"/>
      <c r="AT1043" s="68"/>
      <c r="AU1043" s="68"/>
      <c r="AV1043" s="68"/>
      <c r="AW1043" s="68"/>
      <c r="AX1043" s="68"/>
      <c r="AY1043" s="68"/>
    </row>
    <row r="1044" spans="1:57" ht="13" customHeight="1">
      <c r="A1044" s="14"/>
      <c r="B1044" s="73"/>
      <c r="C1044" s="74"/>
      <c r="D1044" s="1704"/>
      <c r="E1044" s="1705"/>
      <c r="F1044" s="1705"/>
      <c r="G1044" s="1705"/>
      <c r="H1044" s="1705"/>
      <c r="I1044" s="1705"/>
      <c r="J1044" s="1705"/>
      <c r="K1044" s="1705"/>
      <c r="L1044" s="1705"/>
      <c r="M1044" s="1705"/>
      <c r="N1044" s="1705"/>
      <c r="O1044" s="1705"/>
      <c r="P1044" s="1705"/>
      <c r="Q1044" s="1705"/>
      <c r="R1044" s="1705"/>
      <c r="S1044" s="1705"/>
      <c r="T1044" s="1705"/>
      <c r="U1044" s="1705"/>
      <c r="V1044" s="1705"/>
      <c r="W1044" s="1705"/>
      <c r="X1044" s="1705"/>
      <c r="Y1044" s="1705"/>
      <c r="Z1044" s="1705"/>
      <c r="AA1044" s="1705"/>
      <c r="AB1044" s="1705"/>
      <c r="AC1044" s="1705"/>
      <c r="AD1044" s="1705"/>
      <c r="AE1044" s="1706"/>
      <c r="AF1044" s="914"/>
      <c r="AG1044" s="915"/>
      <c r="AH1044" s="915"/>
      <c r="AI1044" s="916"/>
      <c r="AJ1044" s="1685"/>
      <c r="AK1044" s="1686"/>
      <c r="AL1044" s="1686"/>
      <c r="AM1044" s="1686"/>
      <c r="AN1044" s="1686"/>
      <c r="AO1044" s="1686"/>
      <c r="AP1044" s="1686"/>
      <c r="AQ1044" s="1687"/>
      <c r="AR1044" s="68"/>
      <c r="AS1044" s="68"/>
      <c r="AT1044" s="68"/>
      <c r="AU1044" s="68"/>
      <c r="AV1044" s="68"/>
      <c r="AW1044" s="68"/>
      <c r="AX1044" s="68"/>
      <c r="AY1044" s="68"/>
    </row>
    <row r="1045" spans="1:57" ht="13" customHeight="1">
      <c r="A1045" s="14"/>
      <c r="B1045" s="73"/>
      <c r="C1045" s="339" t="s">
        <v>687</v>
      </c>
      <c r="D1045" s="1694" t="s">
        <v>1677</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1709" t="s">
        <v>669</v>
      </c>
      <c r="AH1045" s="1710"/>
      <c r="AI1045" s="83"/>
      <c r="AJ1045" s="1673">
        <f>ROUND(IF(AND(AG1045="yes",AJ1041=0),(AJ1001*0.1),0),0)</f>
        <v>0</v>
      </c>
      <c r="AK1045" s="1674"/>
      <c r="AL1045" s="1674"/>
      <c r="AM1045" s="1674"/>
      <c r="AN1045" s="1674"/>
      <c r="AO1045" s="1674"/>
      <c r="AP1045" s="1674"/>
      <c r="AQ1045" s="1675"/>
      <c r="AR1045" s="68"/>
      <c r="AS1045" s="68"/>
      <c r="AT1045" s="68"/>
      <c r="AU1045" s="68"/>
      <c r="AV1045" s="68"/>
      <c r="AW1045" s="68"/>
      <c r="AX1045" s="68"/>
      <c r="AY1045" s="68"/>
    </row>
    <row r="1046" spans="1:57" ht="13" customHeight="1">
      <c r="A1046" s="14"/>
      <c r="B1046" s="73"/>
      <c r="C1046" s="74"/>
      <c r="D1046" s="1702" t="s">
        <v>1678</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703"/>
      <c r="AF1046" s="73"/>
      <c r="AG1046" s="14"/>
      <c r="AH1046" s="14"/>
      <c r="AI1046" s="83"/>
      <c r="AJ1046" s="1676"/>
      <c r="AK1046" s="1677"/>
      <c r="AL1046" s="1677"/>
      <c r="AM1046" s="1677"/>
      <c r="AN1046" s="1677"/>
      <c r="AO1046" s="1677"/>
      <c r="AP1046" s="1677"/>
      <c r="AQ1046" s="1678"/>
      <c r="AR1046" s="68"/>
      <c r="AS1046" s="68"/>
      <c r="AT1046" s="68"/>
      <c r="AU1046" s="68"/>
      <c r="AV1046" s="68"/>
      <c r="AW1046" s="68"/>
      <c r="AX1046" s="68"/>
      <c r="AY1046" s="68"/>
    </row>
    <row r="1047" spans="1:57" ht="13" customHeight="1">
      <c r="A1047" s="14"/>
      <c r="B1047" s="73"/>
      <c r="C1047" s="74"/>
      <c r="D1047" s="1702"/>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703"/>
      <c r="AF1047" s="73"/>
      <c r="AG1047" s="14"/>
      <c r="AH1047" s="14"/>
      <c r="AI1047" s="83"/>
      <c r="AJ1047" s="1676"/>
      <c r="AK1047" s="1677"/>
      <c r="AL1047" s="1677"/>
      <c r="AM1047" s="1677"/>
      <c r="AN1047" s="1677"/>
      <c r="AO1047" s="1677"/>
      <c r="AP1047" s="1677"/>
      <c r="AQ1047" s="1678"/>
      <c r="AR1047" s="68"/>
      <c r="AS1047" s="68"/>
      <c r="AT1047" s="68"/>
      <c r="AU1047" s="68"/>
      <c r="AV1047" s="68"/>
      <c r="AW1047" s="68"/>
      <c r="AX1047" s="68"/>
      <c r="AY1047" s="68"/>
      <c r="BA1047" s="1176">
        <f>IFERROR(('Sources and Uses Budget'!$C$17+'Sources and Uses Budget'!$C$18+'Sources and Uses Budget'!$C$22)/$AG$446,0)</f>
        <v>0</v>
      </c>
      <c r="BB1047" s="1176" t="s">
        <v>2415</v>
      </c>
      <c r="BC1047" s="1176"/>
      <c r="BD1047" s="1176"/>
      <c r="BE1047" s="1176"/>
    </row>
    <row r="1048" spans="1:57" ht="13" customHeight="1">
      <c r="A1048" s="14"/>
      <c r="B1048" s="73"/>
      <c r="C1048" s="74"/>
      <c r="D1048" s="1702"/>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703"/>
      <c r="AF1048" s="73"/>
      <c r="AG1048" s="14"/>
      <c r="AH1048" s="14"/>
      <c r="AI1048" s="83"/>
      <c r="AJ1048" s="1676"/>
      <c r="AK1048" s="1677"/>
      <c r="AL1048" s="1677"/>
      <c r="AM1048" s="1677"/>
      <c r="AN1048" s="1677"/>
      <c r="AO1048" s="1677"/>
      <c r="AP1048" s="1677"/>
      <c r="AQ1048" s="1678"/>
      <c r="AR1048" s="68"/>
      <c r="AS1048" s="68"/>
      <c r="AT1048" s="68"/>
      <c r="AU1048" s="68"/>
      <c r="AV1048" s="68"/>
      <c r="AW1048" s="68"/>
      <c r="AX1048" s="68"/>
      <c r="AY1048" s="68"/>
      <c r="BA1048">
        <f>IFERROR((($CI$761+$CM$761)/$AG$449),0)</f>
        <v>0.62121212121212122</v>
      </c>
      <c r="BB1048" s="3" t="s">
        <v>2419</v>
      </c>
    </row>
    <row r="1049" spans="1:57" ht="13" customHeight="1">
      <c r="A1049" s="14"/>
      <c r="B1049" s="73"/>
      <c r="C1049" s="74"/>
      <c r="D1049" s="1704"/>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73"/>
      <c r="AG1049" s="14"/>
      <c r="AH1049" s="14"/>
      <c r="AI1049" s="83"/>
      <c r="AJ1049" s="1676"/>
      <c r="AK1049" s="1677"/>
      <c r="AL1049" s="1677"/>
      <c r="AM1049" s="1677"/>
      <c r="AN1049" s="1677"/>
      <c r="AO1049" s="1677"/>
      <c r="AP1049" s="1677"/>
      <c r="AQ1049" s="1678"/>
      <c r="AR1049" s="68"/>
      <c r="AS1049" s="68"/>
      <c r="AT1049" s="68"/>
      <c r="AU1049" s="68"/>
      <c r="AV1049" s="68"/>
      <c r="AW1049" s="68"/>
      <c r="AX1049" s="68"/>
      <c r="AY1049" s="68"/>
      <c r="BA1049" t="b">
        <f>'Points System'!AJ163="Yes"</f>
        <v>0</v>
      </c>
      <c r="BB1049" s="3" t="s">
        <v>2416</v>
      </c>
    </row>
    <row r="1050" spans="1:57" ht="13" customHeight="1">
      <c r="A1050" s="14"/>
      <c r="B1050" s="79"/>
      <c r="C1050" s="131" t="s">
        <v>1010</v>
      </c>
      <c r="D1050" s="1655" t="s">
        <v>1296</v>
      </c>
      <c r="E1050" s="1656"/>
      <c r="F1050" s="1656"/>
      <c r="G1050" s="1656"/>
      <c r="H1050" s="1656"/>
      <c r="I1050" s="1656"/>
      <c r="J1050" s="1656"/>
      <c r="K1050" s="1656"/>
      <c r="L1050" s="1656"/>
      <c r="M1050" s="1656"/>
      <c r="N1050" s="1656"/>
      <c r="O1050" s="1656"/>
      <c r="P1050" s="1656"/>
      <c r="Q1050" s="1656"/>
      <c r="R1050" s="1656"/>
      <c r="S1050" s="1656"/>
      <c r="T1050" s="1656"/>
      <c r="U1050" s="1656"/>
      <c r="V1050" s="1656"/>
      <c r="W1050" s="1656"/>
      <c r="X1050" s="1656"/>
      <c r="Y1050" s="1656"/>
      <c r="Z1050" s="1656"/>
      <c r="AA1050" s="1656"/>
      <c r="AB1050" s="1656"/>
      <c r="AC1050" s="1656"/>
      <c r="AD1050" s="1656"/>
      <c r="AE1050" s="1657"/>
      <c r="AF1050" s="79"/>
      <c r="AG1050" s="1700" t="s">
        <v>669</v>
      </c>
      <c r="AH1050" s="1701"/>
      <c r="AI1050" s="87"/>
      <c r="AJ1050" s="1673">
        <f>ROUND(IF(AG1050="yes",(AJ1001*0.1),0),0)</f>
        <v>0</v>
      </c>
      <c r="AK1050" s="1674"/>
      <c r="AL1050" s="1674"/>
      <c r="AM1050" s="1674"/>
      <c r="AN1050" s="1674"/>
      <c r="AO1050" s="1674"/>
      <c r="AP1050" s="1674"/>
      <c r="AQ1050" s="1675"/>
      <c r="AR1050" s="68"/>
      <c r="AS1050" s="68"/>
      <c r="AT1050" s="68"/>
      <c r="AU1050" s="68"/>
      <c r="AV1050" s="68"/>
      <c r="AW1050" s="68"/>
      <c r="AX1050" s="68"/>
      <c r="AY1050" s="68"/>
      <c r="BA1050">
        <f>Q212</f>
        <v>0</v>
      </c>
      <c r="BB1050" s="3" t="s">
        <v>2417</v>
      </c>
    </row>
    <row r="1051" spans="1:57" ht="13" customHeight="1">
      <c r="A1051" s="14"/>
      <c r="B1051" s="73"/>
      <c r="C1051" s="74"/>
      <c r="D1051" s="1679" t="s">
        <v>2099</v>
      </c>
      <c r="E1051" s="1680"/>
      <c r="F1051" s="1680"/>
      <c r="G1051" s="1680"/>
      <c r="H1051" s="1680"/>
      <c r="I1051" s="1680"/>
      <c r="J1051" s="1680"/>
      <c r="K1051" s="1680"/>
      <c r="L1051" s="1680"/>
      <c r="M1051" s="1680"/>
      <c r="N1051" s="1680"/>
      <c r="O1051" s="1680"/>
      <c r="P1051" s="1680"/>
      <c r="Q1051" s="1680"/>
      <c r="R1051" s="1680"/>
      <c r="S1051" s="1680"/>
      <c r="T1051" s="1680"/>
      <c r="U1051" s="1680"/>
      <c r="V1051" s="1680"/>
      <c r="W1051" s="1680"/>
      <c r="X1051" s="1680"/>
      <c r="Y1051" s="1680"/>
      <c r="Z1051" s="1680"/>
      <c r="AA1051" s="1680"/>
      <c r="AB1051" s="1680"/>
      <c r="AC1051" s="1680"/>
      <c r="AD1051" s="1680"/>
      <c r="AE1051" s="1681"/>
      <c r="AF1051" s="73"/>
      <c r="AG1051" s="14"/>
      <c r="AH1051" s="14"/>
      <c r="AI1051" s="83"/>
      <c r="AJ1051" s="1676"/>
      <c r="AK1051" s="1677"/>
      <c r="AL1051" s="1677"/>
      <c r="AM1051" s="1677"/>
      <c r="AN1051" s="1677"/>
      <c r="AO1051" s="1677"/>
      <c r="AP1051" s="1677"/>
      <c r="AQ1051" s="1678"/>
      <c r="AR1051" s="68"/>
      <c r="AS1051" s="68"/>
      <c r="AT1051" s="68"/>
      <c r="AU1051" s="68"/>
      <c r="AV1051" s="68"/>
      <c r="AW1051" s="68"/>
      <c r="AX1051" s="68"/>
      <c r="AY1051" s="68"/>
      <c r="BA1051" s="1177">
        <f>T212</f>
        <v>0</v>
      </c>
      <c r="BB1051" s="3" t="s">
        <v>2418</v>
      </c>
    </row>
    <row r="1052" spans="1:57" ht="13" customHeight="1">
      <c r="A1052" s="14"/>
      <c r="B1052" s="73"/>
      <c r="C1052" s="74"/>
      <c r="D1052" s="1679"/>
      <c r="E1052" s="1680"/>
      <c r="F1052" s="1680"/>
      <c r="G1052" s="1680"/>
      <c r="H1052" s="1680"/>
      <c r="I1052" s="1680"/>
      <c r="J1052" s="1680"/>
      <c r="K1052" s="1680"/>
      <c r="L1052" s="1680"/>
      <c r="M1052" s="1680"/>
      <c r="N1052" s="1680"/>
      <c r="O1052" s="1680"/>
      <c r="P1052" s="1680"/>
      <c r="Q1052" s="1680"/>
      <c r="R1052" s="1680"/>
      <c r="S1052" s="1680"/>
      <c r="T1052" s="1680"/>
      <c r="U1052" s="1680"/>
      <c r="V1052" s="1680"/>
      <c r="W1052" s="1680"/>
      <c r="X1052" s="1680"/>
      <c r="Y1052" s="1680"/>
      <c r="Z1052" s="1680"/>
      <c r="AA1052" s="1680"/>
      <c r="AB1052" s="1680"/>
      <c r="AC1052" s="1680"/>
      <c r="AD1052" s="1680"/>
      <c r="AE1052" s="1681"/>
      <c r="AF1052" s="73"/>
      <c r="AG1052" s="14"/>
      <c r="AH1052" s="14"/>
      <c r="AI1052" s="83"/>
      <c r="AJ1052" s="1676"/>
      <c r="AK1052" s="1677"/>
      <c r="AL1052" s="1677"/>
      <c r="AM1052" s="1677"/>
      <c r="AN1052" s="1677"/>
      <c r="AO1052" s="1677"/>
      <c r="AP1052" s="1677"/>
      <c r="AQ1052" s="1678"/>
      <c r="AR1052" s="68"/>
      <c r="AS1052" s="68"/>
      <c r="AT1052" s="68"/>
      <c r="AU1052" s="68"/>
      <c r="AV1052" s="68"/>
      <c r="AW1052" s="68"/>
      <c r="AX1052" s="68"/>
      <c r="AY1052" s="68"/>
    </row>
    <row r="1053" spans="1:57" ht="13" customHeight="1">
      <c r="A1053" s="14"/>
      <c r="B1053" s="73"/>
      <c r="C1053" s="74"/>
      <c r="D1053" s="1682"/>
      <c r="E1053" s="1683"/>
      <c r="F1053" s="1683"/>
      <c r="G1053" s="1683"/>
      <c r="H1053" s="1683"/>
      <c r="I1053" s="1683"/>
      <c r="J1053" s="1683"/>
      <c r="K1053" s="1683"/>
      <c r="L1053" s="1683"/>
      <c r="M1053" s="1683"/>
      <c r="N1053" s="1683"/>
      <c r="O1053" s="1683"/>
      <c r="P1053" s="1683"/>
      <c r="Q1053" s="1683"/>
      <c r="R1053" s="1683"/>
      <c r="S1053" s="1683"/>
      <c r="T1053" s="1683"/>
      <c r="U1053" s="1683"/>
      <c r="V1053" s="1683"/>
      <c r="W1053" s="1683"/>
      <c r="X1053" s="1683"/>
      <c r="Y1053" s="1683"/>
      <c r="Z1053" s="1683"/>
      <c r="AA1053" s="1683"/>
      <c r="AB1053" s="1683"/>
      <c r="AC1053" s="1683"/>
      <c r="AD1053" s="1683"/>
      <c r="AE1053" s="1684"/>
      <c r="AF1053" s="73"/>
      <c r="AG1053" s="14"/>
      <c r="AH1053" s="14"/>
      <c r="AI1053" s="83"/>
      <c r="AJ1053" s="1685"/>
      <c r="AK1053" s="1686"/>
      <c r="AL1053" s="1686"/>
      <c r="AM1053" s="1686"/>
      <c r="AN1053" s="1686"/>
      <c r="AO1053" s="1686"/>
      <c r="AP1053" s="1686"/>
      <c r="AQ1053" s="1687"/>
      <c r="AR1053" s="68"/>
      <c r="AS1053" s="68"/>
      <c r="AT1053" s="68"/>
      <c r="AU1053" s="68"/>
      <c r="AV1053" s="68"/>
      <c r="AW1053" s="68"/>
      <c r="AX1053" s="68"/>
      <c r="AY1053" s="68"/>
    </row>
    <row r="1054" spans="1:57" ht="13" customHeight="1">
      <c r="A1054" s="14"/>
      <c r="B1054" s="79"/>
      <c r="C1054" s="131" t="s">
        <v>1673</v>
      </c>
      <c r="D1054" s="1694" t="s">
        <v>1839</v>
      </c>
      <c r="E1054" s="1695"/>
      <c r="F1054" s="1695"/>
      <c r="G1054" s="1695"/>
      <c r="H1054" s="1695"/>
      <c r="I1054" s="1695"/>
      <c r="J1054" s="1695"/>
      <c r="K1054" s="1695"/>
      <c r="L1054" s="1695"/>
      <c r="M1054" s="1695"/>
      <c r="N1054" s="1695"/>
      <c r="O1054" s="1695"/>
      <c r="P1054" s="1695"/>
      <c r="Q1054" s="1695"/>
      <c r="R1054" s="1695"/>
      <c r="S1054" s="1695"/>
      <c r="T1054" s="1695"/>
      <c r="U1054" s="1695"/>
      <c r="V1054" s="1695"/>
      <c r="W1054" s="1695"/>
      <c r="X1054" s="1695"/>
      <c r="Y1054" s="1695"/>
      <c r="Z1054" s="1695"/>
      <c r="AA1054" s="1695"/>
      <c r="AB1054" s="1695"/>
      <c r="AC1054" s="1695"/>
      <c r="AD1054" s="1695"/>
      <c r="AE1054" s="1696"/>
      <c r="AF1054" s="79"/>
      <c r="AG1054" s="1707" t="str">
        <f>IF(X1057&gt;0,"Yes","No")</f>
        <v>No</v>
      </c>
      <c r="AH1054" s="1708"/>
      <c r="AI1054" s="87"/>
      <c r="AJ1054" s="1673">
        <f>IF((X1057=0),0,AY1014*AJ1001)</f>
        <v>0</v>
      </c>
      <c r="AK1054" s="1674"/>
      <c r="AL1054" s="1674"/>
      <c r="AM1054" s="1674"/>
      <c r="AN1054" s="1674"/>
      <c r="AO1054" s="1674"/>
      <c r="AP1054" s="1674"/>
      <c r="AQ1054" s="167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2404</v>
      </c>
      <c r="BB1054" s="3"/>
      <c r="BC1054" s="3"/>
      <c r="BD1054" s="3"/>
    </row>
    <row r="1055" spans="1:57" ht="13" customHeight="1">
      <c r="A1055" s="14"/>
      <c r="B1055" s="73"/>
      <c r="C1055" s="442"/>
      <c r="D1055" s="1679" t="s">
        <v>1298</v>
      </c>
      <c r="E1055" s="1680"/>
      <c r="F1055" s="1680"/>
      <c r="G1055" s="1680"/>
      <c r="H1055" s="1680"/>
      <c r="I1055" s="1680"/>
      <c r="J1055" s="1680"/>
      <c r="K1055" s="1680"/>
      <c r="L1055" s="1680"/>
      <c r="M1055" s="1680"/>
      <c r="N1055" s="1680"/>
      <c r="O1055" s="1680"/>
      <c r="P1055" s="1680"/>
      <c r="Q1055" s="1680"/>
      <c r="R1055" s="1680"/>
      <c r="S1055" s="1680"/>
      <c r="T1055" s="1680"/>
      <c r="U1055" s="1680"/>
      <c r="V1055" s="1680"/>
      <c r="W1055" s="1680"/>
      <c r="X1055" s="1680"/>
      <c r="Y1055" s="1680"/>
      <c r="Z1055" s="1680"/>
      <c r="AA1055" s="1680"/>
      <c r="AB1055" s="1680"/>
      <c r="AC1055" s="1680"/>
      <c r="AD1055" s="1680"/>
      <c r="AE1055" s="1681"/>
      <c r="AF1055" s="73"/>
      <c r="AG1055" s="443"/>
      <c r="AH1055" s="443"/>
      <c r="AI1055" s="83"/>
      <c r="AJ1055" s="1676"/>
      <c r="AK1055" s="1677"/>
      <c r="AL1055" s="1677"/>
      <c r="AM1055" s="1677"/>
      <c r="AN1055" s="1677"/>
      <c r="AO1055" s="1677"/>
      <c r="AP1055" s="1677"/>
      <c r="AQ1055" s="1678"/>
      <c r="AR1055" s="68"/>
      <c r="AS1055" s="68"/>
      <c r="AT1055" s="68"/>
      <c r="AU1055" s="13"/>
      <c r="AV1055" s="68"/>
      <c r="AW1055" s="68"/>
      <c r="AX1055" s="68"/>
      <c r="AY1055" s="68"/>
      <c r="AZ1055" s="958">
        <f>'Sources and Uses Budget'!S97*BA1055</f>
        <v>5512096.9500000002</v>
      </c>
      <c r="BA1055" s="1175">
        <f>IF(BA1049,20%,15%)</f>
        <v>0.15</v>
      </c>
      <c r="BB1055" s="3" t="s">
        <v>2405</v>
      </c>
      <c r="BC1055" s="3" t="s">
        <v>2406</v>
      </c>
      <c r="BD1055" s="3"/>
    </row>
    <row r="1056" spans="1:57" ht="13" customHeight="1">
      <c r="A1056" s="14"/>
      <c r="B1056" s="73"/>
      <c r="C1056" s="442"/>
      <c r="D1056" s="1679"/>
      <c r="E1056" s="1680"/>
      <c r="F1056" s="1680"/>
      <c r="G1056" s="1680"/>
      <c r="H1056" s="1680"/>
      <c r="I1056" s="1680"/>
      <c r="J1056" s="1680"/>
      <c r="K1056" s="1680"/>
      <c r="L1056" s="1680"/>
      <c r="M1056" s="1680"/>
      <c r="N1056" s="1680"/>
      <c r="O1056" s="1680"/>
      <c r="P1056" s="1680"/>
      <c r="Q1056" s="1680"/>
      <c r="R1056" s="1680"/>
      <c r="S1056" s="1680"/>
      <c r="T1056" s="1680"/>
      <c r="U1056" s="1680"/>
      <c r="V1056" s="1680"/>
      <c r="W1056" s="1680"/>
      <c r="X1056" s="1680"/>
      <c r="Y1056" s="1680"/>
      <c r="Z1056" s="1680"/>
      <c r="AA1056" s="1680"/>
      <c r="AB1056" s="1680"/>
      <c r="AC1056" s="1680"/>
      <c r="AD1056" s="1680"/>
      <c r="AE1056" s="1681"/>
      <c r="AF1056" s="73"/>
      <c r="AG1056" s="443"/>
      <c r="AH1056" s="443"/>
      <c r="AI1056" s="83"/>
      <c r="AJ1056" s="1676"/>
      <c r="AK1056" s="1677"/>
      <c r="AL1056" s="1677"/>
      <c r="AM1056" s="1677"/>
      <c r="AN1056" s="1677"/>
      <c r="AO1056" s="1677"/>
      <c r="AP1056" s="1677"/>
      <c r="AQ1056" s="1678"/>
      <c r="AR1056" s="68"/>
      <c r="AS1056" s="68"/>
      <c r="AT1056" s="68"/>
      <c r="AU1056" s="13"/>
      <c r="AV1056" s="68"/>
      <c r="AW1056" s="68"/>
      <c r="AX1056" s="68"/>
      <c r="AY1056" s="68"/>
      <c r="AZ1056" s="958">
        <f>IF(M365="N/A",0,'Sources and Uses Budget'!T97*BA1056)</f>
        <v>0</v>
      </c>
      <c r="BA1056" s="1175">
        <v>0.15</v>
      </c>
      <c r="BB1056" s="3" t="s">
        <v>2405</v>
      </c>
      <c r="BC1056" s="3" t="s">
        <v>2407</v>
      </c>
      <c r="BD1056" s="3"/>
    </row>
    <row r="1057" spans="1:56" ht="13" customHeight="1">
      <c r="A1057" s="14"/>
      <c r="B1057" s="77"/>
      <c r="C1057" s="78"/>
      <c r="D1057" s="132" t="s">
        <v>972</v>
      </c>
      <c r="E1057" s="133"/>
      <c r="F1057" s="133"/>
      <c r="G1057" s="133"/>
      <c r="H1057" s="133"/>
      <c r="I1057" s="1737">
        <f>AY1012</f>
        <v>66</v>
      </c>
      <c r="J1057" s="1738"/>
      <c r="K1057" s="7"/>
      <c r="L1057" s="133"/>
      <c r="M1057" s="133"/>
      <c r="N1057" s="133"/>
      <c r="O1057" s="133"/>
      <c r="P1057" s="133"/>
      <c r="Q1057" s="133"/>
      <c r="R1057" s="133"/>
      <c r="S1057" s="133"/>
      <c r="T1057" s="133"/>
      <c r="U1057" s="133"/>
      <c r="V1057" s="134" t="s">
        <v>973</v>
      </c>
      <c r="W1057" s="48"/>
      <c r="X1057" s="1735">
        <f>CI761</f>
        <v>0</v>
      </c>
      <c r="Y1057" s="1736"/>
      <c r="Z1057" s="48"/>
      <c r="AA1057" s="48"/>
      <c r="AB1057" s="48"/>
      <c r="AC1057" s="48"/>
      <c r="AD1057" s="48"/>
      <c r="AE1057" s="49"/>
      <c r="AF1057" s="920"/>
      <c r="AG1057" s="921"/>
      <c r="AH1057" s="921"/>
      <c r="AI1057" s="922"/>
      <c r="AJ1057" s="1685"/>
      <c r="AK1057" s="1686"/>
      <c r="AL1057" s="1686"/>
      <c r="AM1057" s="1686"/>
      <c r="AN1057" s="1686"/>
      <c r="AO1057" s="1686"/>
      <c r="AP1057" s="1686"/>
      <c r="AQ1057" s="168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2405</v>
      </c>
      <c r="BC1057" s="3" t="s">
        <v>2408</v>
      </c>
      <c r="BD1057" s="3"/>
    </row>
    <row r="1058" spans="1:56" ht="13" customHeight="1">
      <c r="A1058" s="14"/>
      <c r="B1058" s="79"/>
      <c r="C1058" s="131" t="s">
        <v>1674</v>
      </c>
      <c r="D1058" s="1655" t="s">
        <v>2125</v>
      </c>
      <c r="E1058" s="1656"/>
      <c r="F1058" s="1656"/>
      <c r="G1058" s="1656"/>
      <c r="H1058" s="1656"/>
      <c r="I1058" s="1656"/>
      <c r="J1058" s="1656"/>
      <c r="K1058" s="1656"/>
      <c r="L1058" s="1656"/>
      <c r="M1058" s="1656"/>
      <c r="N1058" s="1656"/>
      <c r="O1058" s="1656"/>
      <c r="P1058" s="1656"/>
      <c r="Q1058" s="1656"/>
      <c r="R1058" s="1656"/>
      <c r="S1058" s="1656"/>
      <c r="T1058" s="1656"/>
      <c r="U1058" s="1656"/>
      <c r="V1058" s="1656"/>
      <c r="W1058" s="1656"/>
      <c r="X1058" s="1656"/>
      <c r="Y1058" s="1656"/>
      <c r="Z1058" s="1656"/>
      <c r="AA1058" s="1656"/>
      <c r="AB1058" s="1656"/>
      <c r="AC1058" s="1656"/>
      <c r="AD1058" s="1656"/>
      <c r="AE1058" s="1657"/>
      <c r="AF1058" s="73"/>
      <c r="AG1058" s="1707" t="str">
        <f>IF(X1061&gt;0,"Yes","No")</f>
        <v>Yes</v>
      </c>
      <c r="AH1058" s="1708"/>
      <c r="AI1058" s="83"/>
      <c r="AJ1058" s="1673">
        <f>IF((X1061=0),0,(2*AY1015)*AJ1001)</f>
        <v>48366076</v>
      </c>
      <c r="AK1058" s="1674"/>
      <c r="AL1058" s="1674"/>
      <c r="AM1058" s="1674"/>
      <c r="AN1058" s="1674"/>
      <c r="AO1058" s="1674"/>
      <c r="AP1058" s="1674"/>
      <c r="AQ1058" s="1675"/>
      <c r="AR1058" s="68"/>
      <c r="AS1058" s="68"/>
      <c r="AT1058" s="68"/>
      <c r="AU1058" s="14"/>
      <c r="AV1058" s="68"/>
      <c r="AW1058" s="68"/>
      <c r="AX1058" s="68"/>
      <c r="AY1058" s="68"/>
      <c r="AZ1058" s="958">
        <f>AZ1054*BA1058</f>
        <v>0</v>
      </c>
      <c r="BA1058" s="1175">
        <v>0.15</v>
      </c>
      <c r="BB1058" s="3" t="s">
        <v>2405</v>
      </c>
      <c r="BC1058" s="3" t="s">
        <v>2409</v>
      </c>
      <c r="BD1058" s="3"/>
    </row>
    <row r="1059" spans="1:56" ht="13" customHeight="1">
      <c r="A1059" s="14"/>
      <c r="B1059" s="73"/>
      <c r="C1059" s="442"/>
      <c r="D1059" s="1679" t="s">
        <v>1297</v>
      </c>
      <c r="E1059" s="1680"/>
      <c r="F1059" s="1680"/>
      <c r="G1059" s="1680"/>
      <c r="H1059" s="1680"/>
      <c r="I1059" s="1680"/>
      <c r="J1059" s="1680"/>
      <c r="K1059" s="1680"/>
      <c r="L1059" s="1680"/>
      <c r="M1059" s="1680"/>
      <c r="N1059" s="1680"/>
      <c r="O1059" s="1680"/>
      <c r="P1059" s="1680"/>
      <c r="Q1059" s="1680"/>
      <c r="R1059" s="1680"/>
      <c r="S1059" s="1680"/>
      <c r="T1059" s="1680"/>
      <c r="U1059" s="1680"/>
      <c r="V1059" s="1680"/>
      <c r="W1059" s="1680"/>
      <c r="X1059" s="1680"/>
      <c r="Y1059" s="1680"/>
      <c r="Z1059" s="1680"/>
      <c r="AA1059" s="1680"/>
      <c r="AB1059" s="1680"/>
      <c r="AC1059" s="1680"/>
      <c r="AD1059" s="1680"/>
      <c r="AE1059" s="1681"/>
      <c r="AF1059" s="73"/>
      <c r="AG1059" s="443"/>
      <c r="AH1059" s="443"/>
      <c r="AI1059" s="83"/>
      <c r="AJ1059" s="1676"/>
      <c r="AK1059" s="1677"/>
      <c r="AL1059" s="1677"/>
      <c r="AM1059" s="1677"/>
      <c r="AN1059" s="1677"/>
      <c r="AO1059" s="1677"/>
      <c r="AP1059" s="1677"/>
      <c r="AQ1059" s="1678"/>
      <c r="AR1059" s="68"/>
      <c r="AS1059" s="68"/>
      <c r="AT1059" s="68"/>
      <c r="AU1059" s="68"/>
      <c r="AV1059" s="68"/>
      <c r="AW1059" s="68"/>
      <c r="AX1059" s="68"/>
      <c r="AY1059" s="68"/>
      <c r="AZ1059" s="958"/>
      <c r="BA1059" s="3"/>
      <c r="BB1059" s="3"/>
      <c r="BC1059" s="3"/>
      <c r="BD1059" s="3"/>
    </row>
    <row r="1060" spans="1:56" ht="13" customHeight="1">
      <c r="A1060" s="14"/>
      <c r="B1060" s="73"/>
      <c r="C1060" s="83"/>
      <c r="D1060" s="1679"/>
      <c r="E1060" s="1680"/>
      <c r="F1060" s="1680"/>
      <c r="G1060" s="1680"/>
      <c r="H1060" s="1680"/>
      <c r="I1060" s="1680"/>
      <c r="J1060" s="1680"/>
      <c r="K1060" s="1680"/>
      <c r="L1060" s="1680"/>
      <c r="M1060" s="1680"/>
      <c r="N1060" s="1680"/>
      <c r="O1060" s="1680"/>
      <c r="P1060" s="1680"/>
      <c r="Q1060" s="1680"/>
      <c r="R1060" s="1680"/>
      <c r="S1060" s="1680"/>
      <c r="T1060" s="1680"/>
      <c r="U1060" s="1680"/>
      <c r="V1060" s="1680"/>
      <c r="W1060" s="1680"/>
      <c r="X1060" s="1680"/>
      <c r="Y1060" s="1680"/>
      <c r="Z1060" s="1680"/>
      <c r="AA1060" s="1680"/>
      <c r="AB1060" s="1680"/>
      <c r="AC1060" s="1680"/>
      <c r="AD1060" s="1680"/>
      <c r="AE1060" s="1681"/>
      <c r="AF1060" s="917"/>
      <c r="AG1060" s="918"/>
      <c r="AH1060" s="918"/>
      <c r="AI1060" s="919"/>
      <c r="AJ1060" s="1676"/>
      <c r="AK1060" s="1677"/>
      <c r="AL1060" s="1677"/>
      <c r="AM1060" s="1677"/>
      <c r="AN1060" s="1677"/>
      <c r="AO1060" s="1677"/>
      <c r="AP1060" s="1677"/>
      <c r="AQ1060" s="1678"/>
      <c r="AR1060" s="68"/>
      <c r="AS1060" s="68"/>
      <c r="AT1060" s="68"/>
      <c r="AU1060" s="68"/>
      <c r="AV1060" s="68"/>
      <c r="AW1060" s="68"/>
      <c r="AX1060" s="68"/>
      <c r="AY1060" s="68"/>
      <c r="AZ1060" s="958">
        <f>ROUNDDOWN(MIN(SUM(AZ1055,AZ1056,AZ1057,AZ1058),BD1060),0)</f>
        <v>2500000</v>
      </c>
      <c r="BA1060" s="3" t="s">
        <v>2410</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737">
        <f>AY1012</f>
        <v>66</v>
      </c>
      <c r="J1061" s="1738"/>
      <c r="K1061" s="14"/>
      <c r="L1061" s="133"/>
      <c r="M1061" s="133"/>
      <c r="N1061" s="133"/>
      <c r="O1061" s="133"/>
      <c r="P1061" s="133"/>
      <c r="Q1061" s="133"/>
      <c r="R1061" s="133"/>
      <c r="S1061" s="133"/>
      <c r="T1061" s="133"/>
      <c r="U1061" s="133"/>
      <c r="V1061" s="134" t="s">
        <v>974</v>
      </c>
      <c r="X1061" s="1735">
        <f>CM761</f>
        <v>41</v>
      </c>
      <c r="Y1061" s="1736"/>
      <c r="AF1061" s="920"/>
      <c r="AG1061" s="921"/>
      <c r="AH1061" s="921"/>
      <c r="AI1061" s="922"/>
      <c r="AJ1061" s="1685"/>
      <c r="AK1061" s="1686"/>
      <c r="AL1061" s="1686"/>
      <c r="AM1061" s="1686"/>
      <c r="AN1061" s="1686"/>
      <c r="AO1061" s="1686"/>
      <c r="AP1061" s="1686"/>
      <c r="AQ1061" s="1687"/>
      <c r="AR1061" s="68"/>
      <c r="AS1061" s="68"/>
      <c r="AT1061" s="68"/>
      <c r="AU1061" s="68"/>
      <c r="AV1061" s="68"/>
      <c r="AW1061" s="68"/>
      <c r="AX1061" s="68"/>
      <c r="AY1061" s="68"/>
      <c r="AZ1061" s="958">
        <f>ROUNDDOWN(MAX(0,BA1061*(SUM(AG1102,AL1102,AZ1054)-BD1061))+BF1061,0)</f>
        <v>0</v>
      </c>
      <c r="BA1061" s="1175">
        <f>IF(L1051,7%,5%)</f>
        <v>0.05</v>
      </c>
      <c r="BB1061" s="3" t="s">
        <v>2411</v>
      </c>
      <c r="BC1061" s="3"/>
      <c r="BD1061" s="3">
        <v>6666667</v>
      </c>
    </row>
    <row r="1062" spans="1:56" ht="13" customHeight="1">
      <c r="A1062" s="14"/>
      <c r="B1062" s="102"/>
      <c r="C1062" s="103"/>
      <c r="D1062" s="1733" t="s">
        <v>513</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95171956</v>
      </c>
      <c r="AK1062" s="1750"/>
      <c r="AL1062" s="1750"/>
      <c r="AM1062" s="1750"/>
      <c r="AN1062" s="1750"/>
      <c r="AO1062" s="1750"/>
      <c r="AP1062" s="1750"/>
      <c r="AQ1062" s="1751"/>
      <c r="AR1062" s="68"/>
      <c r="AS1062" s="68"/>
      <c r="AT1062" s="68"/>
      <c r="AU1062" s="68"/>
      <c r="AV1062" s="68"/>
      <c r="AW1062" s="68"/>
      <c r="AX1062" s="68"/>
      <c r="AY1062" s="68"/>
      <c r="AZ1062" s="1174">
        <v>6000000</v>
      </c>
      <c r="BA1062" s="3" t="s">
        <v>2412</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2413</v>
      </c>
      <c r="BC1064" s="3"/>
      <c r="BD1064" s="3"/>
    </row>
    <row r="1065" spans="1:56" ht="13" customHeight="1">
      <c r="A1065" s="14"/>
      <c r="B1065" s="68"/>
      <c r="C1065" s="68"/>
      <c r="D1065" s="68"/>
      <c r="E1065" s="68"/>
      <c r="F1065" s="68"/>
      <c r="G1065" s="1169" t="s">
        <v>2398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9">
        <f>'Sources and Uses Budget'!S107+'Sources and Uses Budget'!T107</f>
        <v>42259409</v>
      </c>
      <c r="AB1065" s="1279"/>
      <c r="AC1065" s="1279"/>
      <c r="AD1065" s="1279"/>
      <c r="AE1065" s="1279"/>
      <c r="AF1065" s="127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5512096.9500000002</v>
      </c>
      <c r="BB1065" s="3" t="s">
        <v>2414</v>
      </c>
      <c r="BC1065" s="3"/>
      <c r="BD1065" s="3"/>
    </row>
    <row r="1066" spans="1:56" ht="13" customHeight="1">
      <c r="A1066" s="14"/>
      <c r="B1066" s="68"/>
      <c r="C1066" s="68"/>
      <c r="D1066" s="68"/>
      <c r="E1066" s="68"/>
      <c r="F1066" s="68"/>
      <c r="G1066" s="1169"/>
      <c r="H1066" s="1169" t="s">
        <v>2399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0">
        <f>IFERROR((AA1065-BA1068)/(AJ1062-AJ1054-AJ1058),"")</f>
        <v>0.83851244758137222</v>
      </c>
      <c r="AB1066" s="1281"/>
      <c r="AC1066" s="1281"/>
      <c r="AD1066" s="1281"/>
      <c r="AE1066" s="1281"/>
      <c r="AF1066" s="128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28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c r="AL1067" s="1283"/>
      <c r="AM1067" s="1283"/>
      <c r="AN1067" s="1283"/>
      <c r="AO1067" s="68"/>
      <c r="AP1067" s="68"/>
      <c r="AQ1067" s="68"/>
      <c r="AR1067" s="68"/>
      <c r="AS1067" s="68"/>
      <c r="AT1067" s="68"/>
      <c r="AU1067" s="68"/>
      <c r="AV1067" s="14"/>
      <c r="AW1067" s="14"/>
      <c r="AX1067" s="14"/>
      <c r="AY1067" s="14"/>
      <c r="BA1067" s="1178">
        <f>'Sources and Uses Budget'!$S$104+'Sources and Uses Budget'!$T$104</f>
        <v>5512096</v>
      </c>
      <c r="BB1067" s="3" t="s">
        <v>2420</v>
      </c>
    </row>
    <row r="1068" spans="1:56" ht="13" customHeight="1">
      <c r="A1068" s="14"/>
      <c r="B1068" s="14"/>
      <c r="C1068" s="208"/>
      <c r="D1068" s="854"/>
      <c r="E1068" s="854"/>
      <c r="F1068" s="854"/>
      <c r="G1068" s="1283"/>
      <c r="H1068" s="1283"/>
      <c r="I1068" s="1283"/>
      <c r="J1068" s="1283"/>
      <c r="K1068" s="1283"/>
      <c r="L1068" s="1283"/>
      <c r="M1068" s="1283"/>
      <c r="N1068" s="1283"/>
      <c r="O1068" s="1283"/>
      <c r="P1068" s="1283"/>
      <c r="Q1068" s="1283"/>
      <c r="R1068" s="1283"/>
      <c r="S1068" s="1283"/>
      <c r="T1068" s="1283"/>
      <c r="U1068" s="1283"/>
      <c r="V1068" s="1283"/>
      <c r="W1068" s="1283"/>
      <c r="X1068" s="1283"/>
      <c r="Y1068" s="1283"/>
      <c r="Z1068" s="1283"/>
      <c r="AA1068" s="1283"/>
      <c r="AB1068" s="1283"/>
      <c r="AC1068" s="1283"/>
      <c r="AD1068" s="1283"/>
      <c r="AE1068" s="1283"/>
      <c r="AF1068" s="1283"/>
      <c r="AG1068" s="1283"/>
      <c r="AH1068" s="1283"/>
      <c r="AI1068" s="1283"/>
      <c r="AJ1068" s="1283"/>
      <c r="AK1068" s="1283"/>
      <c r="AL1068" s="1283"/>
      <c r="AM1068" s="1283"/>
      <c r="AN1068" s="1283"/>
      <c r="AO1068" s="68"/>
      <c r="AP1068" s="68"/>
      <c r="AQ1068" s="68"/>
      <c r="AR1068" s="68"/>
      <c r="AS1068" s="68"/>
      <c r="AT1068" s="68"/>
      <c r="AU1068" s="68"/>
      <c r="AV1068" s="14"/>
      <c r="AW1068" s="14"/>
      <c r="AX1068" s="14"/>
      <c r="AY1068" s="14"/>
      <c r="BA1068" s="1179">
        <f>MAX($BA$1067-$BA$1064,0)</f>
        <v>3012096</v>
      </c>
      <c r="BB1068" s="3" t="s">
        <v>2421</v>
      </c>
    </row>
    <row r="1069" spans="1:56" ht="13" customHeight="1">
      <c r="A1069" s="88"/>
      <c r="B1069" s="1165"/>
      <c r="C1069" s="1165"/>
      <c r="D1069" s="1165"/>
      <c r="E1069" s="1165"/>
      <c r="F1069" s="1165"/>
      <c r="G1069" s="1283"/>
      <c r="H1069" s="1283"/>
      <c r="I1069" s="1283"/>
      <c r="J1069" s="1283"/>
      <c r="K1069" s="1283"/>
      <c r="L1069" s="1283"/>
      <c r="M1069" s="1283"/>
      <c r="N1069" s="1283"/>
      <c r="O1069" s="1283"/>
      <c r="P1069" s="1283"/>
      <c r="Q1069" s="1283"/>
      <c r="R1069" s="1283"/>
      <c r="S1069" s="1283"/>
      <c r="T1069" s="1283"/>
      <c r="U1069" s="1283"/>
      <c r="V1069" s="1283"/>
      <c r="W1069" s="1283"/>
      <c r="X1069" s="1283"/>
      <c r="Y1069" s="1283"/>
      <c r="Z1069" s="1283"/>
      <c r="AA1069" s="1283"/>
      <c r="AB1069" s="1283"/>
      <c r="AC1069" s="1283"/>
      <c r="AD1069" s="1283"/>
      <c r="AE1069" s="1283"/>
      <c r="AF1069" s="1283"/>
      <c r="AG1069" s="1283"/>
      <c r="AH1069" s="1283"/>
      <c r="AI1069" s="1283"/>
      <c r="AJ1069" s="1283"/>
      <c r="AK1069" s="1283"/>
      <c r="AL1069" s="1283"/>
      <c r="AM1069" s="1283"/>
      <c r="AN1069" s="1283"/>
      <c r="AO1069" s="1165"/>
      <c r="AP1069" s="1165"/>
      <c r="AQ1069" s="68"/>
      <c r="AR1069" s="68"/>
      <c r="AS1069" s="68"/>
      <c r="AT1069" s="68"/>
      <c r="AU1069" s="68"/>
      <c r="AV1069" s="68"/>
      <c r="AW1069" s="68"/>
      <c r="AX1069" s="68"/>
      <c r="AY1069" s="68"/>
    </row>
    <row r="1070" spans="1:56" ht="13" customHeight="1">
      <c r="A1070" s="1759" t="s">
        <v>794</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11" t="s">
        <v>545</v>
      </c>
      <c r="B1074" s="1311"/>
      <c r="C1074" s="1797">
        <v>1</v>
      </c>
      <c r="D1074" s="1797"/>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797"/>
      <c r="D1075" s="179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11" t="s">
        <v>591</v>
      </c>
      <c r="B1076" s="1311"/>
      <c r="C1076" s="1797">
        <v>2</v>
      </c>
      <c r="D1076" s="1797"/>
      <c r="E1076" s="1799" t="s">
        <v>2192</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4"/>
      <c r="AT1076" s="14"/>
      <c r="AV1076" s="68"/>
      <c r="AW1076" s="68"/>
      <c r="AX1076" s="68"/>
      <c r="AY1076" s="68"/>
    </row>
    <row r="1077" spans="1:51" ht="13" customHeight="1">
      <c r="A1077" s="198"/>
      <c r="B1077" s="67"/>
      <c r="C1077" s="1797"/>
      <c r="D1077" s="1797"/>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4"/>
      <c r="AT1077" s="14"/>
      <c r="AV1077" s="68"/>
      <c r="AW1077" s="68"/>
      <c r="AX1077" s="68"/>
      <c r="AY1077" s="68"/>
    </row>
    <row r="1078" spans="1:51" ht="13" customHeight="1">
      <c r="A1078" s="198"/>
      <c r="B1078" s="67"/>
      <c r="C1078" s="1797"/>
      <c r="D1078" s="179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11" t="s">
        <v>591</v>
      </c>
      <c r="B1079" s="1311"/>
      <c r="C1079" s="1378">
        <v>3</v>
      </c>
      <c r="D1079" s="1378"/>
      <c r="E1079" s="1762" t="s">
        <v>1080</v>
      </c>
      <c r="F1079" s="1762"/>
      <c r="G1079" s="1762"/>
      <c r="H1079" s="1762"/>
      <c r="I1079" s="1762"/>
      <c r="J1079" s="1762"/>
      <c r="K1079" s="1762"/>
      <c r="L1079" s="1762"/>
      <c r="M1079" s="1762"/>
      <c r="N1079" s="1762"/>
      <c r="O1079" s="1762"/>
      <c r="P1079" s="1762"/>
      <c r="Q1079" s="1762"/>
      <c r="R1079" s="1762"/>
      <c r="S1079" s="1762"/>
      <c r="T1079" s="1762"/>
      <c r="U1079" s="1762"/>
      <c r="V1079" s="1762"/>
      <c r="W1079" s="1762"/>
      <c r="X1079" s="1762"/>
      <c r="Y1079" s="1762"/>
      <c r="Z1079" s="1762"/>
      <c r="AA1079" s="1762"/>
      <c r="AB1079" s="1762"/>
      <c r="AC1079" s="1762"/>
      <c r="AD1079" s="1762"/>
      <c r="AE1079" s="1762"/>
      <c r="AF1079" s="1762"/>
      <c r="AG1079" s="1762"/>
      <c r="AH1079" s="1762"/>
      <c r="AI1079" s="1762"/>
      <c r="AJ1079" s="1762"/>
      <c r="AK1079" s="1762"/>
      <c r="AL1079" s="1762"/>
      <c r="AM1079" s="1762"/>
      <c r="AN1079" s="1762"/>
      <c r="AO1079" s="1762"/>
      <c r="AP1079" s="1762"/>
      <c r="AQ1079" s="1762"/>
      <c r="AR1079" s="1762"/>
      <c r="AS1079" s="14"/>
      <c r="AT1079" s="68"/>
      <c r="AV1079" s="68"/>
      <c r="AW1079" s="68"/>
      <c r="AX1079" s="68"/>
      <c r="AY1079" s="68"/>
    </row>
    <row r="1080" spans="1:51" ht="13" customHeight="1">
      <c r="A1080" s="1"/>
      <c r="B1080" s="1"/>
      <c r="C1080" s="1378"/>
      <c r="D1080" s="1378"/>
      <c r="E1080" s="1762"/>
      <c r="F1080" s="1762"/>
      <c r="G1080" s="1762"/>
      <c r="H1080" s="1762"/>
      <c r="I1080" s="1762"/>
      <c r="J1080" s="1762"/>
      <c r="K1080" s="1762"/>
      <c r="L1080" s="1762"/>
      <c r="M1080" s="1762"/>
      <c r="N1080" s="1762"/>
      <c r="O1080" s="1762"/>
      <c r="P1080" s="1762"/>
      <c r="Q1080" s="1762"/>
      <c r="R1080" s="1762"/>
      <c r="S1080" s="1762"/>
      <c r="T1080" s="1762"/>
      <c r="U1080" s="1762"/>
      <c r="V1080" s="1762"/>
      <c r="W1080" s="1762"/>
      <c r="X1080" s="1762"/>
      <c r="Y1080" s="1762"/>
      <c r="Z1080" s="1762"/>
      <c r="AA1080" s="1762"/>
      <c r="AB1080" s="1762"/>
      <c r="AC1080" s="1762"/>
      <c r="AD1080" s="1762"/>
      <c r="AE1080" s="1762"/>
      <c r="AF1080" s="1762"/>
      <c r="AG1080" s="1762"/>
      <c r="AH1080" s="1762"/>
      <c r="AI1080" s="1762"/>
      <c r="AJ1080" s="1762"/>
      <c r="AK1080" s="1762"/>
      <c r="AL1080" s="1762"/>
      <c r="AM1080" s="1762"/>
      <c r="AN1080" s="1762"/>
      <c r="AO1080" s="1762"/>
      <c r="AP1080" s="1762"/>
      <c r="AQ1080" s="1762"/>
      <c r="AR1080" s="1762"/>
      <c r="AS1080" s="14"/>
      <c r="AT1080" s="68"/>
      <c r="AV1080" s="68"/>
      <c r="AW1080" s="68"/>
      <c r="AX1080" s="68"/>
      <c r="AY1080" s="68"/>
    </row>
    <row r="1081" spans="1:51" ht="13" customHeight="1">
      <c r="A1081" s="1"/>
      <c r="B1081" s="1"/>
      <c r="C1081" s="1378"/>
      <c r="D1081" s="1378"/>
      <c r="E1081" s="1762"/>
      <c r="F1081" s="1762"/>
      <c r="G1081" s="1762"/>
      <c r="H1081" s="1762"/>
      <c r="I1081" s="1762"/>
      <c r="J1081" s="1762"/>
      <c r="K1081" s="1762"/>
      <c r="L1081" s="1762"/>
      <c r="M1081" s="1762"/>
      <c r="N1081" s="1762"/>
      <c r="O1081" s="1762"/>
      <c r="P1081" s="1762"/>
      <c r="Q1081" s="1762"/>
      <c r="R1081" s="1762"/>
      <c r="S1081" s="1762"/>
      <c r="T1081" s="1762"/>
      <c r="U1081" s="1762"/>
      <c r="V1081" s="1762"/>
      <c r="W1081" s="1762"/>
      <c r="X1081" s="1762"/>
      <c r="Y1081" s="1762"/>
      <c r="Z1081" s="1762"/>
      <c r="AA1081" s="1762"/>
      <c r="AB1081" s="1762"/>
      <c r="AC1081" s="1762"/>
      <c r="AD1081" s="1762"/>
      <c r="AE1081" s="1762"/>
      <c r="AF1081" s="1762"/>
      <c r="AG1081" s="1762"/>
      <c r="AH1081" s="1762"/>
      <c r="AI1081" s="1762"/>
      <c r="AJ1081" s="1762"/>
      <c r="AK1081" s="1762"/>
      <c r="AL1081" s="1762"/>
      <c r="AM1081" s="1762"/>
      <c r="AN1081" s="1762"/>
      <c r="AO1081" s="1762"/>
      <c r="AP1081" s="1762"/>
      <c r="AQ1081" s="1762"/>
      <c r="AR1081" s="1762"/>
      <c r="AS1081" s="14"/>
      <c r="AT1081" s="68"/>
      <c r="AV1081" s="68"/>
      <c r="AW1081" s="68"/>
      <c r="AX1081" s="68"/>
      <c r="AY1081" s="68"/>
    </row>
    <row r="1082" spans="1:51" ht="13" customHeight="1">
      <c r="A1082" s="1"/>
      <c r="B1082" s="1"/>
      <c r="C1082" s="1378"/>
      <c r="D1082" s="1378"/>
      <c r="E1082" s="1762"/>
      <c r="F1082" s="1762"/>
      <c r="G1082" s="1762"/>
      <c r="H1082" s="1762"/>
      <c r="I1082" s="1762"/>
      <c r="J1082" s="1762"/>
      <c r="K1082" s="1762"/>
      <c r="L1082" s="1762"/>
      <c r="M1082" s="1762"/>
      <c r="N1082" s="1762"/>
      <c r="O1082" s="1762"/>
      <c r="P1082" s="1762"/>
      <c r="Q1082" s="1762"/>
      <c r="R1082" s="1762"/>
      <c r="S1082" s="1762"/>
      <c r="T1082" s="1762"/>
      <c r="U1082" s="1762"/>
      <c r="V1082" s="1762"/>
      <c r="W1082" s="1762"/>
      <c r="X1082" s="1762"/>
      <c r="Y1082" s="1762"/>
      <c r="Z1082" s="1762"/>
      <c r="AA1082" s="1762"/>
      <c r="AB1082" s="1762"/>
      <c r="AC1082" s="1762"/>
      <c r="AD1082" s="1762"/>
      <c r="AE1082" s="1762"/>
      <c r="AF1082" s="1762"/>
      <c r="AG1082" s="1762"/>
      <c r="AH1082" s="1762"/>
      <c r="AI1082" s="1762"/>
      <c r="AJ1082" s="1762"/>
      <c r="AK1082" s="1762"/>
      <c r="AL1082" s="1762"/>
      <c r="AM1082" s="1762"/>
      <c r="AN1082" s="1762"/>
      <c r="AO1082" s="1762"/>
      <c r="AP1082" s="1762"/>
      <c r="AQ1082" s="1762"/>
      <c r="AR1082" s="1762"/>
      <c r="AS1082" s="14"/>
      <c r="AT1082" s="68"/>
      <c r="AV1082" s="68"/>
      <c r="AW1082" s="68"/>
      <c r="AX1082" s="68"/>
      <c r="AY1082" s="68"/>
    </row>
    <row r="1083" spans="1:51" ht="13" customHeight="1">
      <c r="A1083" s="2"/>
      <c r="B1083" s="25"/>
      <c r="C1083" s="1378"/>
      <c r="D1083" s="137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11" t="s">
        <v>591</v>
      </c>
      <c r="B1084" s="1311"/>
      <c r="C1084" s="1378">
        <v>4</v>
      </c>
      <c r="D1084" s="1378"/>
      <c r="E1084" s="1762" t="s">
        <v>1079</v>
      </c>
      <c r="F1084" s="1762"/>
      <c r="G1084" s="1762"/>
      <c r="H1084" s="1762"/>
      <c r="I1084" s="1762"/>
      <c r="J1084" s="1762"/>
      <c r="K1084" s="1762"/>
      <c r="L1084" s="1762"/>
      <c r="M1084" s="1762"/>
      <c r="N1084" s="1762"/>
      <c r="O1084" s="1762"/>
      <c r="P1084" s="1762"/>
      <c r="Q1084" s="1762"/>
      <c r="R1084" s="1762"/>
      <c r="S1084" s="1762"/>
      <c r="T1084" s="1762"/>
      <c r="U1084" s="1762"/>
      <c r="V1084" s="1762"/>
      <c r="W1084" s="1762"/>
      <c r="X1084" s="1762"/>
      <c r="Y1084" s="1762"/>
      <c r="Z1084" s="1762"/>
      <c r="AA1084" s="1762"/>
      <c r="AB1084" s="1762"/>
      <c r="AC1084" s="1762"/>
      <c r="AD1084" s="1762"/>
      <c r="AE1084" s="1762"/>
      <c r="AF1084" s="1762"/>
      <c r="AG1084" s="1762"/>
      <c r="AH1084" s="1762"/>
      <c r="AI1084" s="1762"/>
      <c r="AJ1084" s="1762"/>
      <c r="AK1084" s="1762"/>
      <c r="AL1084" s="1762"/>
      <c r="AM1084" s="1762"/>
      <c r="AN1084" s="1762"/>
      <c r="AO1084" s="1762"/>
      <c r="AP1084" s="1762"/>
      <c r="AQ1084" s="1762"/>
      <c r="AR1084" s="1762"/>
      <c r="AS1084" s="14"/>
      <c r="AT1084" s="68"/>
    </row>
    <row r="1085" spans="1:51" ht="13" customHeight="1">
      <c r="A1085" s="1"/>
      <c r="B1085" s="1"/>
      <c r="C1085" s="1378"/>
      <c r="D1085" s="1378"/>
      <c r="E1085" s="1762"/>
      <c r="F1085" s="1762"/>
      <c r="G1085" s="1762"/>
      <c r="H1085" s="1762"/>
      <c r="I1085" s="1762"/>
      <c r="J1085" s="1762"/>
      <c r="K1085" s="1762"/>
      <c r="L1085" s="1762"/>
      <c r="M1085" s="1762"/>
      <c r="N1085" s="1762"/>
      <c r="O1085" s="1762"/>
      <c r="P1085" s="1762"/>
      <c r="Q1085" s="1762"/>
      <c r="R1085" s="1762"/>
      <c r="S1085" s="1762"/>
      <c r="T1085" s="1762"/>
      <c r="U1085" s="1762"/>
      <c r="V1085" s="1762"/>
      <c r="W1085" s="1762"/>
      <c r="X1085" s="1762"/>
      <c r="Y1085" s="1762"/>
      <c r="Z1085" s="1762"/>
      <c r="AA1085" s="1762"/>
      <c r="AB1085" s="1762"/>
      <c r="AC1085" s="1762"/>
      <c r="AD1085" s="1762"/>
      <c r="AE1085" s="1762"/>
      <c r="AF1085" s="1762"/>
      <c r="AG1085" s="1762"/>
      <c r="AH1085" s="1762"/>
      <c r="AI1085" s="1762"/>
      <c r="AJ1085" s="1762"/>
      <c r="AK1085" s="1762"/>
      <c r="AL1085" s="1762"/>
      <c r="AM1085" s="1762"/>
      <c r="AN1085" s="1762"/>
      <c r="AO1085" s="1762"/>
      <c r="AP1085" s="1762"/>
      <c r="AQ1085" s="1762"/>
      <c r="AR1085" s="1762"/>
      <c r="AS1085" s="14"/>
      <c r="AT1085" s="68"/>
    </row>
    <row r="1086" spans="1:51" ht="13" customHeight="1">
      <c r="A1086" s="1"/>
      <c r="B1086" s="1"/>
      <c r="C1086" s="1378"/>
      <c r="D1086" s="1378"/>
      <c r="E1086" s="1762"/>
      <c r="F1086" s="1762"/>
      <c r="G1086" s="1762"/>
      <c r="H1086" s="1762"/>
      <c r="I1086" s="1762"/>
      <c r="J1086" s="1762"/>
      <c r="K1086" s="1762"/>
      <c r="L1086" s="1762"/>
      <c r="M1086" s="1762"/>
      <c r="N1086" s="1762"/>
      <c r="O1086" s="1762"/>
      <c r="P1086" s="1762"/>
      <c r="Q1086" s="1762"/>
      <c r="R1086" s="1762"/>
      <c r="S1086" s="1762"/>
      <c r="T1086" s="1762"/>
      <c r="U1086" s="1762"/>
      <c r="V1086" s="1762"/>
      <c r="W1086" s="1762"/>
      <c r="X1086" s="1762"/>
      <c r="Y1086" s="1762"/>
      <c r="Z1086" s="1762"/>
      <c r="AA1086" s="1762"/>
      <c r="AB1086" s="1762"/>
      <c r="AC1086" s="1762"/>
      <c r="AD1086" s="1762"/>
      <c r="AE1086" s="1762"/>
      <c r="AF1086" s="1762"/>
      <c r="AG1086" s="1762"/>
      <c r="AH1086" s="1762"/>
      <c r="AI1086" s="1762"/>
      <c r="AJ1086" s="1762"/>
      <c r="AK1086" s="1762"/>
      <c r="AL1086" s="1762"/>
      <c r="AM1086" s="1762"/>
      <c r="AN1086" s="1762"/>
      <c r="AO1086" s="1762"/>
      <c r="AP1086" s="1762"/>
      <c r="AQ1086" s="1762"/>
      <c r="AR1086" s="1762"/>
      <c r="AS1086" s="14"/>
      <c r="AT1086" s="68"/>
    </row>
    <row r="1087" spans="1:51" ht="13" customHeight="1">
      <c r="A1087" s="1"/>
      <c r="B1087" s="1"/>
      <c r="C1087" s="1378"/>
      <c r="D1087" s="1378"/>
      <c r="E1087" s="1762"/>
      <c r="F1087" s="1762"/>
      <c r="G1087" s="1762"/>
      <c r="H1087" s="1762"/>
      <c r="I1087" s="1762"/>
      <c r="J1087" s="1762"/>
      <c r="K1087" s="1762"/>
      <c r="L1087" s="1762"/>
      <c r="M1087" s="1762"/>
      <c r="N1087" s="1762"/>
      <c r="O1087" s="1762"/>
      <c r="P1087" s="1762"/>
      <c r="Q1087" s="1762"/>
      <c r="R1087" s="1762"/>
      <c r="S1087" s="1762"/>
      <c r="T1087" s="1762"/>
      <c r="U1087" s="1762"/>
      <c r="V1087" s="1762"/>
      <c r="W1087" s="1762"/>
      <c r="X1087" s="1762"/>
      <c r="Y1087" s="1762"/>
      <c r="Z1087" s="1762"/>
      <c r="AA1087" s="1762"/>
      <c r="AB1087" s="1762"/>
      <c r="AC1087" s="1762"/>
      <c r="AD1087" s="1762"/>
      <c r="AE1087" s="1762"/>
      <c r="AF1087" s="1762"/>
      <c r="AG1087" s="1762"/>
      <c r="AH1087" s="1762"/>
      <c r="AI1087" s="1762"/>
      <c r="AJ1087" s="1762"/>
      <c r="AK1087" s="1762"/>
      <c r="AL1087" s="1762"/>
      <c r="AM1087" s="1762"/>
      <c r="AN1087" s="1762"/>
      <c r="AO1087" s="1762"/>
      <c r="AP1087" s="1762"/>
      <c r="AQ1087" s="1762"/>
      <c r="AR1087" s="1762"/>
      <c r="AS1087" s="14"/>
      <c r="AT1087" s="68"/>
    </row>
    <row r="1088" spans="1:51" ht="13" customHeight="1">
      <c r="A1088" s="1"/>
      <c r="B1088" s="1"/>
      <c r="C1088" s="1378"/>
      <c r="D1088" s="1378"/>
      <c r="E1088" s="1762"/>
      <c r="F1088" s="1762"/>
      <c r="G1088" s="1762"/>
      <c r="H1088" s="1762"/>
      <c r="I1088" s="1762"/>
      <c r="J1088" s="1762"/>
      <c r="K1088" s="1762"/>
      <c r="L1088" s="1762"/>
      <c r="M1088" s="1762"/>
      <c r="N1088" s="1762"/>
      <c r="O1088" s="1762"/>
      <c r="P1088" s="1762"/>
      <c r="Q1088" s="1762"/>
      <c r="R1088" s="1762"/>
      <c r="S1088" s="1762"/>
      <c r="T1088" s="1762"/>
      <c r="U1088" s="1762"/>
      <c r="V1088" s="1762"/>
      <c r="W1088" s="1762"/>
      <c r="X1088" s="1762"/>
      <c r="Y1088" s="1762"/>
      <c r="Z1088" s="1762"/>
      <c r="AA1088" s="1762"/>
      <c r="AB1088" s="1762"/>
      <c r="AC1088" s="1762"/>
      <c r="AD1088" s="1762"/>
      <c r="AE1088" s="1762"/>
      <c r="AF1088" s="1762"/>
      <c r="AG1088" s="1762"/>
      <c r="AH1088" s="1762"/>
      <c r="AI1088" s="1762"/>
      <c r="AJ1088" s="1762"/>
      <c r="AK1088" s="1762"/>
      <c r="AL1088" s="1762"/>
      <c r="AM1088" s="1762"/>
      <c r="AN1088" s="1762"/>
      <c r="AO1088" s="1762"/>
      <c r="AP1088" s="1762"/>
      <c r="AQ1088" s="1762"/>
      <c r="AR1088" s="1762"/>
      <c r="AS1088" s="14"/>
      <c r="AT1088" s="68"/>
    </row>
    <row r="1089" spans="1:45" ht="13" customHeight="1">
      <c r="A1089" s="1"/>
      <c r="B1089" s="1"/>
      <c r="C1089" s="1378"/>
      <c r="D1089" s="137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11" t="s">
        <v>591</v>
      </c>
      <c r="B1090" s="1311"/>
      <c r="C1090" s="1378">
        <v>5</v>
      </c>
      <c r="D1090" s="1378"/>
      <c r="E1090" s="1762" t="s">
        <v>2195</v>
      </c>
      <c r="F1090" s="1762"/>
      <c r="G1090" s="1762"/>
      <c r="H1090" s="1762"/>
      <c r="I1090" s="1762"/>
      <c r="J1090" s="1762"/>
      <c r="K1090" s="1762"/>
      <c r="L1090" s="1762"/>
      <c r="M1090" s="1762"/>
      <c r="N1090" s="1762"/>
      <c r="O1090" s="1762"/>
      <c r="P1090" s="1762"/>
      <c r="Q1090" s="1762"/>
      <c r="R1090" s="1762"/>
      <c r="S1090" s="1762"/>
      <c r="T1090" s="1762"/>
      <c r="U1090" s="1762"/>
      <c r="V1090" s="1762"/>
      <c r="W1090" s="1762"/>
      <c r="X1090" s="1762"/>
      <c r="Y1090" s="1762"/>
      <c r="Z1090" s="1762"/>
      <c r="AA1090" s="1762"/>
      <c r="AB1090" s="1762"/>
      <c r="AC1090" s="1762"/>
      <c r="AD1090" s="1762"/>
      <c r="AE1090" s="1762"/>
      <c r="AF1090" s="1762"/>
      <c r="AG1090" s="1762"/>
      <c r="AH1090" s="1762"/>
      <c r="AI1090" s="1762"/>
      <c r="AJ1090" s="1762"/>
      <c r="AK1090" s="1762"/>
      <c r="AL1090" s="1762"/>
      <c r="AM1090" s="1762"/>
      <c r="AN1090" s="1762"/>
      <c r="AO1090" s="1762"/>
      <c r="AP1090" s="1762"/>
      <c r="AQ1090" s="1762"/>
      <c r="AR1090" s="1762"/>
      <c r="AS1090" s="14"/>
    </row>
    <row r="1091" spans="1:45" ht="13" customHeight="1">
      <c r="A1091" s="4"/>
      <c r="B1091" s="4"/>
      <c r="C1091" s="1378"/>
      <c r="D1091" s="1378"/>
      <c r="E1091" s="1762"/>
      <c r="F1091" s="1762"/>
      <c r="G1091" s="1762"/>
      <c r="H1091" s="1762"/>
      <c r="I1091" s="1762"/>
      <c r="J1091" s="1762"/>
      <c r="K1091" s="1762"/>
      <c r="L1091" s="1762"/>
      <c r="M1091" s="1762"/>
      <c r="N1091" s="1762"/>
      <c r="O1091" s="1762"/>
      <c r="P1091" s="1762"/>
      <c r="Q1091" s="1762"/>
      <c r="R1091" s="1762"/>
      <c r="S1091" s="1762"/>
      <c r="T1091" s="1762"/>
      <c r="U1091" s="1762"/>
      <c r="V1091" s="1762"/>
      <c r="W1091" s="1762"/>
      <c r="X1091" s="1762"/>
      <c r="Y1091" s="1762"/>
      <c r="Z1091" s="1762"/>
      <c r="AA1091" s="1762"/>
      <c r="AB1091" s="1762"/>
      <c r="AC1091" s="1762"/>
      <c r="AD1091" s="1762"/>
      <c r="AE1091" s="1762"/>
      <c r="AF1091" s="1762"/>
      <c r="AG1091" s="1762"/>
      <c r="AH1091" s="1762"/>
      <c r="AI1091" s="1762"/>
      <c r="AJ1091" s="1762"/>
      <c r="AK1091" s="1762"/>
      <c r="AL1091" s="1762"/>
      <c r="AM1091" s="1762"/>
      <c r="AN1091" s="1762"/>
      <c r="AO1091" s="1762"/>
      <c r="AP1091" s="1762"/>
      <c r="AQ1091" s="1762"/>
      <c r="AR1091" s="1762"/>
      <c r="AS1091" s="14"/>
    </row>
    <row r="1092" spans="1:45" ht="13" customHeight="1">
      <c r="A1092" s="4"/>
      <c r="B1092" s="4"/>
      <c r="C1092" s="1378"/>
      <c r="D1092" s="1378"/>
      <c r="E1092" s="1762"/>
      <c r="F1092" s="1762"/>
      <c r="G1092" s="1762"/>
      <c r="H1092" s="1762"/>
      <c r="I1092" s="1762"/>
      <c r="J1092" s="1762"/>
      <c r="K1092" s="1762"/>
      <c r="L1092" s="1762"/>
      <c r="M1092" s="1762"/>
      <c r="N1092" s="1762"/>
      <c r="O1092" s="1762"/>
      <c r="P1092" s="1762"/>
      <c r="Q1092" s="1762"/>
      <c r="R1092" s="1762"/>
      <c r="S1092" s="1762"/>
      <c r="T1092" s="1762"/>
      <c r="U1092" s="1762"/>
      <c r="V1092" s="1762"/>
      <c r="W1092" s="1762"/>
      <c r="X1092" s="1762"/>
      <c r="Y1092" s="1762"/>
      <c r="Z1092" s="1762"/>
      <c r="AA1092" s="1762"/>
      <c r="AB1092" s="1762"/>
      <c r="AC1092" s="1762"/>
      <c r="AD1092" s="1762"/>
      <c r="AE1092" s="1762"/>
      <c r="AF1092" s="1762"/>
      <c r="AG1092" s="1762"/>
      <c r="AH1092" s="1762"/>
      <c r="AI1092" s="1762"/>
      <c r="AJ1092" s="1762"/>
      <c r="AK1092" s="1762"/>
      <c r="AL1092" s="1762"/>
      <c r="AM1092" s="1762"/>
      <c r="AN1092" s="1762"/>
      <c r="AO1092" s="1762"/>
      <c r="AP1092" s="1762"/>
      <c r="AQ1092" s="1762"/>
      <c r="AR1092" s="1762"/>
      <c r="AS1092" s="14"/>
    </row>
    <row r="1093" spans="1:45" ht="13" customHeight="1">
      <c r="A1093" s="35"/>
      <c r="B1093" s="25"/>
      <c r="C1093" s="1378"/>
      <c r="D1093" s="137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11" t="s">
        <v>591</v>
      </c>
      <c r="B1094" s="1311"/>
      <c r="C1094" s="1378">
        <v>6</v>
      </c>
      <c r="D1094" s="1378"/>
      <c r="E1094" s="1762" t="s">
        <v>2196</v>
      </c>
      <c r="F1094" s="1762"/>
      <c r="G1094" s="1762"/>
      <c r="H1094" s="1762"/>
      <c r="I1094" s="1762"/>
      <c r="J1094" s="1762"/>
      <c r="K1094" s="1762"/>
      <c r="L1094" s="1762"/>
      <c r="M1094" s="1762"/>
      <c r="N1094" s="1762"/>
      <c r="O1094" s="1762"/>
      <c r="P1094" s="1762"/>
      <c r="Q1094" s="1762"/>
      <c r="R1094" s="1762"/>
      <c r="S1094" s="1762"/>
      <c r="T1094" s="1762"/>
      <c r="U1094" s="1762"/>
      <c r="V1094" s="1762"/>
      <c r="W1094" s="1762"/>
      <c r="X1094" s="1762"/>
      <c r="Y1094" s="1762"/>
      <c r="Z1094" s="1762"/>
      <c r="AA1094" s="1762"/>
      <c r="AB1094" s="1762"/>
      <c r="AC1094" s="1762"/>
      <c r="AD1094" s="1762"/>
      <c r="AE1094" s="1762"/>
      <c r="AF1094" s="1762"/>
      <c r="AG1094" s="1762"/>
      <c r="AH1094" s="1762"/>
      <c r="AI1094" s="1762"/>
      <c r="AJ1094" s="1762"/>
      <c r="AK1094" s="1762"/>
      <c r="AL1094" s="1762"/>
      <c r="AM1094" s="1762"/>
      <c r="AN1094" s="1762"/>
      <c r="AO1094" s="1762"/>
      <c r="AP1094" s="1762"/>
      <c r="AQ1094" s="1762"/>
      <c r="AR1094" s="1762"/>
      <c r="AS1094" s="14"/>
    </row>
    <row r="1095" spans="1:45" ht="13" customHeight="1">
      <c r="A1095" s="1"/>
      <c r="B1095" s="1"/>
      <c r="C1095" s="1"/>
      <c r="D1095" s="1"/>
      <c r="E1095" s="1762"/>
      <c r="F1095" s="1762"/>
      <c r="G1095" s="1762"/>
      <c r="H1095" s="1762"/>
      <c r="I1095" s="1762"/>
      <c r="J1095" s="1762"/>
      <c r="K1095" s="1762"/>
      <c r="L1095" s="1762"/>
      <c r="M1095" s="1762"/>
      <c r="N1095" s="1762"/>
      <c r="O1095" s="1762"/>
      <c r="P1095" s="1762"/>
      <c r="Q1095" s="1762"/>
      <c r="R1095" s="1762"/>
      <c r="S1095" s="1762"/>
      <c r="T1095" s="1762"/>
      <c r="U1095" s="1762"/>
      <c r="V1095" s="1762"/>
      <c r="W1095" s="1762"/>
      <c r="X1095" s="1762"/>
      <c r="Y1095" s="1762"/>
      <c r="Z1095" s="1762"/>
      <c r="AA1095" s="1762"/>
      <c r="AB1095" s="1762"/>
      <c r="AC1095" s="1762"/>
      <c r="AD1095" s="1762"/>
      <c r="AE1095" s="1762"/>
      <c r="AF1095" s="1762"/>
      <c r="AG1095" s="1762"/>
      <c r="AH1095" s="1762"/>
      <c r="AI1095" s="1762"/>
      <c r="AJ1095" s="1762"/>
      <c r="AK1095" s="1762"/>
      <c r="AL1095" s="1762"/>
      <c r="AM1095" s="1762"/>
      <c r="AN1095" s="1762"/>
      <c r="AO1095" s="1762"/>
      <c r="AP1095" s="1762"/>
      <c r="AQ1095" s="1762"/>
      <c r="AR1095" s="1762"/>
      <c r="AS1095" s="14"/>
    </row>
    <row r="1096" spans="1:45" ht="13" customHeight="1">
      <c r="A1096" s="1"/>
      <c r="B1096" s="1"/>
      <c r="C1096" s="1378"/>
      <c r="D1096" s="1378"/>
      <c r="E1096" s="1762"/>
      <c r="F1096" s="1762"/>
      <c r="G1096" s="1762"/>
      <c r="H1096" s="1762"/>
      <c r="I1096" s="1762"/>
      <c r="J1096" s="1762"/>
      <c r="K1096" s="1762"/>
      <c r="L1096" s="1762"/>
      <c r="M1096" s="1762"/>
      <c r="N1096" s="1762"/>
      <c r="O1096" s="1762"/>
      <c r="P1096" s="1762"/>
      <c r="Q1096" s="1762"/>
      <c r="R1096" s="1762"/>
      <c r="S1096" s="1762"/>
      <c r="T1096" s="1762"/>
      <c r="U1096" s="1762"/>
      <c r="V1096" s="1762"/>
      <c r="W1096" s="1762"/>
      <c r="X1096" s="1762"/>
      <c r="Y1096" s="1762"/>
      <c r="Z1096" s="1762"/>
      <c r="AA1096" s="1762"/>
      <c r="AB1096" s="1762"/>
      <c r="AC1096" s="1762"/>
      <c r="AD1096" s="1762"/>
      <c r="AE1096" s="1762"/>
      <c r="AF1096" s="1762"/>
      <c r="AG1096" s="1762"/>
      <c r="AH1096" s="1762"/>
      <c r="AI1096" s="1762"/>
      <c r="AJ1096" s="1762"/>
      <c r="AK1096" s="1762"/>
      <c r="AL1096" s="1762"/>
      <c r="AM1096" s="1762"/>
      <c r="AN1096" s="1762"/>
      <c r="AO1096" s="1762"/>
      <c r="AP1096" s="1762"/>
      <c r="AQ1096" s="1762"/>
      <c r="AR1096" s="1762"/>
      <c r="AS1096" s="14"/>
    </row>
    <row r="1097" spans="1:45" ht="13" customHeight="1">
      <c r="A1097" s="35"/>
      <c r="B1097" s="25"/>
      <c r="C1097" s="1378"/>
      <c r="D1097" s="137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11" t="s">
        <v>591</v>
      </c>
      <c r="B1098" s="1311"/>
      <c r="C1098" s="1378">
        <v>7</v>
      </c>
      <c r="D1098" s="1378"/>
      <c r="E1098" s="1762" t="s">
        <v>2094</v>
      </c>
      <c r="F1098" s="1762"/>
      <c r="G1098" s="1762"/>
      <c r="H1098" s="1762"/>
      <c r="I1098" s="1762"/>
      <c r="J1098" s="1762"/>
      <c r="K1098" s="1762"/>
      <c r="L1098" s="1762"/>
      <c r="M1098" s="1762"/>
      <c r="N1098" s="1762"/>
      <c r="O1098" s="1762"/>
      <c r="P1098" s="1762"/>
      <c r="Q1098" s="1762"/>
      <c r="R1098" s="1762"/>
      <c r="S1098" s="1762"/>
      <c r="T1098" s="1762"/>
      <c r="U1098" s="1762"/>
      <c r="V1098" s="1762"/>
      <c r="W1098" s="1762"/>
      <c r="X1098" s="1762"/>
      <c r="Y1098" s="1762"/>
      <c r="Z1098" s="1762"/>
      <c r="AA1098" s="1762"/>
      <c r="AB1098" s="1762"/>
      <c r="AC1098" s="1762"/>
      <c r="AD1098" s="1762"/>
      <c r="AE1098" s="1762"/>
      <c r="AF1098" s="1762"/>
      <c r="AG1098" s="1762"/>
      <c r="AH1098" s="1762"/>
      <c r="AI1098" s="1762"/>
      <c r="AJ1098" s="1762"/>
      <c r="AK1098" s="1762"/>
      <c r="AL1098" s="1762"/>
      <c r="AM1098" s="1762"/>
      <c r="AN1098" s="1762"/>
      <c r="AO1098" s="1762"/>
      <c r="AP1098" s="1762"/>
      <c r="AQ1098" s="1762"/>
      <c r="AR1098" s="1762"/>
      <c r="AS1098" s="14"/>
    </row>
    <row r="1099" spans="1:45" ht="13" customHeight="1">
      <c r="A1099" s="1"/>
      <c r="B1099" s="1"/>
      <c r="C1099" s="1378"/>
      <c r="D1099" s="1378"/>
      <c r="E1099" s="1762"/>
      <c r="F1099" s="1762"/>
      <c r="G1099" s="1762"/>
      <c r="H1099" s="1762"/>
      <c r="I1099" s="1762"/>
      <c r="J1099" s="1762"/>
      <c r="K1099" s="1762"/>
      <c r="L1099" s="1762"/>
      <c r="M1099" s="1762"/>
      <c r="N1099" s="1762"/>
      <c r="O1099" s="1762"/>
      <c r="P1099" s="1762"/>
      <c r="Q1099" s="1762"/>
      <c r="R1099" s="1762"/>
      <c r="S1099" s="1762"/>
      <c r="T1099" s="1762"/>
      <c r="U1099" s="1762"/>
      <c r="V1099" s="1762"/>
      <c r="W1099" s="1762"/>
      <c r="X1099" s="1762"/>
      <c r="Y1099" s="1762"/>
      <c r="Z1099" s="1762"/>
      <c r="AA1099" s="1762"/>
      <c r="AB1099" s="1762"/>
      <c r="AC1099" s="1762"/>
      <c r="AD1099" s="1762"/>
      <c r="AE1099" s="1762"/>
      <c r="AF1099" s="1762"/>
      <c r="AG1099" s="1762"/>
      <c r="AH1099" s="1762"/>
      <c r="AI1099" s="1762"/>
      <c r="AJ1099" s="1762"/>
      <c r="AK1099" s="1762"/>
      <c r="AL1099" s="1762"/>
      <c r="AM1099" s="1762"/>
      <c r="AN1099" s="1762"/>
      <c r="AO1099" s="1762"/>
      <c r="AP1099" s="1762"/>
      <c r="AQ1099" s="1762"/>
      <c r="AR1099" s="1762"/>
      <c r="AS1099" s="14"/>
    </row>
    <row r="1100" spans="1:45" ht="13" customHeight="1">
      <c r="A1100" s="1"/>
      <c r="B1100" s="1"/>
      <c r="C1100" s="1378"/>
      <c r="D1100" s="1378"/>
      <c r="E1100" s="1762"/>
      <c r="F1100" s="1762"/>
      <c r="G1100" s="1762"/>
      <c r="H1100" s="1762"/>
      <c r="I1100" s="1762"/>
      <c r="J1100" s="1762"/>
      <c r="K1100" s="1762"/>
      <c r="L1100" s="1762"/>
      <c r="M1100" s="1762"/>
      <c r="N1100" s="1762"/>
      <c r="O1100" s="1762"/>
      <c r="P1100" s="1762"/>
      <c r="Q1100" s="1762"/>
      <c r="R1100" s="1762"/>
      <c r="S1100" s="1762"/>
      <c r="T1100" s="1762"/>
      <c r="U1100" s="1762"/>
      <c r="V1100" s="1762"/>
      <c r="W1100" s="1762"/>
      <c r="X1100" s="1762"/>
      <c r="Y1100" s="1762"/>
      <c r="Z1100" s="1762"/>
      <c r="AA1100" s="1762"/>
      <c r="AB1100" s="1762"/>
      <c r="AC1100" s="1762"/>
      <c r="AD1100" s="1762"/>
      <c r="AE1100" s="1762"/>
      <c r="AF1100" s="1762"/>
      <c r="AG1100" s="1762"/>
      <c r="AH1100" s="1762"/>
      <c r="AI1100" s="1762"/>
      <c r="AJ1100" s="1762"/>
      <c r="AK1100" s="1762"/>
      <c r="AL1100" s="1762"/>
      <c r="AM1100" s="1762"/>
      <c r="AN1100" s="1762"/>
      <c r="AO1100" s="1762"/>
      <c r="AP1100" s="1762"/>
      <c r="AQ1100" s="1762"/>
      <c r="AR1100" s="1762"/>
      <c r="AS1100" s="14"/>
    </row>
    <row r="1101" spans="1:45" ht="13" customHeight="1">
      <c r="A1101" s="1"/>
      <c r="B1101" s="1"/>
      <c r="C1101" s="1378"/>
      <c r="D1101" s="137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78"/>
      <c r="D1102" s="137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11" t="s">
        <v>591</v>
      </c>
      <c r="B1103" s="1311"/>
      <c r="C1103" s="1378">
        <v>8</v>
      </c>
      <c r="D1103" s="1378"/>
      <c r="E1103" s="1762" t="s">
        <v>1073</v>
      </c>
      <c r="F1103" s="1762"/>
      <c r="G1103" s="1762"/>
      <c r="H1103" s="1762"/>
      <c r="I1103" s="1762"/>
      <c r="J1103" s="1762"/>
      <c r="K1103" s="1762"/>
      <c r="L1103" s="1762"/>
      <c r="M1103" s="1762"/>
      <c r="N1103" s="1762"/>
      <c r="O1103" s="1762"/>
      <c r="P1103" s="1762"/>
      <c r="Q1103" s="1762"/>
      <c r="R1103" s="1762"/>
      <c r="S1103" s="1762"/>
      <c r="T1103" s="1762"/>
      <c r="U1103" s="1762"/>
      <c r="V1103" s="1762"/>
      <c r="W1103" s="1762"/>
      <c r="X1103" s="1762"/>
      <c r="Y1103" s="1762"/>
      <c r="Z1103" s="1762"/>
      <c r="AA1103" s="1762"/>
      <c r="AB1103" s="1762"/>
      <c r="AC1103" s="1762"/>
      <c r="AD1103" s="1762"/>
      <c r="AE1103" s="1762"/>
      <c r="AF1103" s="1762"/>
      <c r="AG1103" s="1762"/>
      <c r="AH1103" s="1762"/>
      <c r="AI1103" s="1762"/>
      <c r="AJ1103" s="1762"/>
      <c r="AK1103" s="1762"/>
      <c r="AL1103" s="1762"/>
      <c r="AM1103" s="1762"/>
      <c r="AN1103" s="1762"/>
      <c r="AO1103" s="1762"/>
      <c r="AP1103" s="1762"/>
      <c r="AQ1103" s="1762"/>
      <c r="AR1103" s="1762"/>
    </row>
    <row r="1104" spans="1:45" ht="13" customHeight="1">
      <c r="A1104" s="35"/>
      <c r="B1104" s="25"/>
      <c r="C1104" s="1378"/>
      <c r="D1104" s="1378"/>
      <c r="E1104" s="1762"/>
      <c r="F1104" s="1762"/>
      <c r="G1104" s="1762"/>
      <c r="H1104" s="1762"/>
      <c r="I1104" s="1762"/>
      <c r="J1104" s="1762"/>
      <c r="K1104" s="1762"/>
      <c r="L1104" s="1762"/>
      <c r="M1104" s="1762"/>
      <c r="N1104" s="1762"/>
      <c r="O1104" s="1762"/>
      <c r="P1104" s="1762"/>
      <c r="Q1104" s="1762"/>
      <c r="R1104" s="1762"/>
      <c r="S1104" s="1762"/>
      <c r="T1104" s="1762"/>
      <c r="U1104" s="1762"/>
      <c r="V1104" s="1762"/>
      <c r="W1104" s="1762"/>
      <c r="X1104" s="1762"/>
      <c r="Y1104" s="1762"/>
      <c r="Z1104" s="1762"/>
      <c r="AA1104" s="1762"/>
      <c r="AB1104" s="1762"/>
      <c r="AC1104" s="1762"/>
      <c r="AD1104" s="1762"/>
      <c r="AE1104" s="1762"/>
      <c r="AF1104" s="1762"/>
      <c r="AG1104" s="1762"/>
      <c r="AH1104" s="1762"/>
      <c r="AI1104" s="1762"/>
      <c r="AJ1104" s="1762"/>
      <c r="AK1104" s="1762"/>
      <c r="AL1104" s="1762"/>
      <c r="AM1104" s="1762"/>
      <c r="AN1104" s="1762"/>
      <c r="AO1104" s="1762"/>
      <c r="AP1104" s="1762"/>
      <c r="AQ1104" s="1762"/>
      <c r="AR1104" s="1762"/>
    </row>
    <row r="1105" spans="1:44" ht="13" customHeight="1">
      <c r="A1105" s="35"/>
      <c r="B1105" s="25"/>
      <c r="C1105" s="1378"/>
      <c r="D1105" s="137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11" t="s">
        <v>591</v>
      </c>
      <c r="B1106" s="1311"/>
      <c r="C1106" s="1797">
        <v>9</v>
      </c>
      <c r="D1106" s="1797"/>
      <c r="E1106" s="1762" t="s">
        <v>1075</v>
      </c>
      <c r="F1106" s="1762"/>
      <c r="G1106" s="1762"/>
      <c r="H1106" s="1762"/>
      <c r="I1106" s="1762"/>
      <c r="J1106" s="1762"/>
      <c r="K1106" s="1762"/>
      <c r="L1106" s="1762"/>
      <c r="M1106" s="1762"/>
      <c r="N1106" s="1762"/>
      <c r="O1106" s="1762"/>
      <c r="P1106" s="1762"/>
      <c r="Q1106" s="1762"/>
      <c r="R1106" s="1762"/>
      <c r="S1106" s="1762"/>
      <c r="T1106" s="1762"/>
      <c r="U1106" s="1762"/>
      <c r="V1106" s="1762"/>
      <c r="W1106" s="1762"/>
      <c r="X1106" s="1762"/>
      <c r="Y1106" s="1762"/>
      <c r="Z1106" s="1762"/>
      <c r="AA1106" s="1762"/>
      <c r="AB1106" s="1762"/>
      <c r="AC1106" s="1762"/>
      <c r="AD1106" s="1762"/>
      <c r="AE1106" s="1762"/>
      <c r="AF1106" s="1762"/>
      <c r="AG1106" s="1762"/>
      <c r="AH1106" s="1762"/>
      <c r="AI1106" s="1762"/>
      <c r="AJ1106" s="1762"/>
      <c r="AK1106" s="1762"/>
      <c r="AL1106" s="1762"/>
      <c r="AM1106" s="1762"/>
      <c r="AN1106" s="1762"/>
      <c r="AO1106" s="1762"/>
      <c r="AP1106" s="1762"/>
      <c r="AQ1106" s="1762"/>
      <c r="AR1106" s="1762"/>
    </row>
    <row r="1107" spans="1:44" ht="13" customHeight="1">
      <c r="A1107" s="1"/>
      <c r="B1107" s="1"/>
      <c r="C1107" s="1797"/>
      <c r="D1107" s="1797"/>
      <c r="E1107" s="1762"/>
      <c r="F1107" s="1762"/>
      <c r="G1107" s="1762"/>
      <c r="H1107" s="1762"/>
      <c r="I1107" s="1762"/>
      <c r="J1107" s="1762"/>
      <c r="K1107" s="1762"/>
      <c r="L1107" s="1762"/>
      <c r="M1107" s="1762"/>
      <c r="N1107" s="1762"/>
      <c r="O1107" s="1762"/>
      <c r="P1107" s="1762"/>
      <c r="Q1107" s="1762"/>
      <c r="R1107" s="1762"/>
      <c r="S1107" s="1762"/>
      <c r="T1107" s="1762"/>
      <c r="U1107" s="1762"/>
      <c r="V1107" s="1762"/>
      <c r="W1107" s="1762"/>
      <c r="X1107" s="1762"/>
      <c r="Y1107" s="1762"/>
      <c r="Z1107" s="1762"/>
      <c r="AA1107" s="1762"/>
      <c r="AB1107" s="1762"/>
      <c r="AC1107" s="1762"/>
      <c r="AD1107" s="1762"/>
      <c r="AE1107" s="1762"/>
      <c r="AF1107" s="1762"/>
      <c r="AG1107" s="1762"/>
      <c r="AH1107" s="1762"/>
      <c r="AI1107" s="1762"/>
      <c r="AJ1107" s="1762"/>
      <c r="AK1107" s="1762"/>
      <c r="AL1107" s="1762"/>
      <c r="AM1107" s="1762"/>
      <c r="AN1107" s="1762"/>
      <c r="AO1107" s="1762"/>
      <c r="AP1107" s="1762"/>
      <c r="AQ1107" s="1762"/>
      <c r="AR1107" s="1762"/>
    </row>
    <row r="1108" spans="1:44" ht="13" customHeight="1">
      <c r="A1108" s="35"/>
      <c r="B1108" s="25"/>
      <c r="C1108" s="1797"/>
      <c r="D1108" s="179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11" t="s">
        <v>591</v>
      </c>
      <c r="B1109" s="1311"/>
      <c r="C1109" s="1797">
        <v>10</v>
      </c>
      <c r="D1109" s="1797"/>
      <c r="E1109" s="1798" t="s">
        <v>2193</v>
      </c>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row>
    <row r="1110" spans="1:44" ht="13" customHeight="1">
      <c r="A1110" s="1"/>
      <c r="B1110" s="1"/>
      <c r="C1110" s="199"/>
      <c r="D1110" s="1154"/>
      <c r="E1110" s="1798"/>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11" t="s">
        <v>591</v>
      </c>
      <c r="B1112" s="1311"/>
      <c r="C1112" s="1797">
        <v>11</v>
      </c>
      <c r="D1112" s="1797"/>
      <c r="E1112" s="1798" t="s">
        <v>2194</v>
      </c>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row>
    <row r="1113" spans="1:44" ht="13" customHeight="1">
      <c r="A1113" s="1"/>
      <c r="B1113" s="1"/>
      <c r="C1113" s="199"/>
      <c r="D1113" s="1154"/>
      <c r="E1113" s="1798"/>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1" t="s">
        <v>591</v>
      </c>
      <c r="B1134" s="1311"/>
      <c r="C1134" s="199">
        <v>9</v>
      </c>
      <c r="D1134" s="1478" t="s">
        <v>1074</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6" workbookViewId="0">
      <selection activeCell="N105" activeCellId="1" sqref="G105:L105 N105"/>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74" t="s">
        <v>621</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Application!B635&amp;Application!C635</f>
        <v>1)Tax-Exempt Perm Loan</v>
      </c>
      <c r="G2" s="139" t="str">
        <f>Application!B636&amp;Application!C636</f>
        <v>2)City of Fairfield HOME</v>
      </c>
      <c r="H2" s="139" t="str">
        <f>Application!B637&amp;Application!C637</f>
        <v>3)CalHFA MIP</v>
      </c>
      <c r="I2" s="139" t="str">
        <f>Application!B638&amp;Application!C638</f>
        <v>4)Housing Trust Fund</v>
      </c>
      <c r="J2" s="139" t="str">
        <f>Application!B639&amp;Application!C639</f>
        <v>5)CDBG Sponsor Loan</v>
      </c>
      <c r="K2" s="139" t="str">
        <f>Application!B640&amp;Application!C640</f>
        <v>6)GP Loan - Regional Center</v>
      </c>
      <c r="L2" s="139" t="str">
        <f>Application!B641&amp;Application!C641</f>
        <v>7)Impact Fee Waiver</v>
      </c>
      <c r="M2" s="139" t="str">
        <f>Application!B642&amp;Application!C642</f>
        <v>8)Deferred Developer Fee</v>
      </c>
      <c r="N2" s="139" t="str">
        <f>Application!B643&amp;Application!C643</f>
        <v>9)Accrued Deferred Interest</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585000</v>
      </c>
      <c r="C4" s="147">
        <v>585000</v>
      </c>
      <c r="D4" s="147"/>
      <c r="E4" s="147">
        <f>C4</f>
        <v>585000</v>
      </c>
      <c r="F4" s="147"/>
      <c r="G4" s="147"/>
      <c r="H4" s="147"/>
      <c r="I4" s="147"/>
      <c r="J4" s="147"/>
      <c r="K4" s="147"/>
      <c r="L4" s="147"/>
      <c r="M4" s="147"/>
      <c r="N4" s="147"/>
      <c r="O4" s="147"/>
      <c r="P4" s="147"/>
      <c r="Q4" s="147"/>
      <c r="R4" s="516">
        <f>SUM(E4:Q4)</f>
        <v>585000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92747</v>
      </c>
      <c r="C6" s="147">
        <v>92747</v>
      </c>
      <c r="D6" s="147"/>
      <c r="E6" s="147">
        <f>C6</f>
        <v>92747</v>
      </c>
      <c r="F6" s="147"/>
      <c r="G6" s="147"/>
      <c r="H6" s="147"/>
      <c r="I6" s="147"/>
      <c r="J6" s="147"/>
      <c r="K6" s="147"/>
      <c r="L6" s="147"/>
      <c r="M6" s="147"/>
      <c r="N6" s="147"/>
      <c r="O6" s="147"/>
      <c r="P6" s="147"/>
      <c r="Q6" s="147"/>
      <c r="R6" s="516">
        <f>SUM(E6:Q6)</f>
        <v>92747</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677747</v>
      </c>
      <c r="C8" s="146">
        <f t="shared" ref="C8:Q8" si="0">SUM(C4:C7)</f>
        <v>677747</v>
      </c>
      <c r="D8" s="146">
        <f t="shared" si="0"/>
        <v>0</v>
      </c>
      <c r="E8" s="146">
        <f t="shared" si="0"/>
        <v>677747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677747</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677747</v>
      </c>
      <c r="C12" s="146">
        <f t="shared" si="2"/>
        <v>677747</v>
      </c>
      <c r="D12" s="146">
        <f t="shared" si="2"/>
        <v>0</v>
      </c>
      <c r="E12" s="146">
        <f t="shared" si="2"/>
        <v>677747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677747</v>
      </c>
      <c r="S12" s="148"/>
      <c r="T12" s="148"/>
      <c r="U12" s="143"/>
    </row>
    <row r="13" spans="1:21" s="144" customFormat="1">
      <c r="A13" s="287" t="s">
        <v>902</v>
      </c>
      <c r="B13" s="146">
        <f>SUM(C13+D13)</f>
        <v>142178</v>
      </c>
      <c r="C13" s="147">
        <f>142178</f>
        <v>142178</v>
      </c>
      <c r="D13" s="147"/>
      <c r="E13" s="147">
        <f>C13</f>
        <v>142178</v>
      </c>
      <c r="F13" s="147"/>
      <c r="G13" s="147"/>
      <c r="H13" s="147"/>
      <c r="I13" s="147"/>
      <c r="J13" s="147"/>
      <c r="K13" s="147"/>
      <c r="L13" s="147"/>
      <c r="M13" s="147"/>
      <c r="N13" s="147"/>
      <c r="O13" s="147"/>
      <c r="P13" s="147"/>
      <c r="Q13" s="147"/>
      <c r="R13" s="516">
        <f>SUM(E13:Q13)</f>
        <v>142178</v>
      </c>
      <c r="S13" s="147">
        <f>R13</f>
        <v>142178</v>
      </c>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1500000</v>
      </c>
      <c r="C29" s="147">
        <v>1500000</v>
      </c>
      <c r="D29" s="147"/>
      <c r="E29" s="147">
        <f>C29</f>
        <v>1500000</v>
      </c>
      <c r="F29" s="147"/>
      <c r="G29" s="147"/>
      <c r="H29" s="147"/>
      <c r="I29" s="147"/>
      <c r="J29" s="147"/>
      <c r="K29" s="147"/>
      <c r="L29" s="147"/>
      <c r="M29" s="147"/>
      <c r="N29" s="147"/>
      <c r="O29" s="147"/>
      <c r="P29" s="147"/>
      <c r="Q29" s="147"/>
      <c r="R29" s="516">
        <f t="shared" ref="R29:R37" si="7">SUM(E29:Q29)</f>
        <v>1500000</v>
      </c>
      <c r="S29" s="147">
        <f>R29</f>
        <v>1500000</v>
      </c>
      <c r="T29" s="147"/>
      <c r="U29" s="143"/>
    </row>
    <row r="30" spans="1:21" s="144" customFormat="1">
      <c r="A30" s="145" t="s">
        <v>599</v>
      </c>
      <c r="B30" s="146">
        <f t="shared" si="6"/>
        <v>26051432</v>
      </c>
      <c r="C30" s="147">
        <f>25479293+572139</f>
        <v>26051432</v>
      </c>
      <c r="D30" s="147"/>
      <c r="E30" s="147">
        <f>C30-SUM(F30:K30)</f>
        <v>12009849</v>
      </c>
      <c r="F30" s="147">
        <f t="shared" ref="F30:K30" si="8">F108</f>
        <v>6537000</v>
      </c>
      <c r="G30" s="147">
        <f t="shared" si="8"/>
        <v>850000</v>
      </c>
      <c r="H30" s="147">
        <f t="shared" si="8"/>
        <v>3268500</v>
      </c>
      <c r="I30" s="147">
        <f t="shared" si="8"/>
        <v>1150000</v>
      </c>
      <c r="J30" s="147">
        <f t="shared" si="8"/>
        <v>636083</v>
      </c>
      <c r="K30" s="147">
        <f t="shared" si="8"/>
        <v>1600000</v>
      </c>
      <c r="L30" s="147"/>
      <c r="M30" s="147"/>
      <c r="N30" s="147"/>
      <c r="O30" s="147"/>
      <c r="P30" s="147"/>
      <c r="Q30" s="147"/>
      <c r="R30" s="516">
        <f t="shared" si="7"/>
        <v>26051432</v>
      </c>
      <c r="S30" s="147">
        <f>R30</f>
        <v>26051432</v>
      </c>
      <c r="T30" s="147"/>
      <c r="U30" s="143"/>
    </row>
    <row r="31" spans="1:21" s="144" customFormat="1">
      <c r="A31" s="145" t="s">
        <v>600</v>
      </c>
      <c r="B31" s="146">
        <f t="shared" si="6"/>
        <v>1679300</v>
      </c>
      <c r="C31" s="147">
        <v>1679300</v>
      </c>
      <c r="D31" s="147"/>
      <c r="E31" s="147">
        <f>C31</f>
        <v>1679300</v>
      </c>
      <c r="F31" s="147"/>
      <c r="G31" s="147"/>
      <c r="H31" s="147"/>
      <c r="I31" s="147"/>
      <c r="J31" s="147"/>
      <c r="K31" s="147"/>
      <c r="L31" s="147"/>
      <c r="M31" s="147"/>
      <c r="N31" s="147"/>
      <c r="O31" s="147"/>
      <c r="P31" s="147"/>
      <c r="Q31" s="147"/>
      <c r="R31" s="516">
        <f t="shared" si="7"/>
        <v>1679300</v>
      </c>
      <c r="S31" s="147">
        <f>R31</f>
        <v>1679300</v>
      </c>
      <c r="T31" s="147"/>
      <c r="U31" s="143"/>
    </row>
    <row r="32" spans="1:21" s="144" customFormat="1">
      <c r="A32" s="145" t="s">
        <v>137</v>
      </c>
      <c r="B32" s="146">
        <f t="shared" si="6"/>
        <v>409453</v>
      </c>
      <c r="C32" s="147">
        <f>818906/2</f>
        <v>409453</v>
      </c>
      <c r="D32" s="147"/>
      <c r="E32" s="147">
        <f>C32</f>
        <v>409453</v>
      </c>
      <c r="F32" s="147"/>
      <c r="G32" s="147"/>
      <c r="H32" s="147"/>
      <c r="I32" s="147"/>
      <c r="J32" s="147"/>
      <c r="K32" s="147"/>
      <c r="L32" s="147"/>
      <c r="M32" s="147"/>
      <c r="N32" s="147"/>
      <c r="O32" s="147"/>
      <c r="P32" s="147"/>
      <c r="Q32" s="147"/>
      <c r="R32" s="516">
        <f t="shared" si="7"/>
        <v>409453</v>
      </c>
      <c r="S32" s="147">
        <f>R32</f>
        <v>409453</v>
      </c>
      <c r="T32" s="147"/>
      <c r="U32" s="143"/>
    </row>
    <row r="33" spans="1:21" s="144" customFormat="1">
      <c r="A33" s="145" t="s">
        <v>138</v>
      </c>
      <c r="B33" s="146">
        <f t="shared" si="6"/>
        <v>409453</v>
      </c>
      <c r="C33" s="147">
        <f>C32</f>
        <v>409453</v>
      </c>
      <c r="D33" s="147"/>
      <c r="E33" s="147">
        <f>C33</f>
        <v>409453</v>
      </c>
      <c r="F33" s="147"/>
      <c r="G33" s="147"/>
      <c r="H33" s="147"/>
      <c r="I33" s="147"/>
      <c r="J33" s="147"/>
      <c r="K33" s="147"/>
      <c r="L33" s="147"/>
      <c r="M33" s="147"/>
      <c r="N33" s="147"/>
      <c r="O33" s="147"/>
      <c r="P33" s="147"/>
      <c r="Q33" s="147"/>
      <c r="R33" s="516">
        <f t="shared" si="7"/>
        <v>409453</v>
      </c>
      <c r="S33" s="147">
        <f>R33</f>
        <v>409453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46311</v>
      </c>
      <c r="C35" s="147">
        <v>46311</v>
      </c>
      <c r="D35" s="147"/>
      <c r="E35" s="147">
        <f>C35</f>
        <v>46311</v>
      </c>
      <c r="F35" s="147"/>
      <c r="G35" s="147"/>
      <c r="H35" s="147"/>
      <c r="I35" s="147"/>
      <c r="J35" s="147"/>
      <c r="K35" s="147"/>
      <c r="L35" s="147"/>
      <c r="M35" s="147"/>
      <c r="N35" s="147"/>
      <c r="O35" s="147"/>
      <c r="P35" s="147"/>
      <c r="Q35" s="147"/>
      <c r="R35" s="516">
        <f t="shared" si="7"/>
        <v>46311</v>
      </c>
      <c r="S35" s="147">
        <f>R35</f>
        <v>46311</v>
      </c>
      <c r="T35" s="147"/>
      <c r="U35" s="143"/>
    </row>
    <row r="36" spans="1:21" s="144" customFormat="1">
      <c r="A36" s="283" t="s">
        <v>1629</v>
      </c>
      <c r="B36" s="146">
        <f t="shared" si="6"/>
        <v>200000</v>
      </c>
      <c r="C36" s="147">
        <v>200000</v>
      </c>
      <c r="D36" s="147"/>
      <c r="E36" s="147">
        <f>C36</f>
        <v>200000</v>
      </c>
      <c r="F36" s="147"/>
      <c r="G36" s="147"/>
      <c r="H36" s="147"/>
      <c r="I36" s="147"/>
      <c r="J36" s="147"/>
      <c r="K36" s="147"/>
      <c r="L36" s="147"/>
      <c r="M36" s="147"/>
      <c r="N36" s="147"/>
      <c r="O36" s="147"/>
      <c r="P36" s="147"/>
      <c r="Q36" s="147"/>
      <c r="R36" s="516">
        <f t="shared" si="7"/>
        <v>200000</v>
      </c>
      <c r="S36" s="147">
        <f>R36</f>
        <v>200000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30295949</v>
      </c>
      <c r="C38" s="146">
        <f>SUM(C29:C37)</f>
        <v>30295949</v>
      </c>
      <c r="D38" s="146">
        <f t="shared" ref="D38:Q38" si="9">SUM(D29:D37)</f>
        <v>0</v>
      </c>
      <c r="E38" s="146">
        <f t="shared" si="9"/>
        <v>16254366</v>
      </c>
      <c r="F38" s="146">
        <f t="shared" si="9"/>
        <v>6537000</v>
      </c>
      <c r="G38" s="146">
        <f t="shared" si="9"/>
        <v>850000</v>
      </c>
      <c r="H38" s="146">
        <f t="shared" si="9"/>
        <v>3268500</v>
      </c>
      <c r="I38" s="146">
        <f t="shared" si="9"/>
        <v>1150000</v>
      </c>
      <c r="J38" s="146">
        <f t="shared" si="9"/>
        <v>636083</v>
      </c>
      <c r="K38" s="146">
        <f t="shared" si="9"/>
        <v>1600000</v>
      </c>
      <c r="L38" s="146">
        <f t="shared" si="9"/>
        <v>0</v>
      </c>
      <c r="M38" s="146">
        <f t="shared" si="9"/>
        <v>0</v>
      </c>
      <c r="N38" s="146">
        <f t="shared" si="9"/>
        <v>0</v>
      </c>
      <c r="O38" s="146">
        <f t="shared" si="9"/>
        <v>0</v>
      </c>
      <c r="P38" s="146">
        <f t="shared" si="9"/>
        <v>0</v>
      </c>
      <c r="Q38" s="146">
        <f t="shared" si="9"/>
        <v>0</v>
      </c>
      <c r="R38" s="342">
        <f>SUM(R29:R37)</f>
        <v>30295949</v>
      </c>
      <c r="S38" s="150">
        <f>SUM(S29:S37)</f>
        <v>30295949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612864</v>
      </c>
      <c r="C40" s="147">
        <f>812864-C41</f>
        <v>612864</v>
      </c>
      <c r="D40" s="147"/>
      <c r="E40" s="147">
        <f>C40</f>
        <v>612864</v>
      </c>
      <c r="F40" s="147"/>
      <c r="G40" s="147"/>
      <c r="H40" s="147"/>
      <c r="I40" s="147"/>
      <c r="J40" s="147"/>
      <c r="K40" s="147"/>
      <c r="L40" s="147"/>
      <c r="M40" s="147"/>
      <c r="N40" s="147"/>
      <c r="O40" s="147"/>
      <c r="P40" s="147"/>
      <c r="Q40" s="147"/>
      <c r="R40" s="516">
        <f>SUM(E40:Q40)</f>
        <v>612864</v>
      </c>
      <c r="S40" s="147">
        <f>R40</f>
        <v>612864</v>
      </c>
      <c r="T40" s="147"/>
      <c r="U40" s="143"/>
    </row>
    <row r="41" spans="1:21" s="144" customFormat="1">
      <c r="A41" s="145" t="s">
        <v>146</v>
      </c>
      <c r="B41" s="146">
        <f>SUM(C41+D41)</f>
        <v>200000</v>
      </c>
      <c r="C41" s="147">
        <f>200000</f>
        <v>200000</v>
      </c>
      <c r="D41" s="147"/>
      <c r="E41" s="147">
        <f>C41</f>
        <v>200000</v>
      </c>
      <c r="F41" s="147"/>
      <c r="G41" s="147"/>
      <c r="H41" s="147"/>
      <c r="I41" s="147"/>
      <c r="J41" s="147"/>
      <c r="K41" s="147"/>
      <c r="L41" s="147"/>
      <c r="M41" s="147"/>
      <c r="N41" s="147"/>
      <c r="O41" s="147"/>
      <c r="P41" s="147"/>
      <c r="Q41" s="147"/>
      <c r="R41" s="516">
        <f>SUM(E41:Q41)</f>
        <v>200000</v>
      </c>
      <c r="S41" s="147">
        <f>R41</f>
        <v>200000</v>
      </c>
      <c r="T41" s="147"/>
      <c r="U41" s="143"/>
    </row>
    <row r="42" spans="1:21" s="144" customFormat="1">
      <c r="A42" s="149" t="s">
        <v>147</v>
      </c>
      <c r="B42" s="146">
        <f>SUM(C42:D42)</f>
        <v>812864</v>
      </c>
      <c r="C42" s="146">
        <f>SUM(C39:C41)</f>
        <v>812864</v>
      </c>
      <c r="D42" s="146">
        <f>SUM(D39:D41)</f>
        <v>0</v>
      </c>
      <c r="E42" s="146">
        <f t="shared" ref="E42:T42" si="10">SUM(E40:E41)</f>
        <v>812864</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812864</v>
      </c>
      <c r="S42" s="150">
        <f t="shared" si="10"/>
        <v>812864</v>
      </c>
      <c r="T42" s="150">
        <f t="shared" si="10"/>
        <v>0</v>
      </c>
      <c r="U42" s="143"/>
    </row>
    <row r="43" spans="1:21" s="144" customFormat="1">
      <c r="A43" s="149" t="s">
        <v>148</v>
      </c>
      <c r="B43" s="146">
        <f>SUM(C43:D43)</f>
        <v>287237</v>
      </c>
      <c r="C43" s="147">
        <v>287237</v>
      </c>
      <c r="D43" s="147"/>
      <c r="E43" s="147">
        <f>C43</f>
        <v>287237</v>
      </c>
      <c r="F43" s="147"/>
      <c r="G43" s="147"/>
      <c r="H43" s="147"/>
      <c r="I43" s="147"/>
      <c r="J43" s="147"/>
      <c r="K43" s="147"/>
      <c r="L43" s="147"/>
      <c r="M43" s="147"/>
      <c r="N43" s="147"/>
      <c r="O43" s="147"/>
      <c r="P43" s="147"/>
      <c r="Q43" s="147"/>
      <c r="R43" s="516">
        <f>SUM(E43:Q43)</f>
        <v>287237</v>
      </c>
      <c r="S43" s="147">
        <f>R43</f>
        <v>287237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1434815</v>
      </c>
      <c r="C45" s="147">
        <f>806246+628569</f>
        <v>1434815</v>
      </c>
      <c r="D45" s="147"/>
      <c r="E45" s="147">
        <f>C45</f>
        <v>1434815</v>
      </c>
      <c r="F45" s="147"/>
      <c r="G45" s="147"/>
      <c r="H45" s="147"/>
      <c r="I45" s="147"/>
      <c r="J45" s="147"/>
      <c r="K45" s="147"/>
      <c r="L45" s="147"/>
      <c r="M45" s="147"/>
      <c r="N45" s="147"/>
      <c r="O45" s="147"/>
      <c r="P45" s="147"/>
      <c r="Q45" s="147"/>
      <c r="R45" s="516">
        <f t="shared" ref="R45:R53" si="12">SUM(E45:Q45)</f>
        <v>1434815</v>
      </c>
      <c r="S45" s="147">
        <v>466774</v>
      </c>
      <c r="T45" s="147"/>
      <c r="U45" s="143"/>
    </row>
    <row r="46" spans="1:21" s="144" customFormat="1">
      <c r="A46" s="145" t="s">
        <v>151</v>
      </c>
      <c r="B46" s="146">
        <f t="shared" si="11"/>
        <v>322490</v>
      </c>
      <c r="C46" s="147">
        <v>322490</v>
      </c>
      <c r="D46" s="147"/>
      <c r="E46" s="147">
        <f>C46</f>
        <v>322490</v>
      </c>
      <c r="F46" s="147"/>
      <c r="G46" s="147"/>
      <c r="H46" s="147"/>
      <c r="I46" s="147"/>
      <c r="J46" s="147"/>
      <c r="K46" s="147"/>
      <c r="L46" s="147"/>
      <c r="M46" s="147"/>
      <c r="N46" s="147"/>
      <c r="O46" s="147"/>
      <c r="P46" s="147"/>
      <c r="Q46" s="147"/>
      <c r="R46" s="516">
        <f t="shared" si="12"/>
        <v>322490</v>
      </c>
      <c r="S46" s="147">
        <v>107989</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156158</v>
      </c>
      <c r="C49" s="147">
        <v>156158</v>
      </c>
      <c r="D49" s="147"/>
      <c r="E49" s="147">
        <f>C49</f>
        <v>156158</v>
      </c>
      <c r="F49" s="147"/>
      <c r="G49" s="147"/>
      <c r="H49" s="147"/>
      <c r="I49" s="147"/>
      <c r="J49" s="147"/>
      <c r="K49" s="147"/>
      <c r="L49" s="147"/>
      <c r="M49" s="147"/>
      <c r="N49" s="147"/>
      <c r="O49" s="147"/>
      <c r="P49" s="147"/>
      <c r="Q49" s="147"/>
      <c r="R49" s="516">
        <f t="shared" si="12"/>
        <v>156158</v>
      </c>
      <c r="S49" s="147">
        <v>6180</v>
      </c>
      <c r="T49" s="147"/>
      <c r="U49" s="143"/>
    </row>
    <row r="50" spans="1:21" s="144" customFormat="1">
      <c r="A50" s="145" t="s">
        <v>156</v>
      </c>
      <c r="B50" s="146">
        <f t="shared" si="11"/>
        <v>75000</v>
      </c>
      <c r="C50" s="147">
        <v>75000</v>
      </c>
      <c r="D50" s="147"/>
      <c r="E50" s="147">
        <f>C50</f>
        <v>75000</v>
      </c>
      <c r="F50" s="147"/>
      <c r="G50" s="147"/>
      <c r="H50" s="147"/>
      <c r="I50" s="147"/>
      <c r="J50" s="147"/>
      <c r="K50" s="147"/>
      <c r="L50" s="147"/>
      <c r="M50" s="147"/>
      <c r="N50" s="147"/>
      <c r="O50" s="147"/>
      <c r="P50" s="147"/>
      <c r="Q50" s="147"/>
      <c r="R50" s="516">
        <f t="shared" si="12"/>
        <v>75000</v>
      </c>
      <c r="S50" s="147">
        <f>R50</f>
        <v>75000</v>
      </c>
      <c r="T50" s="147"/>
      <c r="U50" s="143"/>
    </row>
    <row r="51" spans="1:21" s="144" customFormat="1">
      <c r="A51" s="283" t="s">
        <v>154</v>
      </c>
      <c r="B51" s="146">
        <f t="shared" si="11"/>
        <v>20000</v>
      </c>
      <c r="C51" s="147">
        <v>20000</v>
      </c>
      <c r="D51" s="147"/>
      <c r="E51" s="147">
        <f>C51</f>
        <v>20000</v>
      </c>
      <c r="F51" s="147"/>
      <c r="G51" s="147"/>
      <c r="H51" s="147"/>
      <c r="I51" s="147"/>
      <c r="J51" s="147"/>
      <c r="K51" s="147"/>
      <c r="L51" s="147"/>
      <c r="M51" s="147"/>
      <c r="N51" s="147"/>
      <c r="O51" s="147"/>
      <c r="P51" s="147"/>
      <c r="Q51" s="147"/>
      <c r="R51" s="516">
        <f t="shared" si="12"/>
        <v>20000</v>
      </c>
      <c r="S51" s="147">
        <f>R51</f>
        <v>20000</v>
      </c>
      <c r="T51" s="147"/>
      <c r="U51" s="143"/>
    </row>
    <row r="52" spans="1:21" s="144" customFormat="1">
      <c r="A52" s="145" t="s">
        <v>155</v>
      </c>
      <c r="B52" s="146">
        <f t="shared" si="11"/>
        <v>625000</v>
      </c>
      <c r="C52" s="147">
        <v>625000</v>
      </c>
      <c r="D52" s="147"/>
      <c r="E52" s="147">
        <f>C52</f>
        <v>625000</v>
      </c>
      <c r="F52" s="147"/>
      <c r="G52" s="147"/>
      <c r="H52" s="147"/>
      <c r="I52" s="147"/>
      <c r="J52" s="147"/>
      <c r="K52" s="147"/>
      <c r="L52" s="147"/>
      <c r="M52" s="147"/>
      <c r="N52" s="147"/>
      <c r="O52" s="147"/>
      <c r="P52" s="147"/>
      <c r="Q52" s="147"/>
      <c r="R52" s="516">
        <f t="shared" si="12"/>
        <v>625000</v>
      </c>
      <c r="S52" s="147">
        <f>R52</f>
        <v>625000</v>
      </c>
      <c r="T52" s="147"/>
      <c r="U52" s="143"/>
    </row>
    <row r="53" spans="1:21" s="144" customFormat="1">
      <c r="A53" s="1143" t="s">
        <v>2760</v>
      </c>
      <c r="B53" s="146">
        <f t="shared" si="11"/>
        <v>77801</v>
      </c>
      <c r="C53" s="147">
        <f>Application!AO643</f>
        <v>77801</v>
      </c>
      <c r="D53" s="147"/>
      <c r="E53" s="147"/>
      <c r="F53" s="147"/>
      <c r="G53" s="147"/>
      <c r="H53" s="147"/>
      <c r="I53" s="147"/>
      <c r="J53" s="147"/>
      <c r="K53" s="147"/>
      <c r="L53" s="147"/>
      <c r="M53" s="147"/>
      <c r="N53" s="147">
        <f>N108</f>
        <v>77801</v>
      </c>
      <c r="O53" s="147"/>
      <c r="P53" s="147"/>
      <c r="Q53" s="147"/>
      <c r="R53" s="516">
        <f t="shared" si="12"/>
        <v>77801</v>
      </c>
      <c r="S53" s="147">
        <v>55324</v>
      </c>
      <c r="T53" s="147"/>
      <c r="U53" s="143"/>
    </row>
    <row r="54" spans="1:21" s="153" customFormat="1">
      <c r="A54" s="149" t="s">
        <v>157</v>
      </c>
      <c r="B54" s="150">
        <f>SUM(C54:D54)</f>
        <v>2711264</v>
      </c>
      <c r="C54" s="150">
        <f t="shared" ref="C54:T54" si="13">SUM(C45:C53)</f>
        <v>2711264</v>
      </c>
      <c r="D54" s="150">
        <f t="shared" si="13"/>
        <v>0</v>
      </c>
      <c r="E54" s="150">
        <f t="shared" si="13"/>
        <v>2633463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77801</v>
      </c>
      <c r="O54" s="150">
        <f t="shared" si="13"/>
        <v>0</v>
      </c>
      <c r="P54" s="150">
        <f t="shared" si="13"/>
        <v>0</v>
      </c>
      <c r="Q54" s="150">
        <f t="shared" si="13"/>
        <v>0</v>
      </c>
      <c r="R54" s="342">
        <f t="shared" si="13"/>
        <v>2711264</v>
      </c>
      <c r="S54" s="150">
        <f t="shared" si="13"/>
        <v>1356267</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98055</v>
      </c>
      <c r="C56" s="147">
        <v>98055</v>
      </c>
      <c r="D56" s="147"/>
      <c r="E56" s="147">
        <f>C56</f>
        <v>98055</v>
      </c>
      <c r="F56" s="147"/>
      <c r="G56" s="147"/>
      <c r="H56" s="147"/>
      <c r="I56" s="147"/>
      <c r="J56" s="147"/>
      <c r="K56" s="147"/>
      <c r="L56" s="147"/>
      <c r="M56" s="147"/>
      <c r="N56" s="147"/>
      <c r="O56" s="147"/>
      <c r="P56" s="147"/>
      <c r="Q56" s="147"/>
      <c r="R56" s="516">
        <f t="shared" ref="R56:R61" si="15">SUM(E56:Q56)</f>
        <v>98055</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25000</v>
      </c>
      <c r="C58" s="147">
        <v>25000</v>
      </c>
      <c r="D58" s="147"/>
      <c r="E58" s="147">
        <f>C58</f>
        <v>25000</v>
      </c>
      <c r="F58" s="147"/>
      <c r="G58" s="147"/>
      <c r="H58" s="147"/>
      <c r="I58" s="147"/>
      <c r="J58" s="147"/>
      <c r="K58" s="147"/>
      <c r="L58" s="147"/>
      <c r="M58" s="147"/>
      <c r="N58" s="147"/>
      <c r="O58" s="147"/>
      <c r="P58" s="147"/>
      <c r="Q58" s="147"/>
      <c r="R58" s="516">
        <f t="shared" si="15"/>
        <v>25000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2762</v>
      </c>
      <c r="B61" s="146">
        <f t="shared" si="14"/>
        <v>32685</v>
      </c>
      <c r="C61" s="147">
        <f>32685</f>
        <v>32685</v>
      </c>
      <c r="D61" s="147"/>
      <c r="E61" s="147">
        <f>C61</f>
        <v>32685</v>
      </c>
      <c r="F61" s="147"/>
      <c r="G61" s="147"/>
      <c r="H61" s="147"/>
      <c r="I61" s="147"/>
      <c r="J61" s="147"/>
      <c r="K61" s="147"/>
      <c r="L61" s="147"/>
      <c r="M61" s="147"/>
      <c r="N61" s="147"/>
      <c r="O61" s="147"/>
      <c r="P61" s="147"/>
      <c r="Q61" s="147"/>
      <c r="R61" s="516">
        <f t="shared" si="15"/>
        <v>32685</v>
      </c>
      <c r="S61" s="148"/>
      <c r="T61" s="148"/>
      <c r="U61" s="143"/>
    </row>
    <row r="62" spans="1:21" s="144" customFormat="1" ht="13.75" customHeight="1">
      <c r="A62" s="149" t="s">
        <v>301</v>
      </c>
      <c r="B62" s="146">
        <f>SUM(C62:D62)</f>
        <v>155740</v>
      </c>
      <c r="C62" s="146">
        <f t="shared" ref="C62:R62" si="16">SUM(C56:C61)</f>
        <v>155740</v>
      </c>
      <c r="D62" s="146">
        <f t="shared" si="16"/>
        <v>0</v>
      </c>
      <c r="E62" s="146">
        <f t="shared" si="16"/>
        <v>155740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155740</v>
      </c>
      <c r="S62" s="148"/>
      <c r="T62" s="148"/>
      <c r="U62" s="143"/>
    </row>
    <row r="63" spans="1:21" s="144" customFormat="1">
      <c r="A63" s="154" t="s">
        <v>302</v>
      </c>
      <c r="B63" s="146">
        <f t="shared" ref="B63:R63" si="17">SUM(B8+B11+B13+B14+B15+B26+B27+B38+B42+B43+B54+B62)</f>
        <v>35082979</v>
      </c>
      <c r="C63" s="146">
        <f t="shared" si="17"/>
        <v>35082979</v>
      </c>
      <c r="D63" s="146">
        <f t="shared" si="17"/>
        <v>0</v>
      </c>
      <c r="E63" s="146">
        <f t="shared" si="17"/>
        <v>20963595</v>
      </c>
      <c r="F63" s="146">
        <f t="shared" si="17"/>
        <v>6537000</v>
      </c>
      <c r="G63" s="146">
        <f t="shared" si="17"/>
        <v>850000</v>
      </c>
      <c r="H63" s="146">
        <f t="shared" si="17"/>
        <v>3268500</v>
      </c>
      <c r="I63" s="146">
        <f t="shared" si="17"/>
        <v>1150000</v>
      </c>
      <c r="J63" s="146">
        <f t="shared" si="17"/>
        <v>636083</v>
      </c>
      <c r="K63" s="146">
        <f t="shared" si="17"/>
        <v>1600000</v>
      </c>
      <c r="L63" s="146">
        <f t="shared" si="17"/>
        <v>0</v>
      </c>
      <c r="M63" s="146">
        <f t="shared" si="17"/>
        <v>0</v>
      </c>
      <c r="N63" s="146">
        <f t="shared" si="17"/>
        <v>77801</v>
      </c>
      <c r="O63" s="146">
        <f t="shared" si="17"/>
        <v>0</v>
      </c>
      <c r="P63" s="146">
        <f t="shared" si="17"/>
        <v>0</v>
      </c>
      <c r="Q63" s="146">
        <f t="shared" si="17"/>
        <v>0</v>
      </c>
      <c r="R63" s="342">
        <f t="shared" si="17"/>
        <v>35082979</v>
      </c>
      <c r="S63" s="146">
        <f>SUM(S10+S13+S14+S15+S26+S27+S38+S42+S43+S54)</f>
        <v>32894495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f>90000</f>
        <v>90000</v>
      </c>
      <c r="D65" s="147"/>
      <c r="E65" s="147">
        <f>C65</f>
        <v>90000</v>
      </c>
      <c r="F65" s="147"/>
      <c r="G65" s="147"/>
      <c r="H65" s="147"/>
      <c r="I65" s="147"/>
      <c r="J65" s="147"/>
      <c r="K65" s="147"/>
      <c r="L65" s="147"/>
      <c r="M65" s="147"/>
      <c r="N65" s="147"/>
      <c r="O65" s="147"/>
      <c r="P65" s="147"/>
      <c r="Q65" s="147"/>
      <c r="R65" s="516">
        <f>SUM(E65:Q65)</f>
        <v>90000</v>
      </c>
      <c r="S65" s="147">
        <v>15069</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2759</v>
      </c>
      <c r="B69" s="146">
        <f>SUM(C69+D69)</f>
        <v>140000</v>
      </c>
      <c r="C69" s="147">
        <f>140000</f>
        <v>140000</v>
      </c>
      <c r="D69" s="147"/>
      <c r="E69" s="147">
        <f>C69</f>
        <v>140000</v>
      </c>
      <c r="F69" s="147"/>
      <c r="G69" s="147"/>
      <c r="H69" s="147"/>
      <c r="I69" s="147"/>
      <c r="J69" s="147"/>
      <c r="K69" s="147"/>
      <c r="L69" s="147"/>
      <c r="M69" s="147"/>
      <c r="N69" s="147"/>
      <c r="O69" s="147"/>
      <c r="P69" s="147"/>
      <c r="Q69" s="147"/>
      <c r="R69" s="516">
        <f>SUM(E69:Q69)</f>
        <v>140000</v>
      </c>
      <c r="S69" s="147">
        <f>100000</f>
        <v>100000</v>
      </c>
      <c r="T69" s="147"/>
      <c r="U69" s="143"/>
    </row>
    <row r="70" spans="1:21" s="144" customFormat="1">
      <c r="A70" s="149" t="s">
        <v>1634</v>
      </c>
      <c r="B70" s="146">
        <f>SUM(C70:D70)</f>
        <v>230000</v>
      </c>
      <c r="C70" s="146">
        <f>SUM(C65:C69)</f>
        <v>230000</v>
      </c>
      <c r="D70" s="146">
        <f>SUM(D65:D69)</f>
        <v>0</v>
      </c>
      <c r="E70" s="146">
        <f t="shared" ref="E70:T70" si="18">SUM(E65:E69)</f>
        <v>230000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230000</v>
      </c>
      <c r="S70" s="150">
        <f t="shared" si="18"/>
        <v>115069</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33500</v>
      </c>
      <c r="C74" s="147">
        <v>33500</v>
      </c>
      <c r="D74" s="147"/>
      <c r="E74" s="147">
        <f>C74</f>
        <v>33500</v>
      </c>
      <c r="F74" s="147"/>
      <c r="G74" s="147"/>
      <c r="H74" s="147"/>
      <c r="I74" s="147"/>
      <c r="J74" s="147"/>
      <c r="K74" s="147"/>
      <c r="L74" s="147"/>
      <c r="M74" s="147"/>
      <c r="N74" s="147"/>
      <c r="O74" s="147"/>
      <c r="P74" s="147"/>
      <c r="Q74" s="147"/>
      <c r="R74" s="516">
        <f>SUM(E74:Q74)</f>
        <v>33500</v>
      </c>
      <c r="S74" s="148"/>
      <c r="T74" s="148"/>
      <c r="U74" s="143"/>
    </row>
    <row r="75" spans="1:21" s="144" customFormat="1">
      <c r="A75" s="145" t="s">
        <v>605</v>
      </c>
      <c r="B75" s="146">
        <f>SUM(C75+D75)</f>
        <v>619641</v>
      </c>
      <c r="C75" s="147">
        <v>619641</v>
      </c>
      <c r="D75" s="147"/>
      <c r="E75" s="147">
        <f>C75</f>
        <v>619641</v>
      </c>
      <c r="F75" s="147"/>
      <c r="G75" s="147"/>
      <c r="H75" s="147"/>
      <c r="I75" s="147"/>
      <c r="J75" s="147"/>
      <c r="K75" s="147"/>
      <c r="L75" s="147"/>
      <c r="M75" s="147"/>
      <c r="N75" s="147"/>
      <c r="O75" s="147"/>
      <c r="P75" s="147"/>
      <c r="Q75" s="147"/>
      <c r="R75" s="516">
        <f>SUM(E75:Q75)</f>
        <v>619641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653141</v>
      </c>
      <c r="C77" s="146">
        <f>SUM(C72:C76)</f>
        <v>653141</v>
      </c>
      <c r="D77" s="146">
        <f>SUM(D72:D76)</f>
        <v>0</v>
      </c>
      <c r="E77" s="146">
        <f t="shared" ref="E77:Q77" si="19">SUM(E72:E76)</f>
        <v>653141</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653141</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1504797</v>
      </c>
      <c r="C79" s="147">
        <v>1504797</v>
      </c>
      <c r="D79" s="147"/>
      <c r="E79" s="147">
        <f>C79</f>
        <v>1504797</v>
      </c>
      <c r="F79" s="147"/>
      <c r="G79" s="147"/>
      <c r="H79" s="147"/>
      <c r="I79" s="147"/>
      <c r="J79" s="147"/>
      <c r="K79" s="147"/>
      <c r="L79" s="147"/>
      <c r="M79" s="147"/>
      <c r="N79" s="147"/>
      <c r="O79" s="147"/>
      <c r="P79" s="147"/>
      <c r="Q79" s="147"/>
      <c r="R79" s="516">
        <f>SUM(E79:Q79)</f>
        <v>1504797</v>
      </c>
      <c r="S79" s="147">
        <f>R79</f>
        <v>1504797</v>
      </c>
      <c r="T79" s="147"/>
      <c r="U79" s="143"/>
    </row>
    <row r="80" spans="1:21" s="144" customFormat="1">
      <c r="A80" s="283" t="s">
        <v>58</v>
      </c>
      <c r="B80" s="146">
        <f>SUM(C80:D80)</f>
        <v>509880</v>
      </c>
      <c r="C80" s="147">
        <v>509880</v>
      </c>
      <c r="D80" s="147"/>
      <c r="E80" s="147">
        <f>C80</f>
        <v>509880</v>
      </c>
      <c r="F80" s="147"/>
      <c r="G80" s="147"/>
      <c r="H80" s="147"/>
      <c r="I80" s="147"/>
      <c r="J80" s="147"/>
      <c r="K80" s="147"/>
      <c r="L80" s="147"/>
      <c r="M80" s="147"/>
      <c r="N80" s="147"/>
      <c r="O80" s="147"/>
      <c r="P80" s="147"/>
      <c r="Q80" s="147"/>
      <c r="R80" s="516">
        <f>SUM(E80:Q80)</f>
        <v>509880</v>
      </c>
      <c r="S80" s="147">
        <f>R80</f>
        <v>509880</v>
      </c>
      <c r="T80" s="147"/>
      <c r="U80" s="143"/>
    </row>
    <row r="81" spans="1:21" s="144" customFormat="1">
      <c r="A81" s="149" t="s">
        <v>1209</v>
      </c>
      <c r="B81" s="146">
        <f>SUM(C81:D81)</f>
        <v>2014677</v>
      </c>
      <c r="C81" s="509">
        <f>SUM(C79:C80)</f>
        <v>2014677</v>
      </c>
      <c r="D81" s="509">
        <f t="shared" ref="D81:T81" si="20">SUM(D79:D80)</f>
        <v>0</v>
      </c>
      <c r="E81" s="509">
        <f t="shared" si="20"/>
        <v>2014677</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2014677</v>
      </c>
      <c r="S81" s="509">
        <f t="shared" si="20"/>
        <v>2014677</v>
      </c>
      <c r="T81" s="509">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21">SUM(C83+D83)</f>
        <v>69675</v>
      </c>
      <c r="C83" s="147">
        <v>69675</v>
      </c>
      <c r="D83" s="147"/>
      <c r="E83" s="147">
        <f>C83</f>
        <v>69675</v>
      </c>
      <c r="F83" s="147"/>
      <c r="G83" s="147"/>
      <c r="H83" s="147"/>
      <c r="I83" s="147"/>
      <c r="J83" s="147"/>
      <c r="K83" s="147"/>
      <c r="L83" s="147"/>
      <c r="M83" s="147"/>
      <c r="N83" s="147"/>
      <c r="O83" s="147"/>
      <c r="P83" s="147"/>
      <c r="Q83" s="147"/>
      <c r="R83" s="516">
        <f t="shared" ref="R83:R95" si="22">SUM(E83:Q83)</f>
        <v>69675</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768</v>
      </c>
      <c r="B85" s="146">
        <f t="shared" si="21"/>
        <v>1457776</v>
      </c>
      <c r="C85" s="147">
        <v>1457776</v>
      </c>
      <c r="D85" s="147"/>
      <c r="E85" s="147">
        <f>C85</f>
        <v>1457776</v>
      </c>
      <c r="F85" s="147"/>
      <c r="G85" s="147"/>
      <c r="H85" s="147"/>
      <c r="I85" s="147"/>
      <c r="J85" s="147"/>
      <c r="K85" s="147"/>
      <c r="L85" s="147"/>
      <c r="M85" s="147"/>
      <c r="N85" s="147"/>
      <c r="O85" s="147"/>
      <c r="P85" s="147"/>
      <c r="Q85" s="147"/>
      <c r="R85" s="516">
        <f t="shared" si="22"/>
        <v>1457776</v>
      </c>
      <c r="S85" s="147">
        <f>R85</f>
        <v>1457776</v>
      </c>
      <c r="T85" s="147"/>
      <c r="U85" s="143"/>
    </row>
    <row r="86" spans="1:21" s="144" customFormat="1">
      <c r="A86" s="145" t="s">
        <v>769</v>
      </c>
      <c r="B86" s="146">
        <f t="shared" si="21"/>
        <v>18924</v>
      </c>
      <c r="C86" s="147">
        <v>18924</v>
      </c>
      <c r="D86" s="147"/>
      <c r="E86" s="147">
        <f>C86</f>
        <v>18924</v>
      </c>
      <c r="F86" s="147"/>
      <c r="G86" s="147"/>
      <c r="H86" s="147"/>
      <c r="I86" s="147"/>
      <c r="J86" s="147"/>
      <c r="K86" s="147"/>
      <c r="L86" s="147"/>
      <c r="M86" s="147"/>
      <c r="N86" s="147"/>
      <c r="O86" s="147"/>
      <c r="P86" s="147"/>
      <c r="Q86" s="147"/>
      <c r="R86" s="516">
        <f t="shared" si="22"/>
        <v>18924</v>
      </c>
      <c r="S86" s="147">
        <f>R86</f>
        <v>18924</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70000</v>
      </c>
      <c r="C88" s="147">
        <v>70000</v>
      </c>
      <c r="D88" s="147"/>
      <c r="E88" s="147">
        <f>C88</f>
        <v>70000</v>
      </c>
      <c r="F88" s="147"/>
      <c r="G88" s="147"/>
      <c r="H88" s="147"/>
      <c r="I88" s="147"/>
      <c r="J88" s="147"/>
      <c r="K88" s="147"/>
      <c r="L88" s="147"/>
      <c r="M88" s="147"/>
      <c r="N88" s="147"/>
      <c r="O88" s="147"/>
      <c r="P88" s="147"/>
      <c r="Q88" s="147"/>
      <c r="R88" s="516">
        <f t="shared" si="22"/>
        <v>70000</v>
      </c>
      <c r="S88" s="148"/>
      <c r="T88" s="148"/>
      <c r="U88" s="143"/>
    </row>
    <row r="89" spans="1:21" s="144" customFormat="1">
      <c r="A89" s="145" t="s">
        <v>772</v>
      </c>
      <c r="B89" s="146">
        <f t="shared" si="21"/>
        <v>80000</v>
      </c>
      <c r="C89" s="147">
        <v>80000</v>
      </c>
      <c r="D89" s="147"/>
      <c r="E89" s="147">
        <f t="shared" ref="E89:E92" si="23">C89</f>
        <v>80000</v>
      </c>
      <c r="F89" s="147"/>
      <c r="G89" s="147"/>
      <c r="H89" s="147"/>
      <c r="I89" s="147"/>
      <c r="J89" s="147"/>
      <c r="K89" s="147"/>
      <c r="L89" s="147"/>
      <c r="M89" s="147"/>
      <c r="N89" s="147"/>
      <c r="O89" s="147"/>
      <c r="P89" s="147"/>
      <c r="Q89" s="147"/>
      <c r="R89" s="516">
        <f t="shared" si="22"/>
        <v>80000</v>
      </c>
      <c r="S89" s="147">
        <f>R89</f>
        <v>80000</v>
      </c>
      <c r="T89" s="147"/>
      <c r="U89" s="143"/>
    </row>
    <row r="90" spans="1:21" s="144" customFormat="1">
      <c r="A90" s="145" t="s">
        <v>773</v>
      </c>
      <c r="B90" s="146">
        <f t="shared" si="21"/>
        <v>16500</v>
      </c>
      <c r="C90" s="147">
        <v>16500</v>
      </c>
      <c r="D90" s="147"/>
      <c r="E90" s="147">
        <f t="shared" si="23"/>
        <v>16500</v>
      </c>
      <c r="F90" s="147"/>
      <c r="G90" s="147"/>
      <c r="H90" s="147"/>
      <c r="I90" s="147"/>
      <c r="J90" s="147"/>
      <c r="K90" s="147"/>
      <c r="L90" s="147"/>
      <c r="M90" s="147"/>
      <c r="N90" s="147"/>
      <c r="O90" s="147"/>
      <c r="P90" s="147"/>
      <c r="Q90" s="147"/>
      <c r="R90" s="516">
        <f t="shared" si="22"/>
        <v>16500</v>
      </c>
      <c r="S90" s="147"/>
      <c r="T90" s="147"/>
      <c r="U90" s="143"/>
    </row>
    <row r="91" spans="1:21" s="144" customFormat="1">
      <c r="A91" s="145" t="s">
        <v>372</v>
      </c>
      <c r="B91" s="146">
        <f t="shared" si="21"/>
        <v>0</v>
      </c>
      <c r="C91" s="147"/>
      <c r="D91" s="147"/>
      <c r="E91" s="147">
        <f t="shared" si="23"/>
        <v>0</v>
      </c>
      <c r="F91" s="147"/>
      <c r="G91" s="147"/>
      <c r="H91" s="147"/>
      <c r="I91" s="147"/>
      <c r="J91" s="147"/>
      <c r="K91" s="147"/>
      <c r="L91" s="147"/>
      <c r="M91" s="147"/>
      <c r="N91" s="147"/>
      <c r="O91" s="147"/>
      <c r="P91" s="147"/>
      <c r="Q91" s="147"/>
      <c r="R91" s="516">
        <f t="shared" si="22"/>
        <v>0</v>
      </c>
      <c r="S91" s="147"/>
      <c r="T91" s="147"/>
      <c r="U91" s="143"/>
    </row>
    <row r="92" spans="1:21" s="144" customFormat="1">
      <c r="A92" s="283" t="s">
        <v>1211</v>
      </c>
      <c r="B92" s="146">
        <f t="shared" si="21"/>
        <v>8000</v>
      </c>
      <c r="C92" s="147">
        <v>8000</v>
      </c>
      <c r="D92" s="147"/>
      <c r="E92" s="147">
        <f t="shared" si="23"/>
        <v>8000</v>
      </c>
      <c r="F92" s="147"/>
      <c r="G92" s="147"/>
      <c r="H92" s="147"/>
      <c r="I92" s="147"/>
      <c r="J92" s="147"/>
      <c r="K92" s="147"/>
      <c r="L92" s="147"/>
      <c r="M92" s="147"/>
      <c r="N92" s="147"/>
      <c r="O92" s="147"/>
      <c r="P92" s="147"/>
      <c r="Q92" s="147"/>
      <c r="R92" s="516">
        <f t="shared" si="22"/>
        <v>8000</v>
      </c>
      <c r="S92" s="147">
        <f>R92</f>
        <v>8000</v>
      </c>
      <c r="T92" s="147"/>
      <c r="U92" s="143"/>
    </row>
    <row r="93" spans="1:21" s="144" customFormat="1">
      <c r="A93" s="1143" t="s">
        <v>2805</v>
      </c>
      <c r="B93" s="146">
        <f t="shared" si="21"/>
        <v>1000000</v>
      </c>
      <c r="C93" s="147">
        <v>1000000</v>
      </c>
      <c r="D93" s="147"/>
      <c r="E93" s="147"/>
      <c r="F93" s="147"/>
      <c r="G93" s="147"/>
      <c r="H93" s="147"/>
      <c r="I93" s="147"/>
      <c r="J93" s="147"/>
      <c r="K93" s="147"/>
      <c r="L93" s="147">
        <f>L108</f>
        <v>1000000</v>
      </c>
      <c r="M93" s="147"/>
      <c r="N93" s="147"/>
      <c r="O93" s="147"/>
      <c r="P93" s="147"/>
      <c r="Q93" s="147"/>
      <c r="R93" s="516">
        <f t="shared" si="22"/>
        <v>1000000</v>
      </c>
      <c r="S93" s="147">
        <v>0</v>
      </c>
      <c r="T93" s="147"/>
      <c r="U93" s="143"/>
    </row>
    <row r="94" spans="1:21" s="144" customFormat="1">
      <c r="A94" s="1143" t="s">
        <v>2758</v>
      </c>
      <c r="B94" s="146">
        <f t="shared" si="21"/>
        <v>150000</v>
      </c>
      <c r="C94" s="147">
        <v>150000</v>
      </c>
      <c r="D94" s="147"/>
      <c r="E94" s="147">
        <f>C94</f>
        <v>150000</v>
      </c>
      <c r="F94" s="147"/>
      <c r="G94" s="147"/>
      <c r="H94" s="147"/>
      <c r="I94" s="147"/>
      <c r="J94" s="147"/>
      <c r="K94" s="147"/>
      <c r="L94" s="147"/>
      <c r="M94" s="147"/>
      <c r="N94" s="147"/>
      <c r="O94" s="147"/>
      <c r="P94" s="147"/>
      <c r="Q94" s="147"/>
      <c r="R94" s="516">
        <f t="shared" si="22"/>
        <v>150000</v>
      </c>
      <c r="S94" s="147">
        <f>R94</f>
        <v>150000</v>
      </c>
      <c r="T94" s="147"/>
      <c r="U94" s="143"/>
    </row>
    <row r="95" spans="1:21" s="144" customFormat="1">
      <c r="A95" s="1143" t="s">
        <v>2761</v>
      </c>
      <c r="B95" s="146">
        <f t="shared" si="21"/>
        <v>35000</v>
      </c>
      <c r="C95" s="147">
        <f>25000+10000</f>
        <v>35000</v>
      </c>
      <c r="D95" s="147"/>
      <c r="E95" s="147">
        <f>C95</f>
        <v>35000</v>
      </c>
      <c r="F95" s="147"/>
      <c r="G95" s="147"/>
      <c r="H95" s="147"/>
      <c r="I95" s="147"/>
      <c r="J95" s="147"/>
      <c r="K95" s="147"/>
      <c r="L95" s="147"/>
      <c r="M95" s="147"/>
      <c r="N95" s="147"/>
      <c r="O95" s="147"/>
      <c r="P95" s="147"/>
      <c r="Q95" s="147"/>
      <c r="R95" s="516">
        <f t="shared" si="22"/>
        <v>35000</v>
      </c>
      <c r="S95" s="147">
        <v>8372</v>
      </c>
      <c r="T95" s="147"/>
      <c r="U95" s="143"/>
    </row>
    <row r="96" spans="1:21" s="144" customFormat="1">
      <c r="A96" s="149" t="s">
        <v>774</v>
      </c>
      <c r="B96" s="146">
        <f>SUM(C96:D96)</f>
        <v>2905875</v>
      </c>
      <c r="C96" s="146">
        <f t="shared" ref="C96:R96" si="24">SUM(C83:C95)</f>
        <v>2905875</v>
      </c>
      <c r="D96" s="146">
        <f t="shared" si="24"/>
        <v>0</v>
      </c>
      <c r="E96" s="146">
        <f t="shared" si="24"/>
        <v>1905875</v>
      </c>
      <c r="F96" s="146">
        <f t="shared" si="24"/>
        <v>0</v>
      </c>
      <c r="G96" s="146">
        <f t="shared" si="24"/>
        <v>0</v>
      </c>
      <c r="H96" s="146">
        <f t="shared" si="24"/>
        <v>0</v>
      </c>
      <c r="I96" s="146">
        <f t="shared" si="24"/>
        <v>0</v>
      </c>
      <c r="J96" s="146">
        <f t="shared" si="24"/>
        <v>0</v>
      </c>
      <c r="K96" s="146">
        <f t="shared" si="24"/>
        <v>0</v>
      </c>
      <c r="L96" s="146">
        <f t="shared" si="24"/>
        <v>1000000</v>
      </c>
      <c r="M96" s="146">
        <f t="shared" si="24"/>
        <v>0</v>
      </c>
      <c r="N96" s="146">
        <f t="shared" si="24"/>
        <v>0</v>
      </c>
      <c r="O96" s="146">
        <f t="shared" si="24"/>
        <v>0</v>
      </c>
      <c r="P96" s="146">
        <f t="shared" si="24"/>
        <v>0</v>
      </c>
      <c r="Q96" s="146">
        <f t="shared" si="24"/>
        <v>0</v>
      </c>
      <c r="R96" s="342">
        <f t="shared" si="24"/>
        <v>2905875</v>
      </c>
      <c r="S96" s="150">
        <f>SUM(S84:S87,S89:S95)</f>
        <v>1723072</v>
      </c>
      <c r="T96" s="146">
        <f>SUM(T84:T87,T89:T95)</f>
        <v>0</v>
      </c>
      <c r="U96" s="143"/>
    </row>
    <row r="97" spans="1:21" s="144" customFormat="1">
      <c r="A97" s="149" t="s">
        <v>775</v>
      </c>
      <c r="B97" s="146">
        <f>SUM(C97:D97)</f>
        <v>40886672</v>
      </c>
      <c r="C97" s="146">
        <f t="shared" ref="C97:R97" si="25">SUM(C63+C70+C77+C81+C96)</f>
        <v>40886672</v>
      </c>
      <c r="D97" s="146">
        <f t="shared" si="25"/>
        <v>0</v>
      </c>
      <c r="E97" s="146">
        <f t="shared" si="25"/>
        <v>25767288</v>
      </c>
      <c r="F97" s="146">
        <f t="shared" si="25"/>
        <v>6537000</v>
      </c>
      <c r="G97" s="146">
        <f t="shared" si="25"/>
        <v>850000</v>
      </c>
      <c r="H97" s="146">
        <f t="shared" si="25"/>
        <v>3268500</v>
      </c>
      <c r="I97" s="146">
        <f t="shared" si="25"/>
        <v>1150000</v>
      </c>
      <c r="J97" s="146">
        <f t="shared" si="25"/>
        <v>636083</v>
      </c>
      <c r="K97" s="146">
        <f t="shared" si="25"/>
        <v>1600000</v>
      </c>
      <c r="L97" s="146">
        <f t="shared" si="25"/>
        <v>1000000</v>
      </c>
      <c r="M97" s="146">
        <f t="shared" si="25"/>
        <v>0</v>
      </c>
      <c r="N97" s="146">
        <f t="shared" si="25"/>
        <v>77801</v>
      </c>
      <c r="O97" s="146">
        <f t="shared" si="25"/>
        <v>0</v>
      </c>
      <c r="P97" s="146">
        <f t="shared" si="25"/>
        <v>0</v>
      </c>
      <c r="Q97" s="146">
        <f t="shared" si="25"/>
        <v>0</v>
      </c>
      <c r="R97" s="146">
        <f t="shared" si="25"/>
        <v>40886672</v>
      </c>
      <c r="S97" s="146">
        <f>SUM(S63+S70+S81+S96)</f>
        <v>36747313</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5512096</v>
      </c>
      <c r="C99" s="974">
        <v>5512096</v>
      </c>
      <c r="D99" s="974"/>
      <c r="E99" s="974">
        <f>C99-M99</f>
        <v>2504032</v>
      </c>
      <c r="F99" s="147"/>
      <c r="G99" s="147"/>
      <c r="H99" s="147"/>
      <c r="I99" s="147"/>
      <c r="J99" s="147"/>
      <c r="K99" s="147"/>
      <c r="L99" s="147"/>
      <c r="M99" s="147">
        <f>M108</f>
        <v>3008064</v>
      </c>
      <c r="N99" s="147"/>
      <c r="O99" s="147"/>
      <c r="P99" s="147"/>
      <c r="Q99" s="147"/>
      <c r="R99" s="516">
        <f>SUM(E99:Q99)</f>
        <v>5512096</v>
      </c>
      <c r="S99" s="147">
        <f>R99</f>
        <v>5512096</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5512096</v>
      </c>
      <c r="C104" s="146">
        <f>SUM(C99:C103)</f>
        <v>5512096</v>
      </c>
      <c r="D104" s="146">
        <f t="shared" ref="D104:T104" si="26">SUM(D99:D103)</f>
        <v>0</v>
      </c>
      <c r="E104" s="146">
        <f t="shared" si="26"/>
        <v>2504032</v>
      </c>
      <c r="F104" s="146">
        <f t="shared" si="26"/>
        <v>0</v>
      </c>
      <c r="G104" s="146">
        <f t="shared" si="26"/>
        <v>0</v>
      </c>
      <c r="H104" s="146">
        <f t="shared" si="26"/>
        <v>0</v>
      </c>
      <c r="I104" s="146">
        <f t="shared" si="26"/>
        <v>0</v>
      </c>
      <c r="J104" s="146">
        <f t="shared" si="26"/>
        <v>0</v>
      </c>
      <c r="K104" s="146">
        <f t="shared" si="26"/>
        <v>0</v>
      </c>
      <c r="L104" s="146">
        <f t="shared" si="26"/>
        <v>0</v>
      </c>
      <c r="M104" s="146">
        <f t="shared" si="26"/>
        <v>3008064</v>
      </c>
      <c r="N104" s="146">
        <f t="shared" si="26"/>
        <v>0</v>
      </c>
      <c r="O104" s="146">
        <f t="shared" si="26"/>
        <v>0</v>
      </c>
      <c r="P104" s="146">
        <f t="shared" si="26"/>
        <v>0</v>
      </c>
      <c r="Q104" s="146">
        <f t="shared" si="26"/>
        <v>0</v>
      </c>
      <c r="R104" s="342">
        <f t="shared" si="26"/>
        <v>5512096</v>
      </c>
      <c r="S104" s="150">
        <f t="shared" si="26"/>
        <v>5512096</v>
      </c>
      <c r="T104" s="150">
        <f t="shared" si="26"/>
        <v>0</v>
      </c>
      <c r="U104" s="143"/>
    </row>
    <row r="105" spans="1:21" s="144" customFormat="1">
      <c r="A105" s="149" t="s">
        <v>780</v>
      </c>
      <c r="B105" s="150">
        <f>SUM(C105:D105)</f>
        <v>46398768</v>
      </c>
      <c r="C105" s="150">
        <f t="shared" ref="C105:R105" si="27">SUM(C97+C104)</f>
        <v>46398768</v>
      </c>
      <c r="D105" s="150">
        <f t="shared" si="27"/>
        <v>0</v>
      </c>
      <c r="E105" s="150">
        <f t="shared" si="27"/>
        <v>28271320</v>
      </c>
      <c r="F105" s="150">
        <f t="shared" si="27"/>
        <v>6537000</v>
      </c>
      <c r="G105" s="150">
        <f t="shared" si="27"/>
        <v>850000</v>
      </c>
      <c r="H105" s="150">
        <f t="shared" si="27"/>
        <v>3268500</v>
      </c>
      <c r="I105" s="150">
        <f t="shared" si="27"/>
        <v>1150000</v>
      </c>
      <c r="J105" s="150">
        <f t="shared" si="27"/>
        <v>636083</v>
      </c>
      <c r="K105" s="150">
        <f t="shared" si="27"/>
        <v>1600000</v>
      </c>
      <c r="L105" s="150">
        <f t="shared" si="27"/>
        <v>1000000</v>
      </c>
      <c r="M105" s="150">
        <f t="shared" si="27"/>
        <v>3008064</v>
      </c>
      <c r="N105" s="150">
        <f t="shared" si="27"/>
        <v>77801</v>
      </c>
      <c r="O105" s="150">
        <f t="shared" si="27"/>
        <v>0</v>
      </c>
      <c r="P105" s="150">
        <f t="shared" si="27"/>
        <v>0</v>
      </c>
      <c r="Q105" s="150">
        <f t="shared" si="27"/>
        <v>0</v>
      </c>
      <c r="R105" s="342">
        <f t="shared" si="27"/>
        <v>46398768</v>
      </c>
      <c r="S105" s="150">
        <f>S97+S104</f>
        <v>42259409</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42259409</v>
      </c>
      <c r="T107" s="150">
        <f>T105+T106</f>
        <v>0</v>
      </c>
    </row>
    <row r="108" spans="1:21" s="189" customFormat="1">
      <c r="A108" s="162" t="s">
        <v>879</v>
      </c>
      <c r="B108" s="157"/>
      <c r="C108" s="157"/>
      <c r="D108" s="157"/>
      <c r="E108" s="301">
        <f>Application!AO648</f>
        <v>28271320</v>
      </c>
      <c r="F108" s="301">
        <f>Application!AO635</f>
        <v>6537000</v>
      </c>
      <c r="G108" s="301">
        <f>Application!AO636</f>
        <v>850000</v>
      </c>
      <c r="H108" s="301">
        <f>Application!AO637</f>
        <v>3268500</v>
      </c>
      <c r="I108" s="301">
        <f>Application!AO638</f>
        <v>1150000</v>
      </c>
      <c r="J108" s="301">
        <f>Application!AO639</f>
        <v>636083</v>
      </c>
      <c r="K108" s="301">
        <f>Application!AO640</f>
        <v>1600000</v>
      </c>
      <c r="L108" s="301">
        <f>Application!AO641</f>
        <v>1000000</v>
      </c>
      <c r="M108" s="301">
        <f>Application!AO642</f>
        <v>3008064</v>
      </c>
      <c r="N108" s="301">
        <f>Application!AO643</f>
        <v>77801</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8" t="s">
        <v>990</v>
      </c>
      <c r="E122" s="1878"/>
      <c r="F122" s="187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481"/>
      <c r="F123" s="1481"/>
      <c r="G123" s="1481"/>
      <c r="H123" s="1481"/>
      <c r="I123" s="1481"/>
      <c r="J123" s="1481"/>
      <c r="K123" s="1481"/>
      <c r="L123" s="1481"/>
      <c r="M123" s="1481"/>
      <c r="N123" s="1481"/>
      <c r="O123" s="1481"/>
      <c r="P123" s="1481"/>
      <c r="Q123" s="1481"/>
      <c r="R123" s="1481"/>
      <c r="S123" s="1481"/>
      <c r="T123" s="324"/>
      <c r="U123" s="326"/>
    </row>
    <row r="124" spans="1:21" ht="12.5">
      <c r="A124" s="117" t="s">
        <v>992</v>
      </c>
      <c r="B124" s="333"/>
      <c r="C124" s="117"/>
      <c r="D124" s="1481"/>
      <c r="E124" s="1481"/>
      <c r="F124" s="1481"/>
      <c r="G124" s="1481"/>
      <c r="H124" s="1481"/>
      <c r="I124" s="1481"/>
      <c r="J124" s="1481"/>
      <c r="K124" s="1481"/>
      <c r="L124" s="1481"/>
      <c r="M124" s="1481"/>
      <c r="N124" s="1481"/>
      <c r="O124" s="1481"/>
      <c r="P124" s="1481"/>
      <c r="Q124" s="1481"/>
      <c r="R124" s="1481"/>
      <c r="S124" s="1481"/>
      <c r="T124" s="324"/>
      <c r="U124" s="326"/>
    </row>
    <row r="125" spans="1:21" ht="12.5">
      <c r="A125" s="117" t="s">
        <v>993</v>
      </c>
      <c r="B125" s="333"/>
      <c r="C125" s="117"/>
      <c r="D125" s="1481"/>
      <c r="E125" s="1481"/>
      <c r="F125" s="1481"/>
      <c r="G125" s="1481"/>
      <c r="H125" s="1481"/>
      <c r="I125" s="1481"/>
      <c r="J125" s="1481"/>
      <c r="K125" s="1481"/>
      <c r="L125" s="1481"/>
      <c r="M125" s="1481"/>
      <c r="N125" s="1481"/>
      <c r="O125" s="1481"/>
      <c r="P125" s="1481"/>
      <c r="Q125" s="1481"/>
      <c r="R125" s="1481"/>
      <c r="S125" s="1481"/>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2.5">
      <c r="A129" s="117" t="s">
        <v>300</v>
      </c>
      <c r="B129" s="333"/>
      <c r="C129" s="117"/>
      <c r="D129" s="1877" t="s">
        <v>997</v>
      </c>
      <c r="E129" s="1877"/>
      <c r="F129" s="1877"/>
      <c r="G129" s="1877"/>
      <c r="H129" s="187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450"/>
      <c r="E131" s="1450"/>
      <c r="F131" s="1450"/>
      <c r="G131" s="1450"/>
      <c r="H131" s="1450"/>
      <c r="I131" s="117"/>
      <c r="J131" s="1450"/>
      <c r="K131" s="1450"/>
      <c r="L131" s="1450"/>
      <c r="M131" s="1450"/>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3">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1" t="s">
        <v>1227</v>
      </c>
      <c r="B1" s="1882"/>
      <c r="C1" s="1882"/>
      <c r="D1" s="1882"/>
      <c r="E1" s="1882"/>
      <c r="F1" s="1882"/>
      <c r="G1" s="1882"/>
      <c r="H1" s="1882"/>
      <c r="I1" s="1882"/>
      <c r="J1" s="1883"/>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585000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92747</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677747</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677747</v>
      </c>
      <c r="C12" s="361">
        <f>SUM(C8+C11)</f>
        <v>0</v>
      </c>
      <c r="D12" s="361">
        <f>SUM(D8+D11)</f>
        <v>0</v>
      </c>
      <c r="E12" s="363"/>
      <c r="F12" s="363"/>
      <c r="G12" s="363"/>
      <c r="H12" s="363"/>
      <c r="I12" s="363"/>
      <c r="J12" s="363"/>
      <c r="K12" s="359"/>
    </row>
    <row r="13" spans="1:11" s="360" customFormat="1">
      <c r="A13" s="366" t="s">
        <v>902</v>
      </c>
      <c r="B13" s="361">
        <f>'Sources and Uses Budget'!C13</f>
        <v>142178</v>
      </c>
      <c r="C13" s="362"/>
      <c r="D13" s="362"/>
      <c r="E13" s="361">
        <f>'Sources and Uses Budget'!S13</f>
        <v>142178</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1500000</v>
      </c>
      <c r="C29" s="362"/>
      <c r="D29" s="362"/>
      <c r="E29" s="361">
        <f>'Sources and Uses Budget'!S29</f>
        <v>1500000</v>
      </c>
      <c r="F29" s="362"/>
      <c r="G29" s="362"/>
      <c r="H29" s="361">
        <f>'Sources and Uses Budget'!T29</f>
        <v>0</v>
      </c>
      <c r="I29" s="362"/>
      <c r="J29" s="362"/>
      <c r="K29" s="359"/>
    </row>
    <row r="30" spans="1:11" s="360" customFormat="1">
      <c r="A30" s="145" t="s">
        <v>599</v>
      </c>
      <c r="B30" s="361">
        <f>'Sources and Uses Budget'!C30</f>
        <v>26051432</v>
      </c>
      <c r="C30" s="362"/>
      <c r="D30" s="362"/>
      <c r="E30" s="361">
        <f>'Sources and Uses Budget'!S30</f>
        <v>26051432</v>
      </c>
      <c r="F30" s="362"/>
      <c r="G30" s="362"/>
      <c r="H30" s="361">
        <f>'Sources and Uses Budget'!T30</f>
        <v>0</v>
      </c>
      <c r="I30" s="362"/>
      <c r="J30" s="362"/>
      <c r="K30" s="359"/>
    </row>
    <row r="31" spans="1:11" s="360" customFormat="1">
      <c r="A31" s="145" t="s">
        <v>600</v>
      </c>
      <c r="B31" s="361">
        <f>'Sources and Uses Budget'!C31</f>
        <v>1679300</v>
      </c>
      <c r="C31" s="362"/>
      <c r="D31" s="362"/>
      <c r="E31" s="361">
        <f>'Sources and Uses Budget'!S31</f>
        <v>1679300</v>
      </c>
      <c r="F31" s="362"/>
      <c r="G31" s="362"/>
      <c r="H31" s="361">
        <f>'Sources and Uses Budget'!T31</f>
        <v>0</v>
      </c>
      <c r="I31" s="362"/>
      <c r="J31" s="362"/>
      <c r="K31" s="359"/>
    </row>
    <row r="32" spans="1:11" s="360" customFormat="1">
      <c r="A32" s="145" t="s">
        <v>137</v>
      </c>
      <c r="B32" s="361">
        <f>'Sources and Uses Budget'!C32</f>
        <v>409453</v>
      </c>
      <c r="C32" s="362"/>
      <c r="D32" s="362"/>
      <c r="E32" s="361">
        <f>'Sources and Uses Budget'!S32</f>
        <v>409453</v>
      </c>
      <c r="F32" s="362"/>
      <c r="G32" s="362"/>
      <c r="H32" s="361">
        <f>'Sources and Uses Budget'!T32</f>
        <v>0</v>
      </c>
      <c r="I32" s="362"/>
      <c r="J32" s="362"/>
      <c r="K32" s="359"/>
    </row>
    <row r="33" spans="1:11" s="360" customFormat="1">
      <c r="A33" s="145" t="s">
        <v>138</v>
      </c>
      <c r="B33" s="361">
        <f>'Sources and Uses Budget'!C33</f>
        <v>409453</v>
      </c>
      <c r="C33" s="362"/>
      <c r="D33" s="362"/>
      <c r="E33" s="361">
        <f>'Sources and Uses Budget'!S33</f>
        <v>409453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46311</v>
      </c>
      <c r="C35" s="362"/>
      <c r="D35" s="362"/>
      <c r="E35" s="361">
        <f>'Sources and Uses Budget'!S35</f>
        <v>46311</v>
      </c>
      <c r="F35" s="362"/>
      <c r="G35" s="362"/>
      <c r="H35" s="361">
        <f>'Sources and Uses Budget'!T35</f>
        <v>0</v>
      </c>
      <c r="I35" s="362"/>
      <c r="J35" s="362"/>
      <c r="K35" s="359"/>
    </row>
    <row r="36" spans="1:11" s="360" customFormat="1">
      <c r="A36" s="508" t="s">
        <v>1629</v>
      </c>
      <c r="B36" s="361">
        <f>'Sources and Uses Budget'!C36</f>
        <v>200000</v>
      </c>
      <c r="C36" s="362"/>
      <c r="D36" s="362"/>
      <c r="E36" s="361">
        <f>'Sources and Uses Budget'!S36</f>
        <v>200000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30295949</v>
      </c>
      <c r="C38" s="361">
        <f>SUM(C29:C37)</f>
        <v>0</v>
      </c>
      <c r="D38" s="361">
        <f>SUM(D29:D37)</f>
        <v>0</v>
      </c>
      <c r="E38" s="361">
        <f>'Sources and Uses Budget'!S38</f>
        <v>30295949</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612864</v>
      </c>
      <c r="C40" s="362"/>
      <c r="D40" s="362"/>
      <c r="E40" s="361">
        <f>'Sources and Uses Budget'!S40</f>
        <v>612864</v>
      </c>
      <c r="F40" s="362"/>
      <c r="G40" s="362"/>
      <c r="H40" s="361">
        <f>'Sources and Uses Budget'!T40</f>
        <v>0</v>
      </c>
      <c r="I40" s="362"/>
      <c r="J40" s="362"/>
      <c r="K40" s="359"/>
    </row>
    <row r="41" spans="1:11" s="360" customFormat="1">
      <c r="A41" s="364" t="s">
        <v>146</v>
      </c>
      <c r="B41" s="361">
        <f>'Sources and Uses Budget'!C41</f>
        <v>200000</v>
      </c>
      <c r="C41" s="362"/>
      <c r="D41" s="362"/>
      <c r="E41" s="361">
        <f>'Sources and Uses Budget'!S41</f>
        <v>200000</v>
      </c>
      <c r="F41" s="362"/>
      <c r="G41" s="362"/>
      <c r="H41" s="361">
        <f>'Sources and Uses Budget'!T41</f>
        <v>0</v>
      </c>
      <c r="I41" s="362"/>
      <c r="J41" s="362"/>
      <c r="K41" s="359"/>
    </row>
    <row r="42" spans="1:11" s="360" customFormat="1">
      <c r="A42" s="365" t="s">
        <v>147</v>
      </c>
      <c r="B42" s="361">
        <f>'Sources and Uses Budget'!C42</f>
        <v>812864</v>
      </c>
      <c r="C42" s="361">
        <f>SUM(C39:C41)</f>
        <v>0</v>
      </c>
      <c r="D42" s="361">
        <f>SUM(D39:D41)</f>
        <v>0</v>
      </c>
      <c r="E42" s="361">
        <f>'Sources and Uses Budget'!S42</f>
        <v>812864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287237</v>
      </c>
      <c r="C43" s="362"/>
      <c r="D43" s="362"/>
      <c r="E43" s="361">
        <f>'Sources and Uses Budget'!S43</f>
        <v>287237</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1434815</v>
      </c>
      <c r="C45" s="362"/>
      <c r="D45" s="362"/>
      <c r="E45" s="361">
        <f>'Sources and Uses Budget'!S45</f>
        <v>466774</v>
      </c>
      <c r="F45" s="362"/>
      <c r="G45" s="362"/>
      <c r="H45" s="361">
        <f>'Sources and Uses Budget'!T45</f>
        <v>0</v>
      </c>
      <c r="I45" s="362"/>
      <c r="J45" s="362"/>
      <c r="K45" s="359"/>
    </row>
    <row r="46" spans="1:11" s="360" customFormat="1">
      <c r="A46" s="364" t="s">
        <v>151</v>
      </c>
      <c r="B46" s="361">
        <f>'Sources and Uses Budget'!C46</f>
        <v>322490</v>
      </c>
      <c r="C46" s="362"/>
      <c r="D46" s="362"/>
      <c r="E46" s="361">
        <f>'Sources and Uses Budget'!S46</f>
        <v>107989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156158</v>
      </c>
      <c r="C49" s="362"/>
      <c r="D49" s="362"/>
      <c r="E49" s="361">
        <f>'Sources and Uses Budget'!S49</f>
        <v>6180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625000</v>
      </c>
      <c r="C52" s="362"/>
      <c r="D52" s="362"/>
      <c r="E52" s="361">
        <f>'Sources and Uses Budget'!S52</f>
        <v>625000</v>
      </c>
      <c r="F52" s="362"/>
      <c r="G52" s="362"/>
      <c r="H52" s="361">
        <f>'Sources and Uses Budget'!T52</f>
        <v>0</v>
      </c>
      <c r="I52" s="362"/>
      <c r="J52" s="362"/>
      <c r="K52" s="359"/>
    </row>
    <row r="53" spans="1:11" s="360" customFormat="1">
      <c r="A53" s="364" t="str">
        <f>'Sources and Uses Budget'!$A53</f>
        <v>Other: Accrued Interest</v>
      </c>
      <c r="B53" s="361">
        <f>'Sources and Uses Budget'!C53</f>
        <v>77801</v>
      </c>
      <c r="C53" s="362"/>
      <c r="D53" s="362"/>
      <c r="E53" s="361">
        <f>'Sources and Uses Budget'!S53</f>
        <v>55324</v>
      </c>
      <c r="F53" s="362"/>
      <c r="G53" s="362"/>
      <c r="H53" s="361">
        <f>'Sources and Uses Budget'!T53</f>
        <v>0</v>
      </c>
      <c r="I53" s="362"/>
      <c r="J53" s="362"/>
      <c r="K53" s="359"/>
    </row>
    <row r="54" spans="1:11" s="369" customFormat="1">
      <c r="A54" s="365" t="s">
        <v>157</v>
      </c>
      <c r="B54" s="361">
        <f>'Sources and Uses Budget'!C54</f>
        <v>2711264</v>
      </c>
      <c r="C54" s="367">
        <f>SUM(C45:C53)</f>
        <v>0</v>
      </c>
      <c r="D54" s="367">
        <f>SUM(D45:D53)</f>
        <v>0</v>
      </c>
      <c r="E54" s="361">
        <f>'Sources and Uses Budget'!S54</f>
        <v>1356267</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98055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MIP Fee</v>
      </c>
      <c r="B61" s="361">
        <f>'Sources and Uses Budget'!C61</f>
        <v>32685</v>
      </c>
      <c r="C61" s="362"/>
      <c r="D61" s="362"/>
      <c r="E61" s="363"/>
      <c r="F61" s="363"/>
      <c r="G61" s="363"/>
      <c r="H61" s="363"/>
      <c r="I61" s="363"/>
      <c r="J61" s="363"/>
      <c r="K61" s="359"/>
    </row>
    <row r="62" spans="1:11" s="360" customFormat="1" ht="13.75" customHeight="1">
      <c r="A62" s="365" t="s">
        <v>301</v>
      </c>
      <c r="B62" s="361">
        <f>'Sources and Uses Budget'!C62</f>
        <v>155740</v>
      </c>
      <c r="C62" s="361">
        <f>SUM(C56:C61)</f>
        <v>0</v>
      </c>
      <c r="D62" s="361">
        <f>SUM(D56:D61)</f>
        <v>0</v>
      </c>
      <c r="E62" s="363"/>
      <c r="F62" s="363"/>
      <c r="G62" s="363"/>
      <c r="H62" s="363"/>
      <c r="I62" s="363"/>
      <c r="J62" s="363"/>
      <c r="K62" s="359"/>
    </row>
    <row r="63" spans="1:11" s="360" customFormat="1">
      <c r="A63" s="370" t="s">
        <v>302</v>
      </c>
      <c r="B63" s="361">
        <f>'Sources and Uses Budget'!C63</f>
        <v>35082979</v>
      </c>
      <c r="C63" s="361">
        <f>SUM(C8+C11+C13+C14+C15+C26+C27+C38+C42+C43+C54+C62)</f>
        <v>0</v>
      </c>
      <c r="D63" s="361">
        <f>SUM(D8+D11+D13+D14+D15+D26+D27+D38+D42+D43+D54+D62)</f>
        <v>0</v>
      </c>
      <c r="E63" s="361">
        <f>'Sources and Uses Budget'!S63</f>
        <v>32894495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15069</v>
      </c>
      <c r="F65" s="362"/>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140000</v>
      </c>
      <c r="C69" s="362"/>
      <c r="D69" s="362"/>
      <c r="E69" s="361">
        <f>'Sources and Uses Budget'!S69</f>
        <v>100000</v>
      </c>
      <c r="F69" s="362"/>
      <c r="G69" s="362"/>
      <c r="H69" s="361">
        <f>'Sources and Uses Budget'!T69</f>
        <v>0</v>
      </c>
      <c r="I69" s="362"/>
      <c r="J69" s="362"/>
      <c r="K69" s="359"/>
    </row>
    <row r="70" spans="1:11" s="360" customFormat="1">
      <c r="A70" s="365" t="s">
        <v>601</v>
      </c>
      <c r="B70" s="361">
        <f>'Sources and Uses Budget'!C70</f>
        <v>230000</v>
      </c>
      <c r="C70" s="361">
        <f>SUM(C64:C69)</f>
        <v>0</v>
      </c>
      <c r="D70" s="361">
        <f>SUM(D64:D69)</f>
        <v>0</v>
      </c>
      <c r="E70" s="361">
        <f>'Sources and Uses Budget'!S70</f>
        <v>115069</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33500</v>
      </c>
      <c r="C74" s="362"/>
      <c r="D74" s="362"/>
      <c r="E74" s="363"/>
      <c r="F74" s="363"/>
      <c r="G74" s="363"/>
      <c r="H74" s="363"/>
      <c r="I74" s="363"/>
      <c r="J74" s="363"/>
      <c r="K74" s="359"/>
    </row>
    <row r="75" spans="1:11" s="360" customFormat="1">
      <c r="A75" s="364" t="s">
        <v>605</v>
      </c>
      <c r="B75" s="361">
        <f>'Sources and Uses Budget'!C75</f>
        <v>619641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653141</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1504797</v>
      </c>
      <c r="C79" s="362"/>
      <c r="D79" s="362"/>
      <c r="E79" s="361">
        <f>'Sources and Uses Budget'!S79</f>
        <v>1504797</v>
      </c>
      <c r="F79" s="362"/>
      <c r="G79" s="362"/>
      <c r="H79" s="361">
        <f>'Sources and Uses Budget'!T79</f>
        <v>0</v>
      </c>
      <c r="I79" s="362"/>
      <c r="J79" s="362"/>
      <c r="K79" s="359"/>
    </row>
    <row r="80" spans="1:11" s="360" customFormat="1">
      <c r="A80" s="364" t="s">
        <v>58</v>
      </c>
      <c r="B80" s="361">
        <f>'Sources and Uses Budget'!C80</f>
        <v>509880</v>
      </c>
      <c r="C80" s="362"/>
      <c r="D80" s="362"/>
      <c r="E80" s="361">
        <f>'Sources and Uses Budget'!S80</f>
        <v>509880</v>
      </c>
      <c r="F80" s="362"/>
      <c r="G80" s="362"/>
      <c r="H80" s="361">
        <f>'Sources and Uses Budget'!T80</f>
        <v>0</v>
      </c>
      <c r="I80" s="362"/>
      <c r="J80" s="362"/>
      <c r="K80" s="359"/>
    </row>
    <row r="81" spans="1:11" s="360" customFormat="1">
      <c r="A81" s="365" t="s">
        <v>1209</v>
      </c>
      <c r="B81" s="361">
        <f>'Sources and Uses Budget'!C81</f>
        <v>2014677</v>
      </c>
      <c r="C81" s="361">
        <f>SUM(C79:C80)</f>
        <v>0</v>
      </c>
      <c r="D81" s="361">
        <f>SUM(D79:D80)</f>
        <v>0</v>
      </c>
      <c r="E81" s="361">
        <f>'Sources and Uses Budget'!S81</f>
        <v>2014677</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2050</v>
      </c>
      <c r="B83" s="361">
        <f>'Sources and Uses Budget'!C83</f>
        <v>69675</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1457776</v>
      </c>
      <c r="C85" s="362"/>
      <c r="D85" s="362"/>
      <c r="E85" s="361">
        <f>'Sources and Uses Budget'!S85</f>
        <v>1457776</v>
      </c>
      <c r="F85" s="362"/>
      <c r="G85" s="362"/>
      <c r="H85" s="361">
        <f>'Sources and Uses Budget'!T85</f>
        <v>0</v>
      </c>
      <c r="I85" s="362"/>
      <c r="J85" s="362"/>
      <c r="K85" s="359"/>
    </row>
    <row r="86" spans="1:11" s="360" customFormat="1">
      <c r="A86" s="145" t="s">
        <v>769</v>
      </c>
      <c r="B86" s="361">
        <f>'Sources and Uses Budget'!C86</f>
        <v>18924</v>
      </c>
      <c r="C86" s="362"/>
      <c r="D86" s="362"/>
      <c r="E86" s="361">
        <f>'Sources and Uses Budget'!S86</f>
        <v>18924</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70000</v>
      </c>
      <c r="C88" s="362"/>
      <c r="D88" s="362"/>
      <c r="E88" s="363"/>
      <c r="F88" s="363"/>
      <c r="G88" s="363"/>
      <c r="H88" s="363"/>
      <c r="I88" s="363"/>
      <c r="J88" s="363"/>
      <c r="K88" s="359"/>
    </row>
    <row r="89" spans="1:11" s="360" customFormat="1">
      <c r="A89" s="145" t="s">
        <v>772</v>
      </c>
      <c r="B89" s="361">
        <f>'Sources and Uses Budget'!C89</f>
        <v>80000</v>
      </c>
      <c r="C89" s="362"/>
      <c r="D89" s="362"/>
      <c r="E89" s="361">
        <f>'Sources and Uses Budget'!S89</f>
        <v>80000</v>
      </c>
      <c r="F89" s="362"/>
      <c r="G89" s="362"/>
      <c r="H89" s="361">
        <f>'Sources and Uses Budget'!T89</f>
        <v>0</v>
      </c>
      <c r="I89" s="362"/>
      <c r="J89" s="362"/>
      <c r="K89" s="359"/>
    </row>
    <row r="90" spans="1:11" s="360" customFormat="1">
      <c r="A90" s="145" t="s">
        <v>773</v>
      </c>
      <c r="B90" s="361">
        <f>'Sources and Uses Budget'!C90</f>
        <v>16500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8000</v>
      </c>
      <c r="C92" s="362"/>
      <c r="D92" s="362"/>
      <c r="E92" s="361">
        <f>'Sources and Uses Budget'!S92</f>
        <v>8000</v>
      </c>
      <c r="F92" s="362"/>
      <c r="G92" s="362"/>
      <c r="H92" s="361">
        <f>'Sources and Uses Budget'!T92</f>
        <v>0</v>
      </c>
      <c r="I92" s="362"/>
      <c r="J92" s="362"/>
      <c r="K92" s="359"/>
    </row>
    <row r="93" spans="1:11" s="360" customFormat="1">
      <c r="A93" s="364" t="str">
        <f>'Sources and Uses Budget'!$A93</f>
        <v>Other: Impact Fee Credit</v>
      </c>
      <c r="B93" s="361">
        <f>'Sources and Uses Budget'!C93</f>
        <v>1000000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Security</v>
      </c>
      <c r="B94" s="361">
        <f>'Sources and Uses Budget'!C94</f>
        <v>150000</v>
      </c>
      <c r="C94" s="362"/>
      <c r="D94" s="362"/>
      <c r="E94" s="361">
        <f>'Sources and Uses Budget'!S94</f>
        <v>150000</v>
      </c>
      <c r="F94" s="362"/>
      <c r="G94" s="362"/>
      <c r="H94" s="361">
        <f>'Sources and Uses Budget'!T94</f>
        <v>0</v>
      </c>
      <c r="I94" s="362"/>
      <c r="J94" s="362"/>
      <c r="K94" s="359"/>
    </row>
    <row r="95" spans="1:11" s="360" customFormat="1">
      <c r="A95" s="364" t="str">
        <f>'Sources and Uses Budget'!$A95</f>
        <v>Other: Lender Expenses</v>
      </c>
      <c r="B95" s="361">
        <f>'Sources and Uses Budget'!C95</f>
        <v>35000</v>
      </c>
      <c r="C95" s="362"/>
      <c r="D95" s="362"/>
      <c r="E95" s="361">
        <f>'Sources and Uses Budget'!S95</f>
        <v>8372</v>
      </c>
      <c r="F95" s="362"/>
      <c r="G95" s="362"/>
      <c r="H95" s="361">
        <f>'Sources and Uses Budget'!T95</f>
        <v>0</v>
      </c>
      <c r="I95" s="362"/>
      <c r="J95" s="362"/>
      <c r="K95" s="359"/>
    </row>
    <row r="96" spans="1:11" s="360" customFormat="1">
      <c r="A96" s="365" t="s">
        <v>774</v>
      </c>
      <c r="B96" s="361">
        <f>'Sources and Uses Budget'!C96</f>
        <v>2905875</v>
      </c>
      <c r="C96" s="361">
        <f>SUM(C83:C95)</f>
        <v>0</v>
      </c>
      <c r="D96" s="361">
        <f>SUM(D83:D95)</f>
        <v>0</v>
      </c>
      <c r="E96" s="361">
        <f>'Sources and Uses Budget'!S96</f>
        <v>1723072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40886672</v>
      </c>
      <c r="C97" s="361">
        <f>SUM(C63+C70+C77+C81+C96)</f>
        <v>0</v>
      </c>
      <c r="D97" s="361">
        <f>SUM(D63+D70+D77+D81+D96)</f>
        <v>0</v>
      </c>
      <c r="E97" s="361">
        <f>'Sources and Uses Budget'!S97</f>
        <v>36747313</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5512096</v>
      </c>
      <c r="C99" s="362"/>
      <c r="D99" s="362"/>
      <c r="E99" s="361">
        <f>'Sources and Uses Budget'!S99</f>
        <v>5512096</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5512096</v>
      </c>
      <c r="C104" s="361">
        <f>SUM(C99:C103)</f>
        <v>0</v>
      </c>
      <c r="D104" s="361">
        <f>SUM(D99:D103)</f>
        <v>0</v>
      </c>
      <c r="E104" s="361">
        <f>'Sources and Uses Budget'!S104</f>
        <v>5512096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46398768</v>
      </c>
      <c r="C105" s="367">
        <f>SUM(C97+C104)</f>
        <v>0</v>
      </c>
      <c r="D105" s="367">
        <f>SUM(D97+D104)</f>
        <v>0</v>
      </c>
      <c r="E105" s="361">
        <f>'Sources and Uses Budget'!S105</f>
        <v>42259409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42259409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9"/>
      <c r="E124" s="1848"/>
      <c r="F124" s="1848"/>
      <c r="G124" s="1848"/>
      <c r="H124" s="1848"/>
      <c r="I124" s="1848"/>
      <c r="J124" s="376"/>
      <c r="K124" s="359"/>
    </row>
    <row r="125" spans="1:11" s="360" customFormat="1" ht="12.5">
      <c r="A125" s="385"/>
      <c r="B125" s="384"/>
      <c r="C125" s="385"/>
      <c r="D125" s="1848"/>
      <c r="E125" s="1848"/>
      <c r="F125" s="1848"/>
      <c r="G125" s="1848"/>
      <c r="H125" s="1848"/>
      <c r="I125" s="1848"/>
      <c r="J125" s="376"/>
      <c r="K125" s="359"/>
    </row>
    <row r="126" spans="1:11" s="360" customFormat="1" ht="12.5">
      <c r="A126" s="385"/>
      <c r="B126" s="384"/>
      <c r="C126" s="385"/>
      <c r="D126" s="1848"/>
      <c r="E126" s="1848"/>
      <c r="F126" s="1848"/>
      <c r="G126" s="1848"/>
      <c r="H126" s="1848"/>
      <c r="I126" s="184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48"/>
      <c r="C139" s="1848"/>
      <c r="D139" s="356"/>
      <c r="E139" s="385"/>
      <c r="F139" s="385"/>
      <c r="G139" s="385"/>
    </row>
    <row r="140" spans="1:11" ht="12" customHeight="1">
      <c r="A140" s="1821"/>
      <c r="B140" s="1821"/>
      <c r="C140" s="182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workbookViewId="0">
      <selection sqref="A1:BE1"/>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2321" t="s">
        <v>2385</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2384</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2589</v>
      </c>
      <c r="AY3" s="2176"/>
      <c r="AZ3" s="2176"/>
      <c r="BA3" s="2327"/>
      <c r="BB3" s="2175" t="s">
        <v>2590</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Tabor Commons</v>
      </c>
      <c r="M4" s="2319"/>
      <c r="N4" s="2319"/>
      <c r="O4" s="2319"/>
      <c r="P4" s="2319"/>
      <c r="Q4" s="2319"/>
      <c r="R4" s="2319"/>
      <c r="S4" s="2319"/>
      <c r="T4" s="2319"/>
      <c r="U4" s="2319"/>
      <c r="V4" s="2319"/>
      <c r="W4" s="2319"/>
      <c r="X4" s="2319"/>
      <c r="Y4" s="2319"/>
      <c r="Z4" s="2319"/>
      <c r="AA4" s="2319"/>
      <c r="AB4" s="2319"/>
      <c r="AC4" s="2320"/>
      <c r="AD4" s="1208"/>
      <c r="AE4" s="1208"/>
      <c r="AF4" s="2307" t="s">
        <v>2383</v>
      </c>
      <c r="AG4" s="2307"/>
      <c r="AH4" s="2307"/>
      <c r="AI4" s="2307"/>
      <c r="AJ4" s="2307"/>
      <c r="AK4" s="2307"/>
      <c r="AL4" s="2307"/>
      <c r="AM4" s="2307"/>
      <c r="AN4" s="2307"/>
      <c r="AO4" s="2307"/>
      <c r="AP4" s="2308">
        <v>46419</v>
      </c>
      <c r="AQ4" s="2309"/>
      <c r="AR4" s="2309"/>
      <c r="AS4" s="2309"/>
      <c r="AT4" s="2309"/>
      <c r="AU4" s="2309"/>
      <c r="AV4" s="1208"/>
      <c r="AW4" s="1208"/>
      <c r="AX4" s="2315" t="s">
        <v>2591</v>
      </c>
      <c r="AY4" s="2316"/>
      <c r="AZ4" s="2316"/>
      <c r="BA4" s="2317"/>
      <c r="BB4" s="1210">
        <f t="array" ref="BB4">ROUNDDOWN(SUM(IF((B19:I27&gt;0)*(B19:I27&lt;=30%),J19:O27,0))/J29,2)</f>
        <v>0.61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2382</v>
      </c>
      <c r="AG5" s="2307"/>
      <c r="AH5" s="2307"/>
      <c r="AI5" s="2307"/>
      <c r="AJ5" s="2307"/>
      <c r="AK5" s="2307"/>
      <c r="AL5" s="2307"/>
      <c r="AM5" s="2307"/>
      <c r="AN5" s="2307"/>
      <c r="AO5" s="2307"/>
      <c r="AP5" s="2308">
        <v>46327</v>
      </c>
      <c r="AQ5" s="2309"/>
      <c r="AR5" s="2309"/>
      <c r="AS5" s="2309"/>
      <c r="AT5" s="2309"/>
      <c r="AU5" s="2309"/>
      <c r="AV5" s="1208"/>
      <c r="AW5" s="1208"/>
      <c r="AX5" s="2315" t="s">
        <v>2592</v>
      </c>
      <c r="AY5" s="2316"/>
      <c r="AZ5" s="2316"/>
      <c r="BA5" s="2317"/>
      <c r="BB5" s="1210">
        <f t="array" ref="BB5">ROUNDDOWN(SUM(IF((B19:I27&gt;0%)*(B19:I27&lt;=50%),J19:O27,0))/J29,2)</f>
        <v>0.61</v>
      </c>
      <c r="BC5" s="1211"/>
      <c r="BD5" s="1211"/>
      <c r="BE5" s="1212"/>
    </row>
    <row r="6" spans="1:65" ht="15.75" customHeight="1" thickBot="1">
      <c r="A6" s="1207"/>
      <c r="B6" s="1209" t="s">
        <v>2381</v>
      </c>
      <c r="C6" s="1208"/>
      <c r="D6" s="1208"/>
      <c r="E6" s="1208"/>
      <c r="F6" s="1208"/>
      <c r="G6" s="1208"/>
      <c r="H6" s="1208"/>
      <c r="I6" s="1208"/>
      <c r="J6" s="1208"/>
      <c r="K6" s="1208"/>
      <c r="L6" s="2318" t="str">
        <f>IF(Application!H16="","",Application!H16)</f>
        <v>212 E Tabor Fairfield, L.P.</v>
      </c>
      <c r="M6" s="2319"/>
      <c r="N6" s="2319"/>
      <c r="O6" s="2319"/>
      <c r="P6" s="2319"/>
      <c r="Q6" s="2319"/>
      <c r="R6" s="2319"/>
      <c r="S6" s="2319"/>
      <c r="T6" s="2319"/>
      <c r="U6" s="2319"/>
      <c r="V6" s="2319"/>
      <c r="W6" s="2319"/>
      <c r="X6" s="2319"/>
      <c r="Y6" s="2319"/>
      <c r="Z6" s="2319"/>
      <c r="AA6" s="2319"/>
      <c r="AB6" s="2319"/>
      <c r="AC6" s="2320"/>
      <c r="AD6" s="1208"/>
      <c r="AE6" s="1208"/>
      <c r="AF6" s="2310" t="s">
        <v>2380</v>
      </c>
      <c r="AG6" s="2310"/>
      <c r="AH6" s="2310"/>
      <c r="AI6" s="2310"/>
      <c r="AJ6" s="2310"/>
      <c r="AK6" s="2310"/>
      <c r="AL6" s="2310"/>
      <c r="AM6" s="2310"/>
      <c r="AN6" s="2310"/>
      <c r="AO6" s="2310"/>
      <c r="AP6" s="2311">
        <v>3</v>
      </c>
      <c r="AQ6" s="2311"/>
      <c r="AR6" s="2311"/>
      <c r="AS6" s="2311"/>
      <c r="AT6" s="2311"/>
      <c r="AU6" s="2311"/>
      <c r="AV6" s="1208"/>
      <c r="AW6" s="1208"/>
      <c r="AX6" s="2315" t="s">
        <v>2593</v>
      </c>
      <c r="AY6" s="2316"/>
      <c r="AZ6" s="2316"/>
      <c r="BA6" s="2317"/>
      <c r="BB6" s="1210">
        <f t="array" ref="BB6">ROUNDDOWN(SUM(IF((B19:I27&gt;60%)*(B19:I27&lt;=80%),J19:O27,0))/J29,2)</f>
        <v>0.22</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2379</v>
      </c>
      <c r="AG7" s="2310"/>
      <c r="AH7" s="2310"/>
      <c r="AI7" s="2310"/>
      <c r="AJ7" s="2310"/>
      <c r="AK7" s="2310"/>
      <c r="AL7" s="2310"/>
      <c r="AM7" s="2310"/>
      <c r="AN7" s="2310"/>
      <c r="AO7" s="2310"/>
      <c r="AP7" s="2311">
        <v>0</v>
      </c>
      <c r="AQ7" s="2311"/>
      <c r="AR7" s="2311"/>
      <c r="AS7" s="2311"/>
      <c r="AT7" s="2311"/>
      <c r="AU7" s="2311"/>
      <c r="AV7" s="1208"/>
      <c r="AW7" s="1208"/>
      <c r="AX7" s="1208"/>
      <c r="AY7" s="1208"/>
      <c r="AZ7" s="1208"/>
      <c r="BA7" s="1208"/>
      <c r="BB7" s="1208"/>
      <c r="BC7" s="1208"/>
      <c r="BD7" s="1208"/>
      <c r="BE7" s="1213"/>
    </row>
    <row r="8" spans="1:65" ht="15" thickBot="1">
      <c r="A8" s="1207"/>
      <c r="B8" s="1209" t="s">
        <v>2630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2378</v>
      </c>
      <c r="AG8" s="2310"/>
      <c r="AH8" s="2310"/>
      <c r="AI8" s="2310"/>
      <c r="AJ8" s="2310"/>
      <c r="AK8" s="2310"/>
      <c r="AL8" s="2310"/>
      <c r="AM8" s="2310"/>
      <c r="AN8" s="2310"/>
      <c r="AO8" s="2310"/>
      <c r="AP8" s="2311" t="s">
        <v>2054</v>
      </c>
      <c r="AQ8" s="2311"/>
      <c r="AR8" s="2311"/>
      <c r="AS8" s="2311"/>
      <c r="AT8" s="2311"/>
      <c r="AU8" s="2311"/>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2377</v>
      </c>
      <c r="AG9" s="2307"/>
      <c r="AH9" s="2307"/>
      <c r="AI9" s="2307"/>
      <c r="AJ9" s="2307"/>
      <c r="AK9" s="2307"/>
      <c r="AL9" s="2307"/>
      <c r="AM9" s="2307"/>
      <c r="AN9" s="2307"/>
      <c r="AO9" s="2307"/>
      <c r="AP9" s="2308">
        <v>46935</v>
      </c>
      <c r="AQ9" s="2309"/>
      <c r="AR9" s="2309"/>
      <c r="AS9" s="2309"/>
      <c r="AT9" s="2309"/>
      <c r="AU9" s="2309"/>
      <c r="AV9" s="1208"/>
      <c r="AW9" s="1208"/>
      <c r="AX9" s="1208"/>
      <c r="AY9" s="1208"/>
      <c r="AZ9" s="1208"/>
      <c r="BA9" s="1208"/>
      <c r="BB9" s="1208"/>
      <c r="BC9" s="1208"/>
      <c r="BD9" s="1208"/>
      <c r="BE9" s="1213"/>
      <c r="BM9" s="1204" t="s">
        <v>2376</v>
      </c>
    </row>
    <row r="10" spans="1:65" ht="14.5">
      <c r="A10" s="1207"/>
      <c r="B10" s="1209" t="s">
        <v>2375</v>
      </c>
      <c r="C10" s="1209"/>
      <c r="D10" s="1209"/>
      <c r="E10" s="1209"/>
      <c r="F10" s="1209"/>
      <c r="G10" s="1209"/>
      <c r="H10" s="1209"/>
      <c r="I10" s="1209"/>
      <c r="J10" s="1209"/>
      <c r="K10" s="1209"/>
      <c r="L10" s="1209"/>
      <c r="M10" s="1208"/>
      <c r="N10" s="2306">
        <f>Application!AO635</f>
        <v>6537000</v>
      </c>
      <c r="O10" s="2306"/>
      <c r="P10" s="2306"/>
      <c r="Q10" s="2306"/>
      <c r="R10" s="2306"/>
      <c r="S10" s="2306"/>
      <c r="T10" s="2306"/>
      <c r="U10" s="1208"/>
      <c r="V10" s="1208"/>
      <c r="W10" s="1208"/>
      <c r="X10" s="1214"/>
      <c r="Y10" s="1214"/>
      <c r="Z10" s="1214"/>
      <c r="AA10" s="1214"/>
      <c r="AB10" s="1214"/>
      <c r="AC10" s="1214"/>
      <c r="AD10" s="1214"/>
      <c r="AE10" s="1214"/>
      <c r="AF10" s="2307" t="s">
        <v>2374</v>
      </c>
      <c r="AG10" s="2307"/>
      <c r="AH10" s="2307"/>
      <c r="AI10" s="2307"/>
      <c r="AJ10" s="2307"/>
      <c r="AK10" s="2307"/>
      <c r="AL10" s="2307"/>
      <c r="AM10" s="2307"/>
      <c r="AN10" s="2307"/>
      <c r="AO10" s="2307"/>
      <c r="AP10" s="2308">
        <f>AP9</f>
        <v>46935</v>
      </c>
      <c r="AQ10" s="2309"/>
      <c r="AR10" s="2309"/>
      <c r="AS10" s="2309"/>
      <c r="AT10" s="2309"/>
      <c r="AU10" s="2309"/>
      <c r="AV10" s="1214"/>
      <c r="AW10" s="1214"/>
      <c r="AX10" s="1208"/>
      <c r="AY10" s="1208"/>
      <c r="AZ10" s="1208"/>
      <c r="BA10" s="1208"/>
      <c r="BB10" s="1208"/>
      <c r="BC10" s="1208"/>
      <c r="BD10" s="1208"/>
      <c r="BE10" s="1213"/>
      <c r="BM10" s="1204" t="s">
        <v>2373</v>
      </c>
    </row>
    <row r="11" spans="1:65" ht="14.5">
      <c r="A11" s="1207"/>
      <c r="B11" s="1209" t="s">
        <v>2372</v>
      </c>
      <c r="C11" s="1209"/>
      <c r="D11" s="1209"/>
      <c r="E11" s="1209"/>
      <c r="F11" s="1209"/>
      <c r="G11" s="1209"/>
      <c r="H11" s="1209"/>
      <c r="I11" s="1209"/>
      <c r="J11" s="1209"/>
      <c r="K11" s="1209"/>
      <c r="L11" s="1209"/>
      <c r="M11" s="1208"/>
      <c r="N11" s="2306">
        <f>Application!AA943</f>
        <v>3268500</v>
      </c>
      <c r="O11" s="2306"/>
      <c r="P11" s="2306"/>
      <c r="Q11" s="2306"/>
      <c r="R11" s="2306"/>
      <c r="S11" s="2306"/>
      <c r="T11" s="2306"/>
      <c r="U11" s="1208"/>
      <c r="V11" s="1208"/>
      <c r="W11" s="1208"/>
      <c r="X11" s="1214"/>
      <c r="Y11" s="1214"/>
      <c r="Z11" s="1214"/>
      <c r="AA11" s="1214"/>
      <c r="AB11" s="1214"/>
      <c r="AC11" s="1214"/>
      <c r="AD11" s="1214"/>
      <c r="AE11" s="1214"/>
      <c r="AF11" s="2307" t="s">
        <v>2371</v>
      </c>
      <c r="AG11" s="2307"/>
      <c r="AH11" s="2307"/>
      <c r="AI11" s="2307"/>
      <c r="AJ11" s="2307"/>
      <c r="AK11" s="2307"/>
      <c r="AL11" s="2307"/>
      <c r="AM11" s="2307"/>
      <c r="AN11" s="2307"/>
      <c r="AO11" s="2307"/>
      <c r="AP11" s="2308">
        <v>47027</v>
      </c>
      <c r="AQ11" s="2309"/>
      <c r="AR11" s="2309"/>
      <c r="AS11" s="2309"/>
      <c r="AT11" s="2309"/>
      <c r="AU11" s="2309"/>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2370</v>
      </c>
    </row>
    <row r="13" spans="1:65" ht="15" thickBot="1">
      <c r="A13" s="1208"/>
      <c r="B13" s="2297" t="s">
        <v>2369</v>
      </c>
      <c r="C13" s="2298"/>
      <c r="D13" s="2298"/>
      <c r="E13" s="2298"/>
      <c r="F13" s="2298"/>
      <c r="G13" s="2298"/>
      <c r="H13" s="2298"/>
      <c r="I13" s="2298"/>
      <c r="J13" s="2298"/>
      <c r="K13" s="2298"/>
      <c r="L13" s="2298"/>
      <c r="M13" s="2298"/>
      <c r="N13" s="2298"/>
      <c r="O13" s="2298"/>
      <c r="P13" s="2299"/>
      <c r="Q13" s="2300" t="s">
        <v>669</v>
      </c>
      <c r="R13" s="2301"/>
      <c r="S13" s="2301"/>
      <c r="T13" s="2302"/>
      <c r="U13" s="1214"/>
      <c r="V13" s="1208"/>
      <c r="W13" s="1208"/>
      <c r="X13" s="1208"/>
      <c r="Y13" s="1208"/>
      <c r="Z13" s="1208"/>
      <c r="AA13" s="2287" t="s">
        <v>2368</v>
      </c>
      <c r="AB13" s="2287"/>
      <c r="AC13" s="2287"/>
      <c r="AD13" s="2287"/>
      <c r="AE13" s="2287"/>
      <c r="AF13" s="2287"/>
      <c r="AG13" s="2287"/>
      <c r="AH13" s="2287"/>
      <c r="AI13" s="2287"/>
      <c r="AJ13" s="2287"/>
      <c r="AK13" s="2287"/>
      <c r="AL13" s="2287"/>
      <c r="AM13" s="2287"/>
      <c r="AN13" s="2287"/>
      <c r="AO13" s="2303">
        <f>Application!W481</f>
        <v>16</v>
      </c>
      <c r="AP13" s="2304"/>
      <c r="AQ13" s="2304"/>
      <c r="AR13" s="2304"/>
      <c r="AS13" s="2304"/>
      <c r="AT13" s="1214"/>
      <c r="AU13" s="1214"/>
      <c r="AV13" s="1214"/>
      <c r="AW13" s="1214"/>
      <c r="AX13" s="1214"/>
      <c r="AY13" s="1214"/>
      <c r="AZ13" s="1214"/>
      <c r="BA13" s="1214"/>
      <c r="BB13" s="1214"/>
      <c r="BC13" s="1214"/>
      <c r="BD13" s="1214"/>
      <c r="BE13" s="1215"/>
      <c r="BM13" s="1204" t="s">
        <v>2367</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2366</v>
      </c>
      <c r="AB14" s="2305"/>
      <c r="AC14" s="2305"/>
      <c r="AD14" s="2305"/>
      <c r="AE14" s="2305"/>
      <c r="AF14" s="2305"/>
      <c r="AG14" s="2305"/>
      <c r="AH14" s="2305"/>
      <c r="AI14" s="2305"/>
      <c r="AJ14" s="2305"/>
      <c r="AK14" s="2305"/>
      <c r="AL14" s="2305"/>
      <c r="AM14" s="2305"/>
      <c r="AN14" s="2305"/>
      <c r="AO14" s="2288">
        <v>46083</v>
      </c>
      <c r="AP14" s="2289"/>
      <c r="AQ14" s="2289"/>
      <c r="AR14" s="2289"/>
      <c r="AS14" s="2289"/>
      <c r="AT14" s="1214"/>
      <c r="AU14" s="1214"/>
      <c r="AV14" s="1214"/>
      <c r="AW14" s="1214"/>
      <c r="AX14" s="1214"/>
      <c r="AY14" s="1214"/>
      <c r="AZ14" s="1214"/>
      <c r="BA14" s="1214"/>
      <c r="BB14" s="1214"/>
      <c r="BC14" s="1214"/>
      <c r="BD14" s="1214"/>
      <c r="BE14" s="1215"/>
    </row>
    <row r="15" spans="1:65" ht="15" thickBot="1">
      <c r="A15" s="1208"/>
      <c r="B15" s="2282" t="s">
        <v>2365</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2364</v>
      </c>
      <c r="AB15" s="2287"/>
      <c r="AC15" s="2287"/>
      <c r="AD15" s="2287"/>
      <c r="AE15" s="2287"/>
      <c r="AF15" s="2287"/>
      <c r="AG15" s="2287"/>
      <c r="AH15" s="2287"/>
      <c r="AI15" s="2287"/>
      <c r="AJ15" s="2287"/>
      <c r="AK15" s="2287"/>
      <c r="AL15" s="2287"/>
      <c r="AM15" s="2287"/>
      <c r="AN15" s="2287"/>
      <c r="AO15" s="2288">
        <v>46161</v>
      </c>
      <c r="AP15" s="2289"/>
      <c r="AQ15" s="2289"/>
      <c r="AR15" s="2289"/>
      <c r="AS15" s="228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9" t="s">
        <v>2363</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90" t="s">
        <v>2362</v>
      </c>
      <c r="C18" s="2291"/>
      <c r="D18" s="2291"/>
      <c r="E18" s="2291"/>
      <c r="F18" s="2291"/>
      <c r="G18" s="2291"/>
      <c r="H18" s="2291"/>
      <c r="I18" s="2292"/>
      <c r="J18" s="2293" t="s">
        <v>1575</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2361</v>
      </c>
      <c r="AU18" s="2294"/>
      <c r="AV18" s="2294"/>
      <c r="AW18" s="2294"/>
      <c r="AX18" s="2294"/>
      <c r="AY18" s="2296"/>
      <c r="AZ18" s="1208"/>
      <c r="BA18" s="1208"/>
      <c r="BB18" s="1208"/>
      <c r="BC18" s="1208"/>
      <c r="BD18" s="1208"/>
      <c r="BE18" s="1215"/>
    </row>
    <row r="19" spans="1:58" ht="14.5">
      <c r="A19" s="1208"/>
      <c r="B19" s="2276">
        <v>0.3</v>
      </c>
      <c r="C19" s="2277"/>
      <c r="D19" s="2277"/>
      <c r="E19" s="2277"/>
      <c r="F19" s="2277"/>
      <c r="G19" s="2277"/>
      <c r="H19" s="2277"/>
      <c r="I19" s="2278"/>
      <c r="J19" s="2279">
        <f t="shared" ref="J19:J24" si="0">SUM(P19:AS19)</f>
        <v>41</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17</v>
      </c>
      <c r="W19" s="2280"/>
      <c r="X19" s="2280"/>
      <c r="Y19" s="2280"/>
      <c r="Z19" s="2280"/>
      <c r="AA19" s="2281"/>
      <c r="AB19" s="2279" cm="1">
        <f t="array" ref="AB19">SUMPRODUCT((Application!$B$726:$B$760 = 'CalHFA Addendum'!AB$18)*(Application!$AC$726:$AC$760 = 'CalHFA Addendum'!$B19),Application!$G$726:$G$760)</f>
        <v>22</v>
      </c>
      <c r="AC19" s="2280"/>
      <c r="AD19" s="2280"/>
      <c r="AE19" s="2280"/>
      <c r="AF19" s="2280"/>
      <c r="AG19" s="2281"/>
      <c r="AH19" s="2279" cm="1">
        <f t="array" ref="AH19">SUMPRODUCT((Application!$B$726:$B$760 = 'CalHFA Addendum'!AH$18)*(Application!$AC$726:$AC$760 = 'CalHFA Addendum'!$B19),Application!$G$726:$G$760)</f>
        <v>2</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0.61194029850746268</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4.5">
      <c r="A21" s="1208"/>
      <c r="B21" s="2276">
        <v>0.5</v>
      </c>
      <c r="C21" s="2277"/>
      <c r="D21" s="2277"/>
      <c r="E21" s="2277"/>
      <c r="F21" s="2277"/>
      <c r="G21" s="2277"/>
      <c r="H21" s="2277"/>
      <c r="I21" s="2278"/>
      <c r="J21" s="2279">
        <f t="shared" si="0"/>
        <v>0</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v>
      </c>
      <c r="AU21" s="2265"/>
      <c r="AV21" s="2265"/>
      <c r="AW21" s="2265"/>
      <c r="AX21" s="2265"/>
      <c r="AY21" s="2266"/>
      <c r="AZ21" s="1208"/>
      <c r="BA21" s="1208"/>
      <c r="BB21" s="1208"/>
      <c r="BC21" s="1208"/>
      <c r="BD21" s="1208"/>
      <c r="BE21" s="1215"/>
    </row>
    <row r="22" spans="1:58" ht="14.5">
      <c r="A22" s="1208"/>
      <c r="B22" s="2276">
        <v>0.6</v>
      </c>
      <c r="C22" s="2277"/>
      <c r="D22" s="2277"/>
      <c r="E22" s="2277"/>
      <c r="F22" s="2277"/>
      <c r="G22" s="2277"/>
      <c r="H22" s="2277"/>
      <c r="I22" s="2278"/>
      <c r="J22" s="2279">
        <f t="shared" si="0"/>
        <v>10</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1</v>
      </c>
      <c r="W22" s="2280"/>
      <c r="X22" s="2280"/>
      <c r="Y22" s="2280"/>
      <c r="Z22" s="2280"/>
      <c r="AA22" s="2281"/>
      <c r="AB22" s="2279" cm="1">
        <f t="array" ref="AB22">SUMPRODUCT((Application!$B$726:$B$760 = 'CalHFA Addendum'!AB$18)*(Application!$AC$726:$AC$760 = 'CalHFA Addendum'!$B22),Application!$G$726:$G$760)</f>
        <v>3</v>
      </c>
      <c r="AC22" s="2280"/>
      <c r="AD22" s="2280"/>
      <c r="AE22" s="2280"/>
      <c r="AF22" s="2280"/>
      <c r="AG22" s="2281"/>
      <c r="AH22" s="2279" cm="1">
        <f t="array" ref="AH22">SUMPRODUCT((Application!$B$726:$B$760 = 'CalHFA Addendum'!AH$18)*(Application!$AC$726:$AC$760 = 'CalHFA Addendum'!$B22),Application!$G$726:$G$760)</f>
        <v>6</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0.14925373134328357</v>
      </c>
      <c r="AU22" s="2265"/>
      <c r="AV22" s="2265"/>
      <c r="AW22" s="2265"/>
      <c r="AX22" s="2265"/>
      <c r="AY22" s="2266"/>
      <c r="AZ22" s="1208"/>
      <c r="BA22" s="1208"/>
      <c r="BB22" s="1208"/>
      <c r="BC22" s="1208"/>
      <c r="BD22" s="1208"/>
      <c r="BE22" s="1215"/>
    </row>
    <row r="23" spans="1:58" ht="14.5">
      <c r="A23" s="1208"/>
      <c r="B23" s="2276">
        <v>0.7</v>
      </c>
      <c r="C23" s="2277"/>
      <c r="D23" s="2277"/>
      <c r="E23" s="2277"/>
      <c r="F23" s="2277"/>
      <c r="G23" s="2277"/>
      <c r="H23" s="2277"/>
      <c r="I23" s="2278"/>
      <c r="J23" s="2279">
        <f t="shared" si="0"/>
        <v>15</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5</v>
      </c>
      <c r="AC23" s="2280"/>
      <c r="AD23" s="2280"/>
      <c r="AE23" s="2280"/>
      <c r="AF23" s="2280"/>
      <c r="AG23" s="2281"/>
      <c r="AH23" s="2279" cm="1">
        <f t="array" ref="AH23">SUMPRODUCT((Application!$B$726:$B$760 = 'CalHFA Addendum'!AH$18)*(Application!$AC$726:$AC$760 = 'CalHFA Addendum'!$B23),Application!$G$726:$G$760)</f>
        <v>10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0.22388059701492538</v>
      </c>
      <c r="AU23" s="2265"/>
      <c r="AV23" s="2265"/>
      <c r="AW23" s="2265"/>
      <c r="AX23" s="2265"/>
      <c r="AY23" s="2266"/>
      <c r="AZ23" s="1208"/>
      <c r="BA23" s="1208"/>
      <c r="BB23" s="1208"/>
      <c r="BC23" s="1208"/>
      <c r="BD23" s="1208"/>
      <c r="BE23" s="1215"/>
    </row>
    <row r="24" spans="1:58" ht="14.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4.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4.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4.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ht="15" thickBot="1">
      <c r="A28" s="1208"/>
      <c r="B28" s="2267" t="s">
        <v>2360</v>
      </c>
      <c r="C28" s="2268"/>
      <c r="D28" s="2268"/>
      <c r="E28" s="2268"/>
      <c r="F28" s="2268"/>
      <c r="G28" s="2268"/>
      <c r="H28" s="2268"/>
      <c r="I28" s="2269"/>
      <c r="J28" s="2270">
        <f>SUM(P28:AS28)</f>
        <v>1</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1</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1.4925373134328358E-2</v>
      </c>
      <c r="AU28" s="2274"/>
      <c r="AV28" s="2274"/>
      <c r="AW28" s="2274"/>
      <c r="AX28" s="2274"/>
      <c r="AY28" s="2275"/>
      <c r="AZ28" s="1208"/>
      <c r="BA28" s="1208"/>
      <c r="BB28" s="1208"/>
      <c r="BC28" s="1208"/>
      <c r="BD28" s="1208"/>
      <c r="BE28" s="1215"/>
    </row>
    <row r="29" spans="1:58" ht="15" thickBot="1">
      <c r="A29" s="1208"/>
      <c r="B29" s="2250" t="s">
        <v>1575</v>
      </c>
      <c r="C29" s="2223"/>
      <c r="D29" s="2223"/>
      <c r="E29" s="2223"/>
      <c r="F29" s="2223"/>
      <c r="G29" s="2223"/>
      <c r="H29" s="2223"/>
      <c r="I29" s="2224"/>
      <c r="J29" s="2222">
        <f>SUM(J19:O28)</f>
        <v>67</v>
      </c>
      <c r="K29" s="2223"/>
      <c r="L29" s="2223"/>
      <c r="M29" s="2223"/>
      <c r="N29" s="2223"/>
      <c r="O29" s="2224"/>
      <c r="P29" s="2222">
        <f>SUM(P19:U28)</f>
        <v>0</v>
      </c>
      <c r="Q29" s="2223"/>
      <c r="R29" s="2223"/>
      <c r="S29" s="2223"/>
      <c r="T29" s="2223"/>
      <c r="U29" s="2224"/>
      <c r="V29" s="2222">
        <f>SUM(V19:AA28)</f>
        <v>18</v>
      </c>
      <c r="W29" s="2223"/>
      <c r="X29" s="2223"/>
      <c r="Y29" s="2223"/>
      <c r="Z29" s="2223"/>
      <c r="AA29" s="2224"/>
      <c r="AB29" s="2222">
        <f>SUM(AB19:AG28)</f>
        <v>31</v>
      </c>
      <c r="AC29" s="2223"/>
      <c r="AD29" s="2223"/>
      <c r="AE29" s="2223"/>
      <c r="AF29" s="2223"/>
      <c r="AG29" s="2224"/>
      <c r="AH29" s="2222">
        <f>SUM(AH19:AM28)</f>
        <v>18</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8" t="s">
        <v>2359</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ht="15" thickBot="1">
      <c r="A32" s="1208"/>
      <c r="B32" s="2231" t="s">
        <v>2358</v>
      </c>
      <c r="C32" s="2232"/>
      <c r="D32" s="2232"/>
      <c r="E32" s="2232"/>
      <c r="F32" s="2232"/>
      <c r="G32" s="2232"/>
      <c r="H32" s="2232"/>
      <c r="I32" s="2232"/>
      <c r="J32" s="2235" t="s">
        <v>2357</v>
      </c>
      <c r="K32" s="2236"/>
      <c r="L32" s="2236"/>
      <c r="M32" s="2236"/>
      <c r="N32" s="2235" t="s">
        <v>2356</v>
      </c>
      <c r="O32" s="2236"/>
      <c r="P32" s="2236"/>
      <c r="Q32" s="2238"/>
      <c r="R32" s="2240" t="s">
        <v>2355</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2354</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2353</v>
      </c>
      <c r="AT35" s="2252"/>
      <c r="AU35" s="2252"/>
      <c r="AV35" s="2252"/>
      <c r="AW35" s="2252"/>
      <c r="AX35" s="2260"/>
      <c r="AY35" s="2251" t="s">
        <v>2352</v>
      </c>
      <c r="AZ35" s="2252"/>
      <c r="BA35" s="2252"/>
      <c r="BB35" s="2252"/>
      <c r="BC35" s="2252"/>
      <c r="BD35" s="2253"/>
      <c r="BE35" s="1215"/>
    </row>
    <row r="36" spans="1:58" ht="15.75" customHeight="1">
      <c r="A36" s="1208"/>
      <c r="B36" s="2155" t="s">
        <v>2351</v>
      </c>
      <c r="C36" s="2156"/>
      <c r="D36" s="2156"/>
      <c r="E36" s="2156"/>
      <c r="F36" s="2156"/>
      <c r="G36" s="2156"/>
      <c r="H36" s="2156"/>
      <c r="I36" s="2156"/>
      <c r="J36" s="2220" t="s">
        <v>2350</v>
      </c>
      <c r="K36" s="2220"/>
      <c r="L36" s="2220"/>
      <c r="M36" s="2220"/>
      <c r="N36" s="2220">
        <v>55</v>
      </c>
      <c r="O36" s="2220"/>
      <c r="P36" s="2220"/>
      <c r="Q36" s="2220"/>
      <c r="R36" s="2221"/>
      <c r="S36" s="2221"/>
      <c r="T36" s="2221"/>
      <c r="U36" s="2221"/>
      <c r="V36" s="2221"/>
      <c r="W36" s="2221"/>
      <c r="X36" s="2221"/>
      <c r="Y36" s="2221"/>
      <c r="Z36" s="2221">
        <v>7</v>
      </c>
      <c r="AA36" s="2221"/>
      <c r="AB36" s="2221"/>
      <c r="AC36" s="2221"/>
      <c r="AD36" s="2221">
        <v>21</v>
      </c>
      <c r="AE36" s="2221"/>
      <c r="AF36" s="2221"/>
      <c r="AG36" s="2221"/>
      <c r="AH36" s="2221"/>
      <c r="AI36" s="2221"/>
      <c r="AJ36" s="2221"/>
      <c r="AK36" s="2221"/>
      <c r="AL36" s="2205"/>
      <c r="AM36" s="2206"/>
      <c r="AN36" s="2206"/>
      <c r="AO36" s="2207"/>
      <c r="AP36" s="2205"/>
      <c r="AQ36" s="2206"/>
      <c r="AR36" s="2207"/>
      <c r="AS36" s="2208">
        <f t="shared" ref="AS36:AS47" si="2">SUM(R36:AR36)</f>
        <v>28</v>
      </c>
      <c r="AT36" s="2209"/>
      <c r="AU36" s="2209"/>
      <c r="AV36" s="2209"/>
      <c r="AW36" s="2209"/>
      <c r="AX36" s="2210"/>
      <c r="AY36" s="2211">
        <f t="shared" ref="AY36:AY47" si="3">AS36/$J$29</f>
        <v>0.41791044776119401</v>
      </c>
      <c r="AZ36" s="2212"/>
      <c r="BA36" s="2212"/>
      <c r="BB36" s="2212"/>
      <c r="BC36" s="2212"/>
      <c r="BD36" s="2213"/>
      <c r="BE36" s="1215"/>
    </row>
    <row r="37" spans="1:58" ht="15.75" customHeight="1">
      <c r="A37" s="1208"/>
      <c r="B37" s="2155" t="s">
        <v>2349</v>
      </c>
      <c r="C37" s="2156"/>
      <c r="D37" s="2156"/>
      <c r="E37" s="2156"/>
      <c r="F37" s="2156"/>
      <c r="G37" s="2156"/>
      <c r="H37" s="2156"/>
      <c r="I37" s="2156"/>
      <c r="J37" s="2220" t="s">
        <v>2348</v>
      </c>
      <c r="K37" s="2220"/>
      <c r="L37" s="2220"/>
      <c r="M37" s="2220"/>
      <c r="N37" s="2220">
        <v>55</v>
      </c>
      <c r="O37" s="2220"/>
      <c r="P37" s="2220"/>
      <c r="Q37" s="2220"/>
      <c r="R37" s="2221">
        <v>7</v>
      </c>
      <c r="S37" s="2221"/>
      <c r="T37" s="2221"/>
      <c r="U37" s="2221"/>
      <c r="V37" s="2221"/>
      <c r="W37" s="2221"/>
      <c r="X37" s="2221"/>
      <c r="Y37" s="2221"/>
      <c r="Z37" s="2221">
        <v>13</v>
      </c>
      <c r="AA37" s="2221"/>
      <c r="AB37" s="2221"/>
      <c r="AC37" s="2221"/>
      <c r="AD37" s="2221"/>
      <c r="AE37" s="2221"/>
      <c r="AF37" s="2221"/>
      <c r="AG37" s="2221"/>
      <c r="AH37" s="2221">
        <v>7</v>
      </c>
      <c r="AI37" s="2221"/>
      <c r="AJ37" s="2221"/>
      <c r="AK37" s="2221"/>
      <c r="AL37" s="2205"/>
      <c r="AM37" s="2206"/>
      <c r="AN37" s="2206"/>
      <c r="AO37" s="2207"/>
      <c r="AP37" s="2205">
        <v>39</v>
      </c>
      <c r="AQ37" s="2206"/>
      <c r="AR37" s="2207"/>
      <c r="AS37" s="2208">
        <f t="shared" si="2"/>
        <v>66</v>
      </c>
      <c r="AT37" s="2209"/>
      <c r="AU37" s="2209"/>
      <c r="AV37" s="2209"/>
      <c r="AW37" s="2209"/>
      <c r="AX37" s="2210"/>
      <c r="AY37" s="2211">
        <f t="shared" si="3"/>
        <v>0.9850746268656716</v>
      </c>
      <c r="AZ37" s="2212"/>
      <c r="BA37" s="2212"/>
      <c r="BB37" s="2212"/>
      <c r="BC37" s="2212"/>
      <c r="BD37" s="2213"/>
      <c r="BE37" s="1215"/>
    </row>
    <row r="38" spans="1:58" ht="15.75" customHeight="1">
      <c r="A38" s="1208"/>
      <c r="B38" s="2155" t="s">
        <v>2347</v>
      </c>
      <c r="C38" s="2156"/>
      <c r="D38" s="2156"/>
      <c r="E38" s="2156"/>
      <c r="F38" s="2156"/>
      <c r="G38" s="2156"/>
      <c r="H38" s="2156"/>
      <c r="I38" s="2156"/>
      <c r="J38" s="2220" t="s">
        <v>2346</v>
      </c>
      <c r="K38" s="2220"/>
      <c r="L38" s="2220"/>
      <c r="M38" s="2220"/>
      <c r="N38" s="2220">
        <v>55</v>
      </c>
      <c r="O38" s="2220"/>
      <c r="P38" s="2220"/>
      <c r="Q38" s="2220"/>
      <c r="R38" s="2221">
        <v>41</v>
      </c>
      <c r="S38" s="2221"/>
      <c r="T38" s="2221"/>
      <c r="U38" s="2221"/>
      <c r="V38" s="2221"/>
      <c r="W38" s="2221"/>
      <c r="X38" s="2221"/>
      <c r="Y38" s="2221"/>
      <c r="Z38" s="2221"/>
      <c r="AA38" s="2221"/>
      <c r="AB38" s="2221"/>
      <c r="AC38" s="2221"/>
      <c r="AD38" s="2221">
        <v>10</v>
      </c>
      <c r="AE38" s="2221"/>
      <c r="AF38" s="2221"/>
      <c r="AG38" s="2221"/>
      <c r="AH38" s="2221">
        <v>15</v>
      </c>
      <c r="AI38" s="2221"/>
      <c r="AJ38" s="2221"/>
      <c r="AK38" s="2221"/>
      <c r="AL38" s="2205"/>
      <c r="AM38" s="2206"/>
      <c r="AN38" s="2206"/>
      <c r="AO38" s="2207"/>
      <c r="AP38" s="2205"/>
      <c r="AQ38" s="2206"/>
      <c r="AR38" s="2207"/>
      <c r="AS38" s="2208">
        <f t="shared" si="2"/>
        <v>66</v>
      </c>
      <c r="AT38" s="2209"/>
      <c r="AU38" s="2209"/>
      <c r="AV38" s="2209"/>
      <c r="AW38" s="2209"/>
      <c r="AX38" s="2210"/>
      <c r="AY38" s="2211">
        <f t="shared" si="3"/>
        <v>0.9850746268656716</v>
      </c>
      <c r="AZ38" s="2212"/>
      <c r="BA38" s="2212"/>
      <c r="BB38" s="2212"/>
      <c r="BC38" s="2212"/>
      <c r="BD38" s="2213"/>
      <c r="BE38" s="1215"/>
    </row>
    <row r="39" spans="1:58" ht="15.75" customHeight="1">
      <c r="A39" s="1208"/>
      <c r="B39" s="2155" t="s">
        <v>2644</v>
      </c>
      <c r="C39" s="2156"/>
      <c r="D39" s="2156"/>
      <c r="E39" s="2156"/>
      <c r="F39" s="2156"/>
      <c r="G39" s="2156"/>
      <c r="H39" s="2156"/>
      <c r="I39" s="2156"/>
      <c r="J39" s="2220" t="s">
        <v>2765</v>
      </c>
      <c r="K39" s="2220"/>
      <c r="L39" s="2220"/>
      <c r="M39" s="2220"/>
      <c r="N39" s="2220">
        <v>55</v>
      </c>
      <c r="O39" s="2220"/>
      <c r="P39" s="2220"/>
      <c r="Q39" s="2220"/>
      <c r="R39" s="2221">
        <v>41</v>
      </c>
      <c r="S39" s="2221"/>
      <c r="T39" s="2221"/>
      <c r="U39" s="2221"/>
      <c r="V39" s="2221"/>
      <c r="W39" s="2221"/>
      <c r="X39" s="2221"/>
      <c r="Y39" s="2221"/>
      <c r="Z39" s="2221"/>
      <c r="AA39" s="2221"/>
      <c r="AB39" s="2221"/>
      <c r="AC39" s="2221"/>
      <c r="AD39" s="2221">
        <v>10</v>
      </c>
      <c r="AE39" s="2221"/>
      <c r="AF39" s="2221"/>
      <c r="AG39" s="2221"/>
      <c r="AH39" s="2221">
        <v>15</v>
      </c>
      <c r="AI39" s="2221"/>
      <c r="AJ39" s="2221"/>
      <c r="AK39" s="2221"/>
      <c r="AL39" s="2205"/>
      <c r="AM39" s="2206"/>
      <c r="AN39" s="2206"/>
      <c r="AO39" s="2207"/>
      <c r="AP39" s="2205"/>
      <c r="AQ39" s="2206"/>
      <c r="AR39" s="2207"/>
      <c r="AS39" s="2208">
        <f t="shared" si="2"/>
        <v>66</v>
      </c>
      <c r="AT39" s="2209"/>
      <c r="AU39" s="2209"/>
      <c r="AV39" s="2209"/>
      <c r="AW39" s="2209"/>
      <c r="AX39" s="2210"/>
      <c r="AY39" s="2211">
        <f t="shared" si="3"/>
        <v>0.9850746268656716</v>
      </c>
      <c r="AZ39" s="2212"/>
      <c r="BA39" s="2212"/>
      <c r="BB39" s="2212"/>
      <c r="BC39" s="2212"/>
      <c r="BD39" s="2213"/>
      <c r="BE39" s="1215"/>
    </row>
    <row r="40" spans="1:58" ht="15.75" customHeight="1">
      <c r="A40" s="1208"/>
      <c r="B40" s="2155" t="s">
        <v>2345</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2344</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2344</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2343</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2342</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2341</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2276</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2340</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2339</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2338</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2332</v>
      </c>
      <c r="C51" s="2106"/>
      <c r="D51" s="2106"/>
      <c r="E51" s="2106"/>
      <c r="F51" s="2106"/>
      <c r="G51" s="2106"/>
      <c r="H51" s="2106"/>
      <c r="I51" s="2106"/>
      <c r="J51" s="2106" t="s">
        <v>2337</v>
      </c>
      <c r="K51" s="2106"/>
      <c r="L51" s="2106"/>
      <c r="M51" s="2106"/>
      <c r="N51" s="2106"/>
      <c r="O51" s="2106"/>
      <c r="P51" s="2106"/>
      <c r="Q51" s="2106"/>
      <c r="R51" s="2199" t="s">
        <v>2336</v>
      </c>
      <c r="S51" s="2199"/>
      <c r="T51" s="2199"/>
      <c r="U51" s="2199"/>
      <c r="V51" s="2199"/>
      <c r="W51" s="2199"/>
      <c r="X51" s="2199"/>
      <c r="Y51" s="2199"/>
      <c r="Z51" s="2199" t="s">
        <v>2335</v>
      </c>
      <c r="AA51" s="2199"/>
      <c r="AB51" s="2199"/>
      <c r="AC51" s="2199"/>
      <c r="AD51" s="2199"/>
      <c r="AE51" s="2199"/>
      <c r="AF51" s="2199"/>
      <c r="AG51" s="2199"/>
      <c r="AH51" s="2199" t="s">
        <v>2334</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2752</v>
      </c>
      <c r="C52" s="2161"/>
      <c r="D52" s="2161"/>
      <c r="E52" s="2161"/>
      <c r="F52" s="2161"/>
      <c r="G52" s="2161"/>
      <c r="H52" s="2161"/>
      <c r="I52" s="2161"/>
      <c r="J52" s="1995">
        <v>55</v>
      </c>
      <c r="K52" s="1995"/>
      <c r="L52" s="1995"/>
      <c r="M52" s="1995"/>
      <c r="N52" s="1995"/>
      <c r="O52" s="1995"/>
      <c r="P52" s="1995"/>
      <c r="Q52" s="1995"/>
      <c r="R52" s="2191">
        <f>Application!W857</f>
        <v>60300</v>
      </c>
      <c r="S52" s="2191"/>
      <c r="T52" s="2191"/>
      <c r="U52" s="2191"/>
      <c r="V52" s="2191"/>
      <c r="W52" s="2191"/>
      <c r="X52" s="2191"/>
      <c r="Y52" s="2191"/>
      <c r="Z52" s="2192">
        <v>40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2333</v>
      </c>
      <c r="C53" s="2161"/>
      <c r="D53" s="2161"/>
      <c r="E53" s="2161"/>
      <c r="F53" s="2161"/>
      <c r="G53" s="2161"/>
      <c r="H53" s="2161"/>
      <c r="I53" s="2161"/>
      <c r="J53" s="1995">
        <v>0</v>
      </c>
      <c r="K53" s="1995"/>
      <c r="L53" s="1995"/>
      <c r="M53" s="1995"/>
      <c r="N53" s="1995"/>
      <c r="O53" s="1995"/>
      <c r="P53" s="1995"/>
      <c r="Q53" s="1995"/>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5"/>
      <c r="K54" s="1995"/>
      <c r="L54" s="1995"/>
      <c r="M54" s="1995"/>
      <c r="N54" s="1995"/>
      <c r="O54" s="1995"/>
      <c r="P54" s="1995"/>
      <c r="Q54" s="1995"/>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5"/>
      <c r="K55" s="1995"/>
      <c r="L55" s="1995"/>
      <c r="M55" s="1995"/>
      <c r="N55" s="1995"/>
      <c r="O55" s="1995"/>
      <c r="P55" s="1995"/>
      <c r="Q55" s="1995"/>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5"/>
      <c r="K56" s="1995"/>
      <c r="L56" s="1995"/>
      <c r="M56" s="1995"/>
      <c r="N56" s="1995"/>
      <c r="O56" s="1995"/>
      <c r="P56" s="1995"/>
      <c r="Q56" s="1995"/>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0" t="s">
        <v>1575</v>
      </c>
      <c r="C57" s="2141"/>
      <c r="D57" s="2141"/>
      <c r="E57" s="2141"/>
      <c r="F57" s="2141"/>
      <c r="G57" s="2141"/>
      <c r="H57" s="2141"/>
      <c r="I57" s="2141"/>
      <c r="J57" s="2141"/>
      <c r="K57" s="2141"/>
      <c r="L57" s="2141"/>
      <c r="M57" s="2141"/>
      <c r="N57" s="2141"/>
      <c r="O57" s="2141"/>
      <c r="P57" s="2141"/>
      <c r="Q57" s="2141"/>
      <c r="R57" s="2195">
        <f>SUM(R52:Y56)</f>
        <v>60300</v>
      </c>
      <c r="S57" s="2195"/>
      <c r="T57" s="2195"/>
      <c r="U57" s="2195"/>
      <c r="V57" s="2195"/>
      <c r="W57" s="2195"/>
      <c r="X57" s="2195"/>
      <c r="Y57" s="2195"/>
      <c r="Z57" s="2196">
        <f>SUM(Z52:AG56)</f>
        <v>40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2332</v>
      </c>
      <c r="C59" s="2189"/>
      <c r="D59" s="2189"/>
      <c r="E59" s="2189"/>
      <c r="F59" s="2189"/>
      <c r="G59" s="2189"/>
      <c r="H59" s="2189"/>
      <c r="I59" s="2190"/>
      <c r="J59" s="2110" t="s">
        <v>2331</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80" t="str">
        <f>IF(B52="", "", B52)</f>
        <v>EAH Resident Services</v>
      </c>
      <c r="C60" s="2181"/>
      <c r="D60" s="2181"/>
      <c r="E60" s="2181"/>
      <c r="F60" s="2181"/>
      <c r="G60" s="2181"/>
      <c r="H60" s="2181"/>
      <c r="I60" s="2182"/>
      <c r="J60" s="2183" t="s">
        <v>2753</v>
      </c>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80"/>
      <c r="C61" s="2181"/>
      <c r="D61" s="2181"/>
      <c r="E61" s="2181"/>
      <c r="F61" s="2181"/>
      <c r="G61" s="2181"/>
      <c r="H61" s="2181"/>
      <c r="I61" s="2182"/>
      <c r="J61" s="2183"/>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2329</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2" t="s">
        <v>2328</v>
      </c>
      <c r="AD68" s="2033"/>
      <c r="AE68" s="2033"/>
      <c r="AF68" s="2033"/>
      <c r="AG68" s="2033"/>
      <c r="AH68" s="2033"/>
      <c r="AI68" s="2033"/>
      <c r="AJ68" s="2033"/>
      <c r="AK68" s="2033"/>
      <c r="AL68" s="2033"/>
      <c r="AM68" s="2033"/>
      <c r="AN68" s="2033"/>
      <c r="AO68" s="2033"/>
      <c r="AP68" s="2033"/>
      <c r="AQ68" s="2033"/>
      <c r="AR68" s="2033"/>
      <c r="AS68" s="2033"/>
      <c r="AT68" s="2033"/>
      <c r="AU68" s="2033"/>
      <c r="AV68" s="2172" t="s">
        <v>669</v>
      </c>
      <c r="AW68" s="2089"/>
      <c r="AX68" s="2089"/>
      <c r="AY68" s="2089"/>
      <c r="AZ68" s="2089"/>
      <c r="BA68" s="2089"/>
      <c r="BB68" s="2089"/>
      <c r="BC68" s="2090"/>
      <c r="BD68" s="1208"/>
      <c r="BE68" s="1215"/>
      <c r="BM68" s="1221" t="s">
        <v>2327</v>
      </c>
    </row>
    <row r="69" spans="1:94" ht="15.75" customHeight="1" thickTop="1" thickBot="1">
      <c r="A69" s="1208"/>
      <c r="B69" s="2173" t="s">
        <v>2326</v>
      </c>
      <c r="C69" s="2174"/>
      <c r="D69" s="2174"/>
      <c r="E69" s="2174"/>
      <c r="F69" s="2174"/>
      <c r="G69" s="2174"/>
      <c r="H69" s="2174"/>
      <c r="I69" s="2174"/>
      <c r="J69" s="2174"/>
      <c r="K69" s="2174"/>
      <c r="L69" s="2174"/>
      <c r="M69" s="2174"/>
      <c r="N69" s="2174"/>
      <c r="O69" s="2175" t="s">
        <v>2325</v>
      </c>
      <c r="P69" s="2176"/>
      <c r="Q69" s="2176"/>
      <c r="R69" s="2176"/>
      <c r="S69" s="2176"/>
      <c r="T69" s="2176"/>
      <c r="U69" s="2176"/>
      <c r="V69" s="2176"/>
      <c r="W69" s="2176"/>
      <c r="X69" s="2176"/>
      <c r="Y69" s="2176"/>
      <c r="Z69" s="2176"/>
      <c r="AA69" s="2177"/>
      <c r="AB69" s="1208"/>
      <c r="AC69" s="2178" t="s">
        <v>2324</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89"/>
      <c r="AX69" s="2089"/>
      <c r="AY69" s="2089"/>
      <c r="AZ69" s="2089"/>
      <c r="BA69" s="2089"/>
      <c r="BB69" s="2089"/>
      <c r="BC69" s="2090"/>
      <c r="BD69" s="1208"/>
      <c r="BE69" s="1215"/>
      <c r="BM69" s="1222" t="s">
        <v>545</v>
      </c>
    </row>
    <row r="70" spans="1:94" ht="15.75" customHeight="1">
      <c r="A70" s="1208"/>
      <c r="B70" s="2155" t="s">
        <v>2323</v>
      </c>
      <c r="C70" s="2156"/>
      <c r="D70" s="2156"/>
      <c r="E70" s="2156"/>
      <c r="F70" s="2156"/>
      <c r="G70" s="2156"/>
      <c r="H70" s="2156"/>
      <c r="I70" s="2156"/>
      <c r="J70" s="2156"/>
      <c r="K70" s="2156"/>
      <c r="L70" s="2156"/>
      <c r="M70" s="2156"/>
      <c r="N70" s="2156"/>
      <c r="O70" s="2040">
        <v>0</v>
      </c>
      <c r="P70" s="2040"/>
      <c r="Q70" s="2040"/>
      <c r="R70" s="2040"/>
      <c r="S70" s="2040"/>
      <c r="T70" s="2040"/>
      <c r="U70" s="2040"/>
      <c r="V70" s="2040"/>
      <c r="W70" s="2040"/>
      <c r="X70" s="2040"/>
      <c r="Y70" s="2040"/>
      <c r="Z70" s="2040"/>
      <c r="AA70" s="2157"/>
      <c r="AB70" s="1208"/>
      <c r="AC70" s="2078" t="s">
        <v>2322</v>
      </c>
      <c r="AD70" s="2034"/>
      <c r="AE70" s="2034"/>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2321</v>
      </c>
      <c r="C71" s="2156"/>
      <c r="D71" s="2156"/>
      <c r="E71" s="2156"/>
      <c r="F71" s="2156"/>
      <c r="G71" s="2156"/>
      <c r="H71" s="2156"/>
      <c r="I71" s="2156"/>
      <c r="J71" s="2156"/>
      <c r="K71" s="2156"/>
      <c r="L71" s="2156"/>
      <c r="M71" s="2156"/>
      <c r="N71" s="2156"/>
      <c r="O71" s="2040">
        <v>0</v>
      </c>
      <c r="P71" s="2040"/>
      <c r="Q71" s="2040"/>
      <c r="R71" s="2040"/>
      <c r="S71" s="2040"/>
      <c r="T71" s="2040"/>
      <c r="U71" s="2040"/>
      <c r="V71" s="2040"/>
      <c r="W71" s="2040"/>
      <c r="X71" s="2040"/>
      <c r="Y71" s="2040"/>
      <c r="Z71" s="2040"/>
      <c r="AA71" s="2157"/>
      <c r="AB71" s="1208"/>
      <c r="AC71" s="2168" t="s">
        <v>2320</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2319</v>
      </c>
    </row>
    <row r="72" spans="1:94" ht="15.75" customHeight="1">
      <c r="A72" s="1208"/>
      <c r="B72" s="2155" t="s">
        <v>2318</v>
      </c>
      <c r="C72" s="2156"/>
      <c r="D72" s="2156"/>
      <c r="E72" s="2156"/>
      <c r="F72" s="2156"/>
      <c r="G72" s="2156"/>
      <c r="H72" s="2156"/>
      <c r="I72" s="2156"/>
      <c r="J72" s="2156"/>
      <c r="K72" s="2156"/>
      <c r="L72" s="2156"/>
      <c r="M72" s="2156"/>
      <c r="N72" s="2156"/>
      <c r="O72" s="2040">
        <v>0</v>
      </c>
      <c r="P72" s="2040"/>
      <c r="Q72" s="2040"/>
      <c r="R72" s="2040"/>
      <c r="S72" s="2040"/>
      <c r="T72" s="2040"/>
      <c r="U72" s="2040"/>
      <c r="V72" s="2040"/>
      <c r="W72" s="2040"/>
      <c r="X72" s="2040"/>
      <c r="Y72" s="2040"/>
      <c r="Z72" s="2040"/>
      <c r="AA72" s="2157"/>
      <c r="AB72" s="1208"/>
      <c r="AC72" s="2158" t="s">
        <v>2317</v>
      </c>
      <c r="AD72" s="2159"/>
      <c r="AE72" s="2159"/>
      <c r="AF72" s="2159"/>
      <c r="AG72" s="2159"/>
      <c r="AH72" s="2159"/>
      <c r="AI72" s="2159"/>
      <c r="AJ72" s="2159"/>
      <c r="AK72" s="2159"/>
      <c r="AL72" s="2159"/>
      <c r="AM72" s="2159"/>
      <c r="AN72" s="2159"/>
      <c r="AO72" s="2159"/>
      <c r="AP72" s="2159"/>
      <c r="AQ72" s="2159"/>
      <c r="AR72" s="2159"/>
      <c r="AS72" s="2159"/>
      <c r="AT72" s="2159"/>
      <c r="AU72" s="2159"/>
      <c r="AV72" s="2034"/>
      <c r="AW72" s="2034"/>
      <c r="AX72" s="2034"/>
      <c r="AY72" s="2034"/>
      <c r="AZ72" s="2034"/>
      <c r="BA72" s="2034"/>
      <c r="BB72" s="2034"/>
      <c r="BC72" s="2035"/>
      <c r="BD72" s="1208"/>
      <c r="BE72" s="1215"/>
    </row>
    <row r="73" spans="1:94" ht="15.75" customHeight="1">
      <c r="A73" s="1208"/>
      <c r="B73" s="2160" t="s">
        <v>2316</v>
      </c>
      <c r="C73" s="2161"/>
      <c r="D73" s="2161"/>
      <c r="E73" s="2161"/>
      <c r="F73" s="2161"/>
      <c r="G73" s="2161"/>
      <c r="H73" s="2161"/>
      <c r="I73" s="2161"/>
      <c r="J73" s="2161"/>
      <c r="K73" s="2161"/>
      <c r="L73" s="2161"/>
      <c r="M73" s="2161"/>
      <c r="N73" s="2161"/>
      <c r="O73" s="2040">
        <v>0</v>
      </c>
      <c r="P73" s="2040"/>
      <c r="Q73" s="2040"/>
      <c r="R73" s="2040"/>
      <c r="S73" s="2040"/>
      <c r="T73" s="2040"/>
      <c r="U73" s="2040"/>
      <c r="V73" s="2040"/>
      <c r="W73" s="2040"/>
      <c r="X73" s="2040"/>
      <c r="Y73" s="2040"/>
      <c r="Z73" s="2040"/>
      <c r="AA73" s="2157"/>
      <c r="AB73" s="1208"/>
      <c r="AC73" s="2049" t="s">
        <v>2271</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57"/>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54" t="s">
        <v>2659</v>
      </c>
      <c r="G79" s="2145"/>
      <c r="H79" s="2145"/>
      <c r="I79" s="2145"/>
      <c r="J79" s="2145"/>
      <c r="K79" s="2145"/>
      <c r="L79" s="2145"/>
      <c r="M79" s="2145"/>
      <c r="N79" s="2145"/>
      <c r="O79" s="2145"/>
      <c r="P79" s="2145"/>
      <c r="Q79" s="2145"/>
      <c r="R79" s="2145"/>
      <c r="S79" s="2145"/>
      <c r="T79" s="214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7" t="s">
        <v>2314</v>
      </c>
      <c r="C81" s="2148"/>
      <c r="D81" s="2148"/>
      <c r="E81" s="2148"/>
      <c r="F81" s="2148"/>
      <c r="G81" s="2148"/>
      <c r="H81" s="2148"/>
      <c r="I81" s="2148"/>
      <c r="J81" s="2148"/>
      <c r="K81" s="2148"/>
      <c r="L81" s="2148"/>
      <c r="M81" s="2148"/>
      <c r="N81" s="2148"/>
      <c r="O81" s="2148"/>
      <c r="P81" s="2148"/>
      <c r="Q81" s="2148"/>
      <c r="R81" s="2148"/>
      <c r="S81" s="2148"/>
      <c r="T81" s="2148"/>
      <c r="U81" s="2148"/>
      <c r="V81" s="2148"/>
      <c r="W81" s="2148"/>
      <c r="X81" s="2148"/>
      <c r="Y81" s="2148"/>
      <c r="Z81" s="2148"/>
      <c r="AA81" s="2148"/>
      <c r="AB81" s="2148"/>
      <c r="AC81" s="2148"/>
      <c r="AD81" s="2148"/>
      <c r="AE81" s="2148"/>
      <c r="AF81" s="2148"/>
      <c r="AG81" s="2148"/>
      <c r="AH81" s="2149"/>
      <c r="AI81" s="1208"/>
      <c r="AJ81" s="2131" t="s">
        <v>2619</v>
      </c>
      <c r="AK81" s="2132"/>
      <c r="AL81" s="2132"/>
      <c r="AM81" s="2132"/>
      <c r="AN81" s="2132"/>
      <c r="AO81" s="2132"/>
      <c r="AP81" s="2132"/>
      <c r="AQ81" s="2132"/>
      <c r="AR81" s="2132"/>
      <c r="AS81" s="2132"/>
      <c r="AT81" s="2132"/>
      <c r="AU81" s="2132"/>
      <c r="AV81" s="2132"/>
      <c r="AW81" s="2132"/>
      <c r="AX81" s="2132"/>
      <c r="AY81" s="2150" t="s">
        <v>545</v>
      </c>
      <c r="AZ81" s="2150"/>
      <c r="BA81" s="2150"/>
      <c r="BB81" s="2151"/>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2308</v>
      </c>
      <c r="J82" s="2106"/>
      <c r="K82" s="2106"/>
      <c r="L82" s="2106"/>
      <c r="M82" s="2106"/>
      <c r="N82" s="2106"/>
      <c r="O82" s="2106" t="s">
        <v>2287</v>
      </c>
      <c r="P82" s="2106"/>
      <c r="Q82" s="2106"/>
      <c r="R82" s="2106"/>
      <c r="S82" s="2106"/>
      <c r="T82" s="2106"/>
      <c r="U82" s="2106"/>
      <c r="V82" s="2142" t="s">
        <v>2286</v>
      </c>
      <c r="W82" s="2142"/>
      <c r="X82" s="2142"/>
      <c r="Y82" s="2142"/>
      <c r="Z82" s="2142"/>
      <c r="AA82" s="2142"/>
      <c r="AB82" s="2079" t="s">
        <v>2307</v>
      </c>
      <c r="AC82" s="2079"/>
      <c r="AD82" s="2079"/>
      <c r="AE82" s="2079"/>
      <c r="AF82" s="2079"/>
      <c r="AG82" s="2079"/>
      <c r="AH82" s="2143"/>
      <c r="AI82" s="1208"/>
      <c r="AJ82" s="2134"/>
      <c r="AK82" s="2135"/>
      <c r="AL82" s="2135"/>
      <c r="AM82" s="2135"/>
      <c r="AN82" s="2135"/>
      <c r="AO82" s="2135"/>
      <c r="AP82" s="2135"/>
      <c r="AQ82" s="2135"/>
      <c r="AR82" s="2135"/>
      <c r="AS82" s="2135"/>
      <c r="AT82" s="2135"/>
      <c r="AU82" s="2135"/>
      <c r="AV82" s="2135"/>
      <c r="AW82" s="2135"/>
      <c r="AX82" s="2135"/>
      <c r="AY82" s="2152"/>
      <c r="AZ82" s="2152"/>
      <c r="BA82" s="2152"/>
      <c r="BB82" s="2153"/>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2"/>
      <c r="W83" s="2142"/>
      <c r="X83" s="2142"/>
      <c r="Y83" s="2142"/>
      <c r="Z83" s="2142"/>
      <c r="AA83" s="2142"/>
      <c r="AB83" s="2079"/>
      <c r="AC83" s="2079"/>
      <c r="AD83" s="2079"/>
      <c r="AE83" s="2079"/>
      <c r="AF83" s="2079"/>
      <c r="AG83" s="2079"/>
      <c r="AH83" s="2143"/>
      <c r="AI83" s="1208"/>
      <c r="AJ83" s="2134"/>
      <c r="AK83" s="2135"/>
      <c r="AL83" s="2135"/>
      <c r="AM83" s="2135"/>
      <c r="AN83" s="2135"/>
      <c r="AO83" s="2135"/>
      <c r="AP83" s="2135"/>
      <c r="AQ83" s="2135"/>
      <c r="AR83" s="2135"/>
      <c r="AS83" s="2135"/>
      <c r="AT83" s="2135"/>
      <c r="AU83" s="2135"/>
      <c r="AV83" s="2135"/>
      <c r="AW83" s="2135"/>
      <c r="AX83" s="2135"/>
      <c r="AY83" s="2152"/>
      <c r="AZ83" s="2152"/>
      <c r="BA83" s="2152"/>
      <c r="BB83" s="2153"/>
      <c r="BC83" s="1208"/>
      <c r="BD83" s="1208"/>
      <c r="BE83" s="1215"/>
      <c r="CK83" s="1206"/>
      <c r="CL83" s="1206"/>
      <c r="CM83" s="1206"/>
      <c r="CN83" s="1206"/>
      <c r="CO83" s="1206"/>
      <c r="CP83" s="1206"/>
    </row>
    <row r="84" spans="1:94" ht="15.75" customHeight="1">
      <c r="A84" s="1208"/>
      <c r="B84" s="2112" t="s">
        <v>2306</v>
      </c>
      <c r="C84" s="2106"/>
      <c r="D84" s="2106"/>
      <c r="E84" s="2106"/>
      <c r="F84" s="2106"/>
      <c r="G84" s="2106"/>
      <c r="H84" s="2106"/>
      <c r="I84" s="2082">
        <v>101</v>
      </c>
      <c r="J84" s="2082"/>
      <c r="K84" s="2082"/>
      <c r="L84" s="2082"/>
      <c r="M84" s="2082"/>
      <c r="N84" s="2082"/>
      <c r="O84" s="2082">
        <v>8</v>
      </c>
      <c r="P84" s="2082"/>
      <c r="Q84" s="2082"/>
      <c r="R84" s="2082"/>
      <c r="S84" s="2082"/>
      <c r="T84" s="2082"/>
      <c r="U84" s="2082"/>
      <c r="V84" s="2082">
        <v>10</v>
      </c>
      <c r="W84" s="2082"/>
      <c r="X84" s="2082"/>
      <c r="Y84" s="2082"/>
      <c r="Z84" s="2082"/>
      <c r="AA84" s="2082"/>
      <c r="AB84" s="2082">
        <v>0</v>
      </c>
      <c r="AC84" s="2082"/>
      <c r="AD84" s="2082"/>
      <c r="AE84" s="2082"/>
      <c r="AF84" s="2082"/>
      <c r="AG84" s="2082"/>
      <c r="AH84" s="2083"/>
      <c r="AI84" s="1208"/>
      <c r="AJ84" s="2134"/>
      <c r="AK84" s="2135"/>
      <c r="AL84" s="2135"/>
      <c r="AM84" s="2135"/>
      <c r="AN84" s="2135"/>
      <c r="AO84" s="2135"/>
      <c r="AP84" s="2135"/>
      <c r="AQ84" s="2135"/>
      <c r="AR84" s="2135"/>
      <c r="AS84" s="2135"/>
      <c r="AT84" s="2135"/>
      <c r="AU84" s="2135"/>
      <c r="AV84" s="2135"/>
      <c r="AW84" s="2135"/>
      <c r="AX84" s="2135"/>
      <c r="AY84" s="2152"/>
      <c r="AZ84" s="2152"/>
      <c r="BA84" s="2152"/>
      <c r="BB84" s="2153"/>
      <c r="BC84" s="1208"/>
      <c r="BD84" s="1208"/>
      <c r="BE84" s="1215"/>
      <c r="CK84" s="1206"/>
      <c r="CL84" s="1206"/>
      <c r="CM84" s="1206"/>
      <c r="CN84" s="1206"/>
      <c r="CO84" s="1206"/>
      <c r="CP84" s="1206"/>
    </row>
    <row r="85" spans="1:94" ht="15.75" customHeight="1">
      <c r="A85" s="1208"/>
      <c r="B85" s="2112" t="s">
        <v>2305</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2311</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0" t="s">
        <v>2304</v>
      </c>
      <c r="C86" s="2141"/>
      <c r="D86" s="2141"/>
      <c r="E86" s="2141"/>
      <c r="F86" s="2141"/>
      <c r="G86" s="2141"/>
      <c r="H86" s="2141"/>
      <c r="I86" s="2076">
        <v>2344</v>
      </c>
      <c r="J86" s="2076"/>
      <c r="K86" s="2076"/>
      <c r="L86" s="2076"/>
      <c r="M86" s="2076"/>
      <c r="N86" s="2076"/>
      <c r="O86" s="2076">
        <v>786</v>
      </c>
      <c r="P86" s="2076"/>
      <c r="Q86" s="2076"/>
      <c r="R86" s="2076"/>
      <c r="S86" s="2076"/>
      <c r="T86" s="2076"/>
      <c r="U86" s="2076"/>
      <c r="V86" s="2076">
        <v>1587</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4"/>
      <c r="G90" s="2145"/>
      <c r="H90" s="2145"/>
      <c r="I90" s="2145"/>
      <c r="J90" s="2145"/>
      <c r="K90" s="2145"/>
      <c r="L90" s="2145"/>
      <c r="M90" s="2145"/>
      <c r="N90" s="2145"/>
      <c r="O90" s="2145"/>
      <c r="P90" s="2145"/>
      <c r="Q90" s="2145"/>
      <c r="R90" s="2145"/>
      <c r="S90" s="2145"/>
      <c r="T90" s="214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7" t="s">
        <v>2312</v>
      </c>
      <c r="C92" s="2148"/>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c r="AC92" s="2148"/>
      <c r="AD92" s="2148"/>
      <c r="AE92" s="2148"/>
      <c r="AF92" s="2148"/>
      <c r="AG92" s="2148"/>
      <c r="AH92" s="2149"/>
      <c r="AI92" s="1208"/>
      <c r="AJ92" s="2131" t="s">
        <v>2620</v>
      </c>
      <c r="AK92" s="2132"/>
      <c r="AL92" s="2132"/>
      <c r="AM92" s="2132"/>
      <c r="AN92" s="2132"/>
      <c r="AO92" s="2132"/>
      <c r="AP92" s="2132"/>
      <c r="AQ92" s="2132"/>
      <c r="AR92" s="2132"/>
      <c r="AS92" s="2132"/>
      <c r="AT92" s="2132"/>
      <c r="AU92" s="2132"/>
      <c r="AV92" s="2132"/>
      <c r="AW92" s="2132"/>
      <c r="AX92" s="2132"/>
      <c r="AY92" s="2150" t="s">
        <v>545</v>
      </c>
      <c r="AZ92" s="2150"/>
      <c r="BA92" s="2150"/>
      <c r="BB92" s="21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2308</v>
      </c>
      <c r="J93" s="2106"/>
      <c r="K93" s="2106"/>
      <c r="L93" s="2106"/>
      <c r="M93" s="2106"/>
      <c r="N93" s="2106"/>
      <c r="O93" s="2106" t="s">
        <v>2287</v>
      </c>
      <c r="P93" s="2106"/>
      <c r="Q93" s="2106"/>
      <c r="R93" s="2106"/>
      <c r="S93" s="2106"/>
      <c r="T93" s="2106"/>
      <c r="U93" s="2106"/>
      <c r="V93" s="2142" t="s">
        <v>2286</v>
      </c>
      <c r="W93" s="2142"/>
      <c r="X93" s="2142"/>
      <c r="Y93" s="2142"/>
      <c r="Z93" s="2142"/>
      <c r="AA93" s="2142"/>
      <c r="AB93" s="2079" t="s">
        <v>2307</v>
      </c>
      <c r="AC93" s="2079"/>
      <c r="AD93" s="2079"/>
      <c r="AE93" s="2079"/>
      <c r="AF93" s="2079"/>
      <c r="AG93" s="2079"/>
      <c r="AH93" s="2143"/>
      <c r="AI93" s="1208"/>
      <c r="AJ93" s="2134"/>
      <c r="AK93" s="2135"/>
      <c r="AL93" s="2135"/>
      <c r="AM93" s="2135"/>
      <c r="AN93" s="2135"/>
      <c r="AO93" s="2135"/>
      <c r="AP93" s="2135"/>
      <c r="AQ93" s="2135"/>
      <c r="AR93" s="2135"/>
      <c r="AS93" s="2135"/>
      <c r="AT93" s="2135"/>
      <c r="AU93" s="2135"/>
      <c r="AV93" s="2135"/>
      <c r="AW93" s="2135"/>
      <c r="AX93" s="2135"/>
      <c r="AY93" s="2152"/>
      <c r="AZ93" s="2152"/>
      <c r="BA93" s="2152"/>
      <c r="BB93" s="21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2"/>
      <c r="W94" s="2142"/>
      <c r="X94" s="2142"/>
      <c r="Y94" s="2142"/>
      <c r="Z94" s="2142"/>
      <c r="AA94" s="2142"/>
      <c r="AB94" s="2079"/>
      <c r="AC94" s="2079"/>
      <c r="AD94" s="2079"/>
      <c r="AE94" s="2079"/>
      <c r="AF94" s="2079"/>
      <c r="AG94" s="2079"/>
      <c r="AH94" s="2143"/>
      <c r="AI94" s="1208"/>
      <c r="AJ94" s="2134"/>
      <c r="AK94" s="2135"/>
      <c r="AL94" s="2135"/>
      <c r="AM94" s="2135"/>
      <c r="AN94" s="2135"/>
      <c r="AO94" s="2135"/>
      <c r="AP94" s="2135"/>
      <c r="AQ94" s="2135"/>
      <c r="AR94" s="2135"/>
      <c r="AS94" s="2135"/>
      <c r="AT94" s="2135"/>
      <c r="AU94" s="2135"/>
      <c r="AV94" s="2135"/>
      <c r="AW94" s="2135"/>
      <c r="AX94" s="2135"/>
      <c r="AY94" s="2152"/>
      <c r="AZ94" s="2152"/>
      <c r="BA94" s="2152"/>
      <c r="BB94" s="21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2306</v>
      </c>
      <c r="C95" s="2106"/>
      <c r="D95" s="2106"/>
      <c r="E95" s="2106"/>
      <c r="F95" s="2106"/>
      <c r="G95" s="2106"/>
      <c r="H95" s="2106"/>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4"/>
      <c r="AK95" s="2135"/>
      <c r="AL95" s="2135"/>
      <c r="AM95" s="2135"/>
      <c r="AN95" s="2135"/>
      <c r="AO95" s="2135"/>
      <c r="AP95" s="2135"/>
      <c r="AQ95" s="2135"/>
      <c r="AR95" s="2135"/>
      <c r="AS95" s="2135"/>
      <c r="AT95" s="2135"/>
      <c r="AU95" s="2135"/>
      <c r="AV95" s="2135"/>
      <c r="AW95" s="2135"/>
      <c r="AX95" s="2135"/>
      <c r="AY95" s="2152"/>
      <c r="AZ95" s="2152"/>
      <c r="BA95" s="2152"/>
      <c r="BB95" s="21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2305</v>
      </c>
      <c r="C96" s="2106"/>
      <c r="D96" s="2106"/>
      <c r="E96" s="2106"/>
      <c r="F96" s="2106"/>
      <c r="G96" s="2106"/>
      <c r="H96" s="2106"/>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2311</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0" t="s">
        <v>2304</v>
      </c>
      <c r="C97" s="2141"/>
      <c r="D97" s="2141"/>
      <c r="E97" s="2141"/>
      <c r="F97" s="2141"/>
      <c r="G97" s="2141"/>
      <c r="H97" s="2141"/>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2309</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2308</v>
      </c>
      <c r="J103" s="2106"/>
      <c r="K103" s="2106"/>
      <c r="L103" s="2106"/>
      <c r="M103" s="2106"/>
      <c r="N103" s="2106"/>
      <c r="O103" s="2106" t="s">
        <v>2287</v>
      </c>
      <c r="P103" s="2106"/>
      <c r="Q103" s="2106"/>
      <c r="R103" s="2106"/>
      <c r="S103" s="2106"/>
      <c r="T103" s="2106"/>
      <c r="U103" s="2106"/>
      <c r="V103" s="2142" t="s">
        <v>2286</v>
      </c>
      <c r="W103" s="2142"/>
      <c r="X103" s="2142"/>
      <c r="Y103" s="2142"/>
      <c r="Z103" s="2142"/>
      <c r="AA103" s="2142"/>
      <c r="AB103" s="2079" t="s">
        <v>2307</v>
      </c>
      <c r="AC103" s="2079"/>
      <c r="AD103" s="2079"/>
      <c r="AE103" s="2079"/>
      <c r="AF103" s="2079"/>
      <c r="AG103" s="2079"/>
      <c r="AH103" s="214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2"/>
      <c r="W104" s="2142"/>
      <c r="X104" s="2142"/>
      <c r="Y104" s="2142"/>
      <c r="Z104" s="2142"/>
      <c r="AA104" s="2142"/>
      <c r="AB104" s="2079"/>
      <c r="AC104" s="2079"/>
      <c r="AD104" s="2079"/>
      <c r="AE104" s="2079"/>
      <c r="AF104" s="2079"/>
      <c r="AG104" s="2079"/>
      <c r="AH104" s="214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2306</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2305</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0" t="s">
        <v>2304</v>
      </c>
      <c r="C107" s="2141"/>
      <c r="D107" s="2141"/>
      <c r="E107" s="2141"/>
      <c r="F107" s="2141"/>
      <c r="G107" s="2141"/>
      <c r="H107" s="2141"/>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2621</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2621</v>
      </c>
      <c r="C116" s="2122"/>
      <c r="D116" s="2122"/>
      <c r="E116" s="2122"/>
      <c r="F116" s="2122"/>
      <c r="G116" s="2122"/>
      <c r="H116" s="2122"/>
      <c r="I116" s="2122"/>
      <c r="J116" s="2122"/>
      <c r="K116" s="2122"/>
      <c r="L116" s="2122"/>
      <c r="M116" s="2122"/>
      <c r="N116" s="2122"/>
      <c r="O116" s="2122"/>
      <c r="P116" s="2122"/>
      <c r="Q116" s="2122"/>
      <c r="R116" s="2122"/>
      <c r="S116" s="2122"/>
      <c r="T116" s="2122"/>
      <c r="U116" s="2125" t="s">
        <v>545</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1" t="s">
        <v>2301</v>
      </c>
      <c r="Y120" s="2132"/>
      <c r="Z120" s="2132"/>
      <c r="AA120" s="2132"/>
      <c r="AB120" s="2132"/>
      <c r="AC120" s="2132"/>
      <c r="AD120" s="2132"/>
      <c r="AE120" s="2132"/>
      <c r="AF120" s="2132"/>
      <c r="AG120" s="2132"/>
      <c r="AH120" s="2132"/>
      <c r="AI120" s="2132"/>
      <c r="AJ120" s="2132"/>
      <c r="AK120" s="2132"/>
      <c r="AL120" s="2132"/>
      <c r="AM120" s="2132"/>
      <c r="AN120" s="2132"/>
      <c r="AO120" s="2132"/>
      <c r="AP120" s="2132"/>
      <c r="AQ120" s="2132"/>
      <c r="AR120" s="2132"/>
      <c r="AS120" s="2132"/>
      <c r="AT120" s="2132"/>
      <c r="AU120" s="2132"/>
      <c r="AV120" s="2132"/>
      <c r="AW120" s="2132"/>
      <c r="AX120" s="2132"/>
      <c r="AY120" s="2132"/>
      <c r="AZ120" s="2132"/>
      <c r="BA120" s="2132"/>
      <c r="BB120" s="2132"/>
      <c r="BC120" s="2132"/>
      <c r="BD120" s="2133"/>
      <c r="BE120" s="1215"/>
    </row>
    <row r="121" spans="1:57" ht="15.75" customHeight="1">
      <c r="A121" s="1208"/>
      <c r="B121" s="2137" t="s">
        <v>1566</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134"/>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6"/>
      <c r="BE121" s="1215"/>
    </row>
    <row r="122" spans="1:57" ht="15.75" customHeight="1">
      <c r="A122" s="1208"/>
      <c r="B122" s="2046"/>
      <c r="C122" s="2047"/>
      <c r="D122" s="2047"/>
      <c r="E122" s="2047"/>
      <c r="F122" s="2047"/>
      <c r="G122" s="2047"/>
      <c r="H122" s="2047"/>
      <c r="I122" s="2106" t="s">
        <v>2300</v>
      </c>
      <c r="J122" s="2106"/>
      <c r="K122" s="2106"/>
      <c r="L122" s="2106"/>
      <c r="M122" s="2106"/>
      <c r="N122" s="2106"/>
      <c r="O122" s="2107" t="s">
        <v>2299</v>
      </c>
      <c r="P122" s="2107"/>
      <c r="Q122" s="2107"/>
      <c r="R122" s="2107"/>
      <c r="S122" s="2107"/>
      <c r="T122" s="2107"/>
      <c r="U122" s="2108"/>
      <c r="V122" s="1208"/>
      <c r="W122" s="1208"/>
      <c r="X122" s="2049" t="s">
        <v>2798</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2285</v>
      </c>
      <c r="C123" s="2081"/>
      <c r="D123" s="2081"/>
      <c r="E123" s="2081"/>
      <c r="F123" s="2081"/>
      <c r="G123" s="2081"/>
      <c r="H123" s="2081"/>
      <c r="I123" s="2082">
        <v>201</v>
      </c>
      <c r="J123" s="2082"/>
      <c r="K123" s="2082"/>
      <c r="L123" s="2082"/>
      <c r="M123" s="2082"/>
      <c r="N123" s="2082"/>
      <c r="O123" s="2082">
        <v>0</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2284</v>
      </c>
      <c r="C124" s="2075"/>
      <c r="D124" s="2075"/>
      <c r="E124" s="2075"/>
      <c r="F124" s="2075"/>
      <c r="G124" s="2075"/>
      <c r="H124" s="2075"/>
      <c r="I124" s="2076">
        <v>50</v>
      </c>
      <c r="J124" s="2076"/>
      <c r="K124" s="2076"/>
      <c r="L124" s="2076"/>
      <c r="M124" s="2076"/>
      <c r="N124" s="2076"/>
      <c r="O124" s="2129"/>
      <c r="P124" s="2129"/>
      <c r="Q124" s="2129"/>
      <c r="R124" s="2129"/>
      <c r="S124" s="2129"/>
      <c r="T124" s="2129"/>
      <c r="U124" s="2130"/>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09" t="s">
        <v>2297</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2287</v>
      </c>
      <c r="J129" s="2084"/>
      <c r="K129" s="2084"/>
      <c r="L129" s="2084"/>
      <c r="M129" s="2084"/>
      <c r="N129" s="2084"/>
      <c r="O129" s="2084"/>
      <c r="P129" s="2084" t="s">
        <v>2286</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2285</v>
      </c>
      <c r="C131" s="2081"/>
      <c r="D131" s="2081"/>
      <c r="E131" s="2081"/>
      <c r="F131" s="2081"/>
      <c r="G131" s="2081"/>
      <c r="H131" s="2081"/>
      <c r="I131" s="2082">
        <v>101</v>
      </c>
      <c r="J131" s="2082"/>
      <c r="K131" s="2082"/>
      <c r="L131" s="2082"/>
      <c r="M131" s="2082"/>
      <c r="N131" s="2082"/>
      <c r="O131" s="2082"/>
      <c r="P131" s="2082">
        <v>10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2284</v>
      </c>
      <c r="C132" s="2075"/>
      <c r="D132" s="2075"/>
      <c r="E132" s="2075"/>
      <c r="F132" s="2075"/>
      <c r="G132" s="2075"/>
      <c r="H132" s="2075"/>
      <c r="I132" s="2076">
        <v>0</v>
      </c>
      <c r="J132" s="2076"/>
      <c r="K132" s="2076"/>
      <c r="L132" s="2076"/>
      <c r="M132" s="2076"/>
      <c r="N132" s="2076"/>
      <c r="O132" s="2076"/>
      <c r="P132" s="2076">
        <v>0</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2296</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669</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2295</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2294</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2319</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2293</v>
      </c>
      <c r="C137" s="2092"/>
      <c r="D137" s="2092"/>
      <c r="E137" s="2092"/>
      <c r="F137" s="2092"/>
      <c r="G137" s="2092"/>
      <c r="H137" s="2092"/>
      <c r="I137" s="2092"/>
      <c r="J137" s="2092"/>
      <c r="K137" s="2092"/>
      <c r="L137" s="2092"/>
      <c r="M137" s="2092"/>
      <c r="N137" s="2092"/>
      <c r="O137" s="2092"/>
      <c r="P137" s="2092"/>
      <c r="Q137" s="2092"/>
      <c r="R137" s="2093" t="s">
        <v>2799</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250</v>
      </c>
      <c r="BD137" s="1208"/>
      <c r="BE137" s="1215"/>
    </row>
    <row r="138" spans="1:57" ht="15.75" customHeight="1">
      <c r="A138" s="1208"/>
      <c r="B138" s="2095" t="s">
        <v>2800</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2290</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2289</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2287</v>
      </c>
      <c r="J152" s="2084"/>
      <c r="K152" s="2084"/>
      <c r="L152" s="2084"/>
      <c r="M152" s="2084"/>
      <c r="N152" s="2084"/>
      <c r="O152" s="2084"/>
      <c r="P152" s="2084" t="s">
        <v>2288</v>
      </c>
      <c r="Q152" s="2084"/>
      <c r="R152" s="2084"/>
      <c r="S152" s="2084"/>
      <c r="T152" s="2084"/>
      <c r="U152" s="2085"/>
      <c r="V152" s="1208"/>
      <c r="W152" s="1208"/>
      <c r="X152" s="2046"/>
      <c r="Y152" s="2047"/>
      <c r="Z152" s="2047"/>
      <c r="AA152" s="2047"/>
      <c r="AB152" s="2047"/>
      <c r="AC152" s="2047"/>
      <c r="AD152" s="2047"/>
      <c r="AE152" s="2084" t="s">
        <v>2287</v>
      </c>
      <c r="AF152" s="2084"/>
      <c r="AG152" s="2084"/>
      <c r="AH152" s="2084"/>
      <c r="AI152" s="2084"/>
      <c r="AJ152" s="2084"/>
      <c r="AK152" s="2084"/>
      <c r="AL152" s="2084" t="s">
        <v>2286</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2285</v>
      </c>
      <c r="C154" s="2081"/>
      <c r="D154" s="2081"/>
      <c r="E154" s="2081"/>
      <c r="F154" s="2081"/>
      <c r="G154" s="2081"/>
      <c r="H154" s="2081"/>
      <c r="I154" s="2082">
        <v>9</v>
      </c>
      <c r="J154" s="2082"/>
      <c r="K154" s="2082"/>
      <c r="L154" s="2082"/>
      <c r="M154" s="2082"/>
      <c r="N154" s="2082"/>
      <c r="O154" s="2082"/>
      <c r="P154" s="2082">
        <v>12</v>
      </c>
      <c r="Q154" s="2082"/>
      <c r="R154" s="2082"/>
      <c r="S154" s="2082"/>
      <c r="T154" s="2082"/>
      <c r="U154" s="2083"/>
      <c r="V154" s="1208"/>
      <c r="W154" s="1208"/>
      <c r="X154" s="2074" t="s">
        <v>2285</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2284</v>
      </c>
      <c r="C155" s="2075"/>
      <c r="D155" s="2075"/>
      <c r="E155" s="2075"/>
      <c r="F155" s="2075"/>
      <c r="G155" s="2075"/>
      <c r="H155" s="2075"/>
      <c r="I155" s="2076">
        <v>1</v>
      </c>
      <c r="J155" s="2076"/>
      <c r="K155" s="2076"/>
      <c r="L155" s="2076"/>
      <c r="M155" s="2076"/>
      <c r="N155" s="2076"/>
      <c r="O155" s="2076"/>
      <c r="P155" s="2076">
        <v>2</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2283</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2268</v>
      </c>
      <c r="D158" s="2047"/>
      <c r="E158" s="2047"/>
      <c r="F158" s="2047"/>
      <c r="G158" s="2047"/>
      <c r="H158" s="2047"/>
      <c r="I158" s="2047"/>
      <c r="J158" s="2047"/>
      <c r="K158" s="2047"/>
      <c r="L158" s="2047"/>
      <c r="M158" s="2047"/>
      <c r="N158" s="2047"/>
      <c r="O158" s="2047"/>
      <c r="P158" s="2047"/>
      <c r="Q158" s="2047" t="s">
        <v>2282</v>
      </c>
      <c r="R158" s="2047"/>
      <c r="S158" s="2047"/>
      <c r="T158" s="2079" t="s">
        <v>2281</v>
      </c>
      <c r="U158" s="2079"/>
      <c r="V158" s="2079"/>
      <c r="W158" s="2079"/>
      <c r="X158" s="2079"/>
      <c r="Y158" s="2079"/>
      <c r="Z158" s="2079"/>
      <c r="AA158" s="2079"/>
      <c r="AB158" s="2047" t="s">
        <v>2280</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2279</v>
      </c>
      <c r="D159" s="2062"/>
      <c r="E159" s="2062"/>
      <c r="F159" s="2062"/>
      <c r="G159" s="2062"/>
      <c r="H159" s="2062"/>
      <c r="I159" s="2062"/>
      <c r="J159" s="2062"/>
      <c r="K159" s="2062"/>
      <c r="L159" s="2062"/>
      <c r="M159" s="2062"/>
      <c r="N159" s="2062"/>
      <c r="O159" s="2062"/>
      <c r="P159" s="2062"/>
      <c r="Q159" s="2004">
        <v>55</v>
      </c>
      <c r="R159" s="2004"/>
      <c r="S159" s="2004"/>
      <c r="T159" s="2055"/>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2278</v>
      </c>
      <c r="D160" s="2062"/>
      <c r="E160" s="2062"/>
      <c r="F160" s="2062"/>
      <c r="G160" s="2062"/>
      <c r="H160" s="2062"/>
      <c r="I160" s="2062"/>
      <c r="J160" s="2062"/>
      <c r="K160" s="2062"/>
      <c r="L160" s="2062"/>
      <c r="M160" s="2062"/>
      <c r="N160" s="2062"/>
      <c r="O160" s="2062"/>
      <c r="P160" s="2062"/>
      <c r="Q160" s="2004">
        <v>55</v>
      </c>
      <c r="R160" s="2004"/>
      <c r="S160" s="2004"/>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2277</v>
      </c>
      <c r="D161" s="2062"/>
      <c r="E161" s="2062"/>
      <c r="F161" s="2062"/>
      <c r="G161" s="2062"/>
      <c r="H161" s="2062"/>
      <c r="I161" s="2062"/>
      <c r="J161" s="2062"/>
      <c r="K161" s="2062"/>
      <c r="L161" s="2062"/>
      <c r="M161" s="2062"/>
      <c r="N161" s="2062"/>
      <c r="O161" s="2062"/>
      <c r="P161" s="2062"/>
      <c r="Q161" s="2004">
        <v>55</v>
      </c>
      <c r="R161" s="2004"/>
      <c r="S161" s="2004"/>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2276</v>
      </c>
      <c r="D162" s="2062"/>
      <c r="E162" s="2062"/>
      <c r="F162" s="2062"/>
      <c r="G162" s="2062"/>
      <c r="H162" s="2062"/>
      <c r="I162" s="2062"/>
      <c r="J162" s="2062"/>
      <c r="K162" s="2062"/>
      <c r="L162" s="2062"/>
      <c r="M162" s="2062"/>
      <c r="N162" s="2062"/>
      <c r="O162" s="2062"/>
      <c r="P162" s="2062"/>
      <c r="Q162" s="2004">
        <v>55</v>
      </c>
      <c r="R162" s="2004"/>
      <c r="S162" s="2004"/>
      <c r="T162" s="2055"/>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170</v>
      </c>
      <c r="D163" s="2062"/>
      <c r="E163" s="2062"/>
      <c r="F163" s="2063" t="s">
        <v>2801</v>
      </c>
      <c r="G163" s="2063"/>
      <c r="H163" s="2063"/>
      <c r="I163" s="2063"/>
      <c r="J163" s="2063"/>
      <c r="K163" s="2063"/>
      <c r="L163" s="2063"/>
      <c r="M163" s="2063"/>
      <c r="N163" s="2063"/>
      <c r="O163" s="2063"/>
      <c r="P163" s="2063"/>
      <c r="Q163" s="2004">
        <v>55</v>
      </c>
      <c r="R163" s="2004"/>
      <c r="S163" s="2004"/>
      <c r="T163" s="2064">
        <v>45833</v>
      </c>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170</v>
      </c>
      <c r="D164" s="2062"/>
      <c r="E164" s="2062"/>
      <c r="F164" s="2063" t="s">
        <v>2257</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170</v>
      </c>
      <c r="D165" s="2068"/>
      <c r="E165" s="2068"/>
      <c r="F165" s="2069" t="s">
        <v>2257</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2275</v>
      </c>
      <c r="D167" s="2033"/>
      <c r="E167" s="2033"/>
      <c r="F167" s="2033"/>
      <c r="G167" s="2033"/>
      <c r="H167" s="2033"/>
      <c r="I167" s="2033"/>
      <c r="J167" s="2033"/>
      <c r="K167" s="2033"/>
      <c r="L167" s="2033"/>
      <c r="M167" s="2033"/>
      <c r="N167" s="2042"/>
      <c r="O167" s="1208"/>
      <c r="P167" s="2043" t="s">
        <v>2274</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2273</v>
      </c>
      <c r="D168" s="2047"/>
      <c r="E168" s="2047"/>
      <c r="F168" s="2047"/>
      <c r="G168" s="2047"/>
      <c r="H168" s="2047"/>
      <c r="I168" s="2047" t="s">
        <v>2272</v>
      </c>
      <c r="J168" s="2047"/>
      <c r="K168" s="2047"/>
      <c r="L168" s="2047"/>
      <c r="M168" s="2047"/>
      <c r="N168" s="2048"/>
      <c r="O168" s="1208"/>
      <c r="P168" s="2049" t="s">
        <v>2271</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t="s">
        <v>2802</v>
      </c>
      <c r="D169" s="1995"/>
      <c r="E169" s="1995"/>
      <c r="F169" s="1995"/>
      <c r="G169" s="1995"/>
      <c r="H169" s="1995"/>
      <c r="I169" s="2055">
        <v>46065</v>
      </c>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c r="D170" s="1995"/>
      <c r="E170" s="1995"/>
      <c r="F170" s="1995"/>
      <c r="G170" s="1995"/>
      <c r="H170" s="1995"/>
      <c r="I170" s="2055"/>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2270</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2268</v>
      </c>
      <c r="D179" s="2033"/>
      <c r="E179" s="2033"/>
      <c r="F179" s="2033"/>
      <c r="G179" s="2033"/>
      <c r="H179" s="2033"/>
      <c r="I179" s="2033"/>
      <c r="J179" s="2033"/>
      <c r="K179" s="2033"/>
      <c r="L179" s="2033"/>
      <c r="M179" s="2033"/>
      <c r="N179" s="2033" t="s">
        <v>2269</v>
      </c>
      <c r="O179" s="2033"/>
      <c r="P179" s="2033"/>
      <c r="Q179" s="2033"/>
      <c r="R179" s="2033"/>
      <c r="S179" s="2033"/>
      <c r="T179" s="2033"/>
      <c r="U179" s="2034" t="s">
        <v>2268</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2267</v>
      </c>
      <c r="D180" s="2012"/>
      <c r="E180" s="2012"/>
      <c r="F180" s="2012"/>
      <c r="G180" s="2012"/>
      <c r="H180" s="2012"/>
      <c r="I180" s="2012"/>
      <c r="J180" s="2012"/>
      <c r="K180" s="2012"/>
      <c r="L180" s="2012"/>
      <c r="M180" s="2012"/>
      <c r="N180" s="2022">
        <f>'Sources and Uses Budget'!B105</f>
        <v>46398768</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2266</v>
      </c>
      <c r="D181" s="2012"/>
      <c r="E181" s="2012"/>
      <c r="F181" s="2012"/>
      <c r="G181" s="2012"/>
      <c r="H181" s="2012"/>
      <c r="I181" s="2012"/>
      <c r="J181" s="2012"/>
      <c r="K181" s="2012"/>
      <c r="L181" s="2012"/>
      <c r="M181" s="2012"/>
      <c r="N181" s="2022">
        <f>N180/J29</f>
        <v>692518.92537313432</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2265</v>
      </c>
      <c r="D182" s="2039"/>
      <c r="E182" s="2039"/>
      <c r="F182" s="2039"/>
      <c r="G182" s="2039"/>
      <c r="H182" s="2039"/>
      <c r="I182" s="2039"/>
      <c r="J182" s="2039"/>
      <c r="K182" s="2039"/>
      <c r="L182" s="2039"/>
      <c r="M182" s="2039"/>
      <c r="N182" s="2040">
        <v>0</v>
      </c>
      <c r="O182" s="2040"/>
      <c r="P182" s="2040"/>
      <c r="Q182" s="2040"/>
      <c r="R182" s="2040"/>
      <c r="S182" s="2040"/>
      <c r="T182" s="2040"/>
      <c r="U182" s="1998"/>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2264</v>
      </c>
      <c r="D183" s="2012"/>
      <c r="E183" s="2012"/>
      <c r="F183" s="2012"/>
      <c r="G183" s="2012"/>
      <c r="H183" s="2012"/>
      <c r="I183" s="2012"/>
      <c r="J183" s="2012"/>
      <c r="K183" s="2012"/>
      <c r="L183" s="2012"/>
      <c r="M183" s="2012"/>
      <c r="N183" s="2041">
        <f>SUM('Sources and Uses Budget'!B85:B86)</f>
        <v>1476700</v>
      </c>
      <c r="O183" s="2041"/>
      <c r="P183" s="2041"/>
      <c r="Q183" s="2041"/>
      <c r="R183" s="2041"/>
      <c r="S183" s="2041"/>
      <c r="T183" s="2041"/>
      <c r="U183" s="1998"/>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2263</v>
      </c>
      <c r="D184" s="2012"/>
      <c r="E184" s="2012"/>
      <c r="F184" s="2012"/>
      <c r="G184" s="2012"/>
      <c r="H184" s="2012"/>
      <c r="I184" s="2012"/>
      <c r="J184" s="2012"/>
      <c r="K184" s="2012"/>
      <c r="L184" s="2012"/>
      <c r="M184" s="2012"/>
      <c r="N184" s="2041">
        <f>'Sources and Uses Budget'!B8</f>
        <v>677747</v>
      </c>
      <c r="O184" s="2041"/>
      <c r="P184" s="2041"/>
      <c r="Q184" s="2041"/>
      <c r="R184" s="2041"/>
      <c r="S184" s="2041"/>
      <c r="T184" s="2041"/>
      <c r="U184" s="1998"/>
      <c r="V184" s="1998"/>
      <c r="W184" s="1998"/>
      <c r="X184" s="1998"/>
      <c r="Y184" s="1998"/>
      <c r="Z184" s="1998"/>
      <c r="AA184" s="1998"/>
      <c r="AB184" s="1998"/>
      <c r="AC184" s="1998"/>
      <c r="AD184" s="1998"/>
      <c r="AE184" s="1999"/>
      <c r="AF184" s="1208"/>
      <c r="AG184" s="1208"/>
      <c r="AH184" s="2008" t="s">
        <v>2261</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2262</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2261</v>
      </c>
      <c r="AI185" s="2014"/>
      <c r="AJ185" s="2014"/>
      <c r="AK185" s="2014"/>
      <c r="AL185" s="2014"/>
      <c r="AM185" s="2014"/>
      <c r="AN185" s="2014"/>
      <c r="AO185" s="2014"/>
      <c r="AP185" s="2014"/>
      <c r="AQ185" s="2014"/>
      <c r="AR185" s="2014"/>
      <c r="AS185" s="2014"/>
      <c r="AT185" s="2014"/>
      <c r="AU185" s="2015">
        <v>3167412</v>
      </c>
      <c r="AV185" s="2015"/>
      <c r="AW185" s="2015"/>
      <c r="AX185" s="2015"/>
      <c r="AY185" s="2015"/>
      <c r="AZ185" s="2015"/>
      <c r="BA185" s="2015"/>
      <c r="BB185" s="2015"/>
      <c r="BC185" s="2016"/>
      <c r="BD185" s="2017"/>
      <c r="BE185" s="2018"/>
    </row>
    <row r="186" spans="1:57" ht="15.75" customHeight="1">
      <c r="A186" s="1208"/>
      <c r="B186" s="1208"/>
      <c r="C186" s="2011" t="s">
        <v>2260</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2259</v>
      </c>
      <c r="AI186" s="2030"/>
      <c r="AJ186" s="2030"/>
      <c r="AK186" s="2030"/>
      <c r="AL186" s="2030"/>
      <c r="AM186" s="2030"/>
      <c r="AN186" s="2030"/>
      <c r="AO186" s="2030"/>
      <c r="AP186" s="2030"/>
      <c r="AQ186" s="2030"/>
      <c r="AR186" s="2030"/>
      <c r="AS186" s="2030"/>
      <c r="AT186" s="2030"/>
      <c r="AU186" s="2031">
        <v>2500000</v>
      </c>
      <c r="AV186" s="2031"/>
      <c r="AW186" s="2031"/>
      <c r="AX186" s="2031"/>
      <c r="AY186" s="2031"/>
      <c r="AZ186" s="2031"/>
      <c r="BA186" s="2031"/>
      <c r="BB186" s="2031"/>
      <c r="BC186" s="2019"/>
      <c r="BD186" s="2020"/>
      <c r="BE186" s="2021"/>
    </row>
    <row r="187" spans="1:57" ht="15.75" customHeight="1">
      <c r="A187" s="1208"/>
      <c r="B187" s="1208"/>
      <c r="C187" s="2003" t="s">
        <v>300</v>
      </c>
      <c r="D187" s="2004"/>
      <c r="E187" s="1996" t="s">
        <v>2257</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2258</v>
      </c>
      <c r="AI187" s="2006"/>
      <c r="AJ187" s="2006"/>
      <c r="AK187" s="2006"/>
      <c r="AL187" s="2006"/>
      <c r="AM187" s="2006"/>
      <c r="AN187" s="2006"/>
      <c r="AO187" s="2006"/>
      <c r="AP187" s="2006"/>
      <c r="AQ187" s="2006"/>
      <c r="AR187" s="2006"/>
      <c r="AS187" s="2006"/>
      <c r="AT187" s="2006"/>
      <c r="AU187" s="2007">
        <f>SUM(AU185:BB186)</f>
        <v>5667412</v>
      </c>
      <c r="AV187" s="2007"/>
      <c r="AW187" s="2007"/>
      <c r="AX187" s="2007"/>
      <c r="AY187" s="2007"/>
      <c r="AZ187" s="2007"/>
      <c r="BA187" s="2007"/>
      <c r="BB187" s="2007"/>
      <c r="BC187" s="2019"/>
      <c r="BD187" s="2020"/>
      <c r="BE187" s="2021"/>
    </row>
    <row r="188" spans="1:57" ht="15.75" customHeight="1" thickBot="1">
      <c r="A188" s="1208"/>
      <c r="B188" s="1208"/>
      <c r="C188" s="1994" t="s">
        <v>300</v>
      </c>
      <c r="D188" s="1995"/>
      <c r="E188" s="1996" t="s">
        <v>2257</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300</v>
      </c>
      <c r="D189" s="1983"/>
      <c r="E189" s="1984" t="s">
        <v>2257</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2256</v>
      </c>
      <c r="AI189" s="1992"/>
      <c r="AJ189" s="1992"/>
      <c r="AK189" s="1992"/>
      <c r="AL189" s="1992"/>
      <c r="AM189" s="1992"/>
      <c r="AN189" s="1992"/>
      <c r="AO189" s="1992"/>
      <c r="AP189" s="1992"/>
      <c r="AQ189" s="1992"/>
      <c r="AR189" s="1992"/>
      <c r="AS189" s="1992"/>
      <c r="AT189" s="1992"/>
      <c r="AU189" s="1993"/>
      <c r="AV189" s="1993"/>
      <c r="AW189" s="1993"/>
      <c r="AX189" s="1993"/>
      <c r="AY189" s="1993"/>
      <c r="AZ189" s="1993"/>
      <c r="BA189" s="1993"/>
      <c r="BB189" s="1993"/>
      <c r="BC189" s="1164"/>
      <c r="BD189" s="1164"/>
      <c r="BE189" s="1252"/>
    </row>
    <row r="190" spans="1:57" ht="15.75" customHeight="1">
      <c r="A190" s="1208"/>
      <c r="B190" s="1208"/>
      <c r="C190" s="1965" t="s">
        <v>2255</v>
      </c>
      <c r="D190" s="1966"/>
      <c r="E190" s="1966"/>
      <c r="F190" s="1966"/>
      <c r="G190" s="1966"/>
      <c r="H190" s="1966"/>
      <c r="I190" s="1966"/>
      <c r="J190" s="1966"/>
      <c r="K190" s="1966"/>
      <c r="L190" s="1966"/>
      <c r="M190" s="1966"/>
      <c r="N190" s="1967">
        <f>SUM(N182:T189)</f>
        <v>2154447</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2254</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2253</v>
      </c>
      <c r="D191" s="1976"/>
      <c r="E191" s="1976"/>
      <c r="F191" s="1976"/>
      <c r="G191" s="1976"/>
      <c r="H191" s="1976"/>
      <c r="I191" s="1976"/>
      <c r="J191" s="1976"/>
      <c r="K191" s="1976"/>
      <c r="L191" s="1976"/>
      <c r="M191" s="1976"/>
      <c r="N191" s="1977">
        <f>(N180-N190)/J29</f>
        <v>660363</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2252</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2251</v>
      </c>
      <c r="D195" s="1963"/>
      <c r="E195" s="1963"/>
      <c r="F195" s="1963"/>
      <c r="G195" s="1963"/>
      <c r="H195" s="1963"/>
      <c r="I195" s="1963"/>
      <c r="J195" s="1963"/>
      <c r="K195" s="1963"/>
      <c r="L195" s="1963"/>
      <c r="M195" s="1963"/>
      <c r="N195" s="1963"/>
      <c r="O195" s="1964" t="s">
        <v>2250</v>
      </c>
      <c r="P195" s="1964"/>
      <c r="Q195" s="1964"/>
      <c r="R195" s="1964"/>
      <c r="S195" s="1964"/>
      <c r="T195" s="1964"/>
      <c r="U195" s="1964"/>
      <c r="V195" s="1964"/>
      <c r="W195" s="1964"/>
      <c r="X195" s="1964" t="s">
        <v>2249</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2248</v>
      </c>
      <c r="D196" s="1955"/>
      <c r="E196" s="1955"/>
      <c r="F196" s="1955"/>
      <c r="G196" s="1955"/>
      <c r="H196" s="1955"/>
      <c r="I196" s="1955"/>
      <c r="J196" s="1955"/>
      <c r="K196" s="1955"/>
      <c r="L196" s="1955"/>
      <c r="M196" s="1955"/>
      <c r="N196" s="1955"/>
      <c r="O196" s="1956">
        <v>7500</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854</v>
      </c>
      <c r="D197" s="1955"/>
      <c r="E197" s="1955"/>
      <c r="F197" s="1955"/>
      <c r="G197" s="1955"/>
      <c r="H197" s="1955"/>
      <c r="I197" s="1955"/>
      <c r="J197" s="1955"/>
      <c r="K197" s="1955"/>
      <c r="L197" s="1955"/>
      <c r="M197" s="1955"/>
      <c r="N197" s="1955"/>
      <c r="O197" s="1956">
        <v>27500</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2247</v>
      </c>
      <c r="D198" s="1955"/>
      <c r="E198" s="1955"/>
      <c r="F198" s="1955"/>
      <c r="G198" s="1955"/>
      <c r="H198" s="1955"/>
      <c r="I198" s="1955"/>
      <c r="J198" s="1955"/>
      <c r="K198" s="1955"/>
      <c r="L198" s="1955"/>
      <c r="M198" s="1955"/>
      <c r="N198" s="1955"/>
      <c r="O198" s="1958">
        <f>SUM(O196:W197)</f>
        <v>35000</v>
      </c>
      <c r="P198" s="1959"/>
      <c r="Q198" s="1959"/>
      <c r="R198" s="1959"/>
      <c r="S198" s="1959"/>
      <c r="T198" s="1959"/>
      <c r="U198" s="1959"/>
      <c r="V198" s="1959"/>
      <c r="W198" s="1959"/>
      <c r="X198" s="1959" t="s">
        <v>2246</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2245</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2244</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2243</v>
      </c>
      <c r="D202" s="1934"/>
      <c r="E202" s="1934"/>
      <c r="F202" s="1935"/>
      <c r="G202" s="1939" t="s">
        <v>2242</v>
      </c>
      <c r="H202" s="1934"/>
      <c r="I202" s="1934"/>
      <c r="J202" s="1934"/>
      <c r="K202" s="1934"/>
      <c r="L202" s="1934"/>
      <c r="M202" s="1934"/>
      <c r="N202" s="1934"/>
      <c r="O202" s="1935"/>
      <c r="P202" s="1941" t="s">
        <v>2241</v>
      </c>
      <c r="Q202" s="1942"/>
      <c r="R202" s="1942"/>
      <c r="S202" s="1942"/>
      <c r="T202" s="1943"/>
      <c r="U202" s="1947" t="s">
        <v>2240</v>
      </c>
      <c r="V202" s="1948"/>
      <c r="W202" s="1948"/>
      <c r="X202" s="1949"/>
      <c r="Y202" s="1947" t="s">
        <v>2239</v>
      </c>
      <c r="Z202" s="1948"/>
      <c r="AA202" s="1948"/>
      <c r="AB202" s="1949"/>
      <c r="AC202" s="1947" t="s">
        <v>2238</v>
      </c>
      <c r="AD202" s="1948"/>
      <c r="AE202" s="1948"/>
      <c r="AF202" s="1949"/>
      <c r="AG202" s="1939" t="s">
        <v>2237</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2766</v>
      </c>
      <c r="H204" s="1924"/>
      <c r="I204" s="1924"/>
      <c r="J204" s="1924"/>
      <c r="K204" s="1924"/>
      <c r="L204" s="1924"/>
      <c r="M204" s="1924"/>
      <c r="N204" s="1924"/>
      <c r="O204" s="1924"/>
      <c r="P204" s="1925">
        <v>46357</v>
      </c>
      <c r="Q204" s="1928"/>
      <c r="R204" s="1928"/>
      <c r="S204" s="1928"/>
      <c r="T204" s="1928"/>
      <c r="U204" s="1926">
        <f>Application!AM570</f>
        <v>3008064</v>
      </c>
      <c r="V204" s="1926"/>
      <c r="W204" s="1926"/>
      <c r="X204" s="1926"/>
      <c r="Y204" s="1926">
        <v>375000</v>
      </c>
      <c r="Z204" s="1926"/>
      <c r="AA204" s="1926"/>
      <c r="AB204" s="1926"/>
      <c r="AC204" s="1927">
        <f>Y204/2500000</f>
        <v>0.15</v>
      </c>
      <c r="AD204" s="1927"/>
      <c r="AE204" s="1927"/>
      <c r="AF204" s="1927"/>
      <c r="AG204" s="1911" t="s">
        <v>2767</v>
      </c>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2768</v>
      </c>
      <c r="H205" s="1924"/>
      <c r="I205" s="1924"/>
      <c r="J205" s="1924"/>
      <c r="K205" s="1924"/>
      <c r="L205" s="1924"/>
      <c r="M205" s="1924"/>
      <c r="N205" s="1924"/>
      <c r="O205" s="1924"/>
      <c r="P205" s="1925">
        <v>46997</v>
      </c>
      <c r="Q205" s="1925"/>
      <c r="R205" s="1925"/>
      <c r="S205" s="1925"/>
      <c r="T205" s="1925"/>
      <c r="U205" s="1926">
        <f>29391550-(U204+U206)</f>
        <v>26233486</v>
      </c>
      <c r="V205" s="1926"/>
      <c r="W205" s="1926"/>
      <c r="X205" s="1926"/>
      <c r="Y205" s="1926">
        <v>1975000</v>
      </c>
      <c r="Z205" s="1926"/>
      <c r="AA205" s="1926"/>
      <c r="AB205" s="1926"/>
      <c r="AC205" s="1927">
        <f>Y205/2500000</f>
        <v>0.79</v>
      </c>
      <c r="AD205" s="1927"/>
      <c r="AE205" s="1927"/>
      <c r="AF205" s="1927"/>
      <c r="AG205" s="1911" t="s">
        <v>2767</v>
      </c>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2769</v>
      </c>
      <c r="H206" s="1924"/>
      <c r="I206" s="1924"/>
      <c r="J206" s="1924"/>
      <c r="K206" s="1924"/>
      <c r="L206" s="1924"/>
      <c r="M206" s="1924"/>
      <c r="N206" s="1924"/>
      <c r="O206" s="1924"/>
      <c r="P206" s="1925">
        <v>47178</v>
      </c>
      <c r="Q206" s="1925"/>
      <c r="R206" s="1925"/>
      <c r="S206" s="1925"/>
      <c r="T206" s="1925"/>
      <c r="U206" s="1926">
        <v>150000</v>
      </c>
      <c r="V206" s="1926"/>
      <c r="W206" s="1926"/>
      <c r="X206" s="1926"/>
      <c r="Y206" s="1926">
        <v>150000</v>
      </c>
      <c r="Z206" s="1926"/>
      <c r="AA206" s="1926"/>
      <c r="AB206" s="1926"/>
      <c r="AC206" s="1927">
        <f>Y206/-Y211</f>
        <v>0.06</v>
      </c>
      <c r="AD206" s="1927"/>
      <c r="AE206" s="1927"/>
      <c r="AF206" s="1927"/>
      <c r="AG206" s="1911" t="s">
        <v>2767</v>
      </c>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1859</v>
      </c>
      <c r="H207" s="1924"/>
      <c r="I207" s="1924"/>
      <c r="J207" s="1924"/>
      <c r="K207" s="1924"/>
      <c r="L207" s="1924"/>
      <c r="M207" s="1924"/>
      <c r="N207" s="1924"/>
      <c r="O207" s="1924"/>
      <c r="P207" s="1925"/>
      <c r="Q207" s="1925"/>
      <c r="R207" s="1925"/>
      <c r="S207" s="1925"/>
      <c r="T207" s="1925"/>
      <c r="U207" s="1926" t="s">
        <v>1859</v>
      </c>
      <c r="V207" s="1926"/>
      <c r="W207" s="1926"/>
      <c r="X207" s="1926"/>
      <c r="Y207" s="1926" t="s">
        <v>1859</v>
      </c>
      <c r="Z207" s="1926"/>
      <c r="AA207" s="1926"/>
      <c r="AB207" s="1926"/>
      <c r="AC207" s="1927" t="s">
        <v>1859</v>
      </c>
      <c r="AD207" s="1927"/>
      <c r="AE207" s="1927"/>
      <c r="AF207" s="1927"/>
      <c r="AG207" s="1911"/>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1859</v>
      </c>
      <c r="H208" s="1924"/>
      <c r="I208" s="1924"/>
      <c r="J208" s="1924"/>
      <c r="K208" s="1924"/>
      <c r="L208" s="1924"/>
      <c r="M208" s="1924"/>
      <c r="N208" s="1924"/>
      <c r="O208" s="1924"/>
      <c r="P208" s="1925"/>
      <c r="Q208" s="1925"/>
      <c r="R208" s="1925"/>
      <c r="S208" s="1925"/>
      <c r="T208" s="1925"/>
      <c r="U208" s="1926" t="s">
        <v>1859</v>
      </c>
      <c r="V208" s="1926"/>
      <c r="W208" s="1926"/>
      <c r="X208" s="1926"/>
      <c r="Y208" s="1926" t="s">
        <v>1859</v>
      </c>
      <c r="Z208" s="1926"/>
      <c r="AA208" s="1926"/>
      <c r="AB208" s="1926"/>
      <c r="AC208" s="1927" t="s">
        <v>1859</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1859</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1859</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1859</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2236</v>
      </c>
      <c r="D211" s="1915"/>
      <c r="E211" s="1915"/>
      <c r="F211" s="1915"/>
      <c r="G211" s="1915"/>
      <c r="H211" s="1915"/>
      <c r="I211" s="1915"/>
      <c r="J211" s="1915"/>
      <c r="K211" s="1915"/>
      <c r="L211" s="1915"/>
      <c r="M211" s="1915"/>
      <c r="N211" s="1915"/>
      <c r="O211" s="1915"/>
      <c r="P211" s="1916"/>
      <c r="Q211" s="1916"/>
      <c r="R211" s="1916"/>
      <c r="S211" s="1916"/>
      <c r="T211" s="1916"/>
      <c r="U211" s="1917">
        <f>-SUM(U204:U210)</f>
        <v>-29391550</v>
      </c>
      <c r="V211" s="1917"/>
      <c r="W211" s="1917"/>
      <c r="X211" s="1917"/>
      <c r="Y211" s="1917">
        <f>-SUM(Y204:Y210)</f>
        <v>-2500000</v>
      </c>
      <c r="Z211" s="1917"/>
      <c r="AA211" s="1917"/>
      <c r="AB211" s="1917"/>
      <c r="AC211" s="1918">
        <f>-SUM(AC204:AC210)</f>
        <v>-1</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2234</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2233</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2232</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2231</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2229</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2228</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2227</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2226</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2225</v>
      </c>
      <c r="I236" s="1884"/>
      <c r="J236" s="1884"/>
      <c r="K236" s="1261"/>
      <c r="L236" s="1259"/>
      <c r="M236" s="1259"/>
      <c r="N236" s="1259"/>
      <c r="O236" s="1259"/>
      <c r="P236" s="1259"/>
      <c r="Q236" s="1259"/>
      <c r="R236" s="1259"/>
      <c r="S236" s="1885" t="s">
        <v>2642</v>
      </c>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441</v>
      </c>
      <c r="I238" s="1884"/>
      <c r="J238" s="1261"/>
      <c r="K238" s="1261"/>
      <c r="L238" s="1259"/>
      <c r="M238" s="1259"/>
      <c r="N238" s="1259"/>
      <c r="O238" s="1259"/>
      <c r="P238" s="1259"/>
      <c r="Q238" s="1259"/>
      <c r="R238" s="1259"/>
      <c r="S238" s="1885" t="s">
        <v>2803</v>
      </c>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2224</v>
      </c>
      <c r="I240" s="1888"/>
      <c r="J240" s="1888"/>
      <c r="K240" s="1888"/>
      <c r="L240" s="1888"/>
      <c r="M240" s="1888"/>
      <c r="N240" s="1888"/>
      <c r="O240" s="1888"/>
      <c r="P240" s="1259"/>
      <c r="Q240" s="1259"/>
      <c r="R240" s="1259"/>
      <c r="S240" s="1885" t="s">
        <v>2640</v>
      </c>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2223</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workbookViewId="0">
      <selection activeCell="AB51" sqref="AB51"/>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42259409</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497</v>
      </c>
      <c r="C12" s="1824"/>
      <c r="D12" s="1824"/>
      <c r="E12" s="1824"/>
      <c r="F12" s="1824"/>
      <c r="G12" s="1824"/>
      <c r="H12" s="1824"/>
      <c r="I12" s="1824"/>
      <c r="J12" s="1824"/>
      <c r="K12" s="1824"/>
      <c r="L12" s="1824"/>
      <c r="M12" s="1824"/>
      <c r="N12" s="1824"/>
      <c r="O12" s="1824"/>
      <c r="P12" s="1824"/>
      <c r="Q12" s="1824"/>
      <c r="R12" s="1824"/>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44"/>
      <c r="C18" s="1744" t="s">
        <v>960</v>
      </c>
      <c r="D18" s="1744"/>
      <c r="E18" s="1744"/>
      <c r="F18" s="1744"/>
      <c r="G18" s="1744"/>
      <c r="H18" s="1744"/>
      <c r="I18" s="1744"/>
      <c r="J18" s="1744"/>
      <c r="K18" s="1744"/>
      <c r="L18" s="1744"/>
      <c r="M18" s="1744"/>
      <c r="N18" s="1744"/>
      <c r="O18" s="1744"/>
      <c r="P18" s="1744"/>
      <c r="Q18" s="1744"/>
      <c r="R18" s="1744"/>
      <c r="S18" s="1745"/>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44"/>
      <c r="C19" s="1744" t="s">
        <v>960</v>
      </c>
      <c r="D19" s="1744"/>
      <c r="E19" s="1744"/>
      <c r="F19" s="1744"/>
      <c r="G19" s="1744"/>
      <c r="H19" s="1744"/>
      <c r="I19" s="1744"/>
      <c r="J19" s="1744"/>
      <c r="K19" s="1744"/>
      <c r="L19" s="1744"/>
      <c r="M19" s="1744"/>
      <c r="N19" s="1744"/>
      <c r="O19" s="1744"/>
      <c r="P19" s="1744"/>
      <c r="Q19" s="1744"/>
      <c r="R19" s="1744"/>
      <c r="S19" s="1745"/>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42259409</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Application!AJ1062</f>
        <v>95171956</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54937231.700000003</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54937231.700000003</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54937231.700000003</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54937231.700000003</v>
      </c>
      <c r="Z38" s="2334"/>
      <c r="AA38" s="2334"/>
      <c r="AB38" s="2334"/>
      <c r="AC38" s="2334"/>
      <c r="AD38" s="2334">
        <f>IF(T24&gt;=(T23+Y23+AD23+AI23),AD28+AI28,0)</f>
        <v>0</v>
      </c>
      <c r="AE38" s="2334"/>
      <c r="AF38" s="2334"/>
      <c r="AG38" s="2334"/>
      <c r="AH38" s="2334"/>
    </row>
    <row r="39" spans="1:76" ht="13"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2197489</v>
      </c>
      <c r="Z40" s="2334"/>
      <c r="AA40" s="2334"/>
      <c r="AB40" s="2334"/>
      <c r="AC40" s="2334"/>
      <c r="AD40" s="2333">
        <f>ROUND(AD38*AD39,0)</f>
        <v>0</v>
      </c>
      <c r="AE40" s="2334"/>
      <c r="AF40" s="2334"/>
      <c r="AG40" s="2334"/>
      <c r="AH40" s="2334"/>
    </row>
    <row r="41" spans="1:76" ht="13"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2197489</v>
      </c>
      <c r="Z41" s="2336"/>
      <c r="AA41" s="2336"/>
      <c r="AB41" s="2336"/>
      <c r="AC41" s="2336"/>
      <c r="AD41" s="2336"/>
      <c r="AE41" s="2336"/>
      <c r="AF41" s="2336"/>
      <c r="AG41" s="2336"/>
      <c r="AH41" s="233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586</v>
      </c>
      <c r="C46" s="404" t="s">
        <v>282</v>
      </c>
    </row>
    <row r="47" spans="1:76" ht="13" customHeight="1">
      <c r="D47" s="404" t="s">
        <v>283</v>
      </c>
      <c r="AB47" s="2350">
        <f>'Sources and Uses Budget'!B105-MAX(IF('Sources and Uses Budget'!B15="",0,'Sources and Uses Budget'!B15),IF(Application!AG403="",0,Application!AG403))</f>
        <v>46398768</v>
      </c>
      <c r="AC47" s="2351"/>
      <c r="AD47" s="2351"/>
      <c r="AE47" s="2351"/>
      <c r="AF47" s="2352"/>
    </row>
    <row r="48" spans="1:76" ht="13" customHeight="1">
      <c r="D48" s="404" t="s">
        <v>21</v>
      </c>
      <c r="AB48" s="2350">
        <f>Application!AO647-MAX(IF('Sources and Uses Budget'!B15="",0,'Sources and Uses Budget'!B15),IF(Application!AG403="",0,Application!AG403))</f>
        <v>18127448</v>
      </c>
      <c r="AC48" s="2351"/>
      <c r="AD48" s="2351"/>
      <c r="AE48" s="2351"/>
      <c r="AF48" s="2352"/>
    </row>
    <row r="49" spans="1:76" ht="13" customHeight="1">
      <c r="D49" s="404" t="s">
        <v>91</v>
      </c>
      <c r="AB49" s="2350">
        <f>AB47-AB48</f>
        <v>28271320</v>
      </c>
      <c r="AC49" s="2351"/>
      <c r="AD49" s="2351"/>
      <c r="AE49" s="2351"/>
      <c r="AF49" s="2352"/>
    </row>
    <row r="50" spans="1:76" ht="13" customHeight="1">
      <c r="D50" s="404" t="s">
        <v>681</v>
      </c>
      <c r="AA50" s="415"/>
      <c r="AB50" s="2377">
        <f>18124835/(Y41*10)</f>
        <v>0.82479753027205138</v>
      </c>
      <c r="AC50" s="2378"/>
      <c r="AD50" s="2378"/>
      <c r="AE50" s="2378"/>
      <c r="AF50" s="2379"/>
    </row>
    <row r="51" spans="1:76" s="417" customFormat="1" ht="13" customHeight="1">
      <c r="A51" s="402"/>
      <c r="B51" s="402"/>
      <c r="C51" s="402"/>
      <c r="D51" s="402"/>
      <c r="E51" s="2380" t="s">
        <v>2532</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34276679</v>
      </c>
      <c r="AC54" s="2351"/>
      <c r="AD54" s="2351"/>
      <c r="AE54" s="2351"/>
      <c r="AF54" s="2352"/>
    </row>
    <row r="55" spans="1:76" ht="13" customHeight="1">
      <c r="D55" s="404" t="s">
        <v>333</v>
      </c>
      <c r="AB55" s="2350">
        <f>(AB54/10)</f>
        <v>3427667.9</v>
      </c>
      <c r="AC55" s="2351"/>
      <c r="AD55" s="2351"/>
      <c r="AE55" s="2351"/>
      <c r="AF55" s="2352"/>
    </row>
    <row r="56" spans="1:76" ht="13" customHeight="1">
      <c r="D56" s="404" t="s">
        <v>756</v>
      </c>
      <c r="AB56" s="2350">
        <f>ROUND((IF((Y41&lt;AB55),Y41,AB55)),0)</f>
        <v>2197489</v>
      </c>
      <c r="AC56" s="2351"/>
      <c r="AD56" s="2351"/>
      <c r="AE56" s="2351"/>
      <c r="AF56" s="2352"/>
    </row>
    <row r="57" spans="1:76" ht="13" customHeight="1">
      <c r="D57" s="404" t="s">
        <v>755</v>
      </c>
      <c r="AB57" s="2350">
        <f>ROUND((10*AB56*AB50),0)</f>
        <v>18124835</v>
      </c>
      <c r="AC57" s="2351"/>
      <c r="AD57" s="2351"/>
      <c r="AE57" s="2351"/>
      <c r="AF57" s="2352"/>
    </row>
    <row r="58" spans="1:76" ht="13" customHeight="1">
      <c r="D58" s="404"/>
      <c r="AB58" s="423"/>
      <c r="AC58" s="423"/>
      <c r="AD58" s="423"/>
      <c r="AE58" s="423"/>
      <c r="AF58" s="423"/>
    </row>
    <row r="59" spans="1:76" ht="13" customHeight="1">
      <c r="D59" s="404" t="s">
        <v>754</v>
      </c>
      <c r="AB59" s="2373">
        <f>AB49-AB57</f>
        <v>10146485</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589</v>
      </c>
      <c r="C63" s="205" t="s">
        <v>1248</v>
      </c>
      <c r="Y63" s="2374" t="s">
        <v>984</v>
      </c>
      <c r="Z63" s="2374"/>
      <c r="AA63" s="2374"/>
      <c r="AB63" s="2374"/>
      <c r="AC63" s="2374"/>
      <c r="AD63" s="2374" t="s">
        <v>369</v>
      </c>
      <c r="AE63" s="2374"/>
      <c r="AF63" s="2374"/>
      <c r="AG63" s="2374"/>
      <c r="AH63" s="237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42259409</v>
      </c>
      <c r="Z64" s="2375"/>
      <c r="AA64" s="2375"/>
      <c r="AB64" s="2375"/>
      <c r="AC64" s="2376"/>
      <c r="AD64" s="2335">
        <f>IF(AND(OR(Application!D211="At-Risk",Application!D211="At-Risk and Special Needs"),Application!M367="yes"),AD28+AI28,0)</f>
        <v>0</v>
      </c>
      <c r="AE64" s="2375"/>
      <c r="AF64" s="2375"/>
      <c r="AG64" s="2375"/>
      <c r="AH64" s="2376"/>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System'!B26="Yes"),0.13,0))</f>
        <v>0</v>
      </c>
      <c r="AE67" s="2388"/>
      <c r="AF67" s="2388"/>
      <c r="AG67" s="2388"/>
      <c r="AH67" s="2388"/>
    </row>
    <row r="68" spans="1:37" ht="13" customHeight="1">
      <c r="C68" s="404"/>
      <c r="D68" s="205" t="s">
        <v>2179</v>
      </c>
      <c r="Y68" s="2334">
        <f>IF(AND(T25=1.3,OR(Y67=0.13,Y67=0.95),NOT(Application!T212&gt;=50%)),0,ROUND(Y64*Y67,0))</f>
        <v>12677823</v>
      </c>
      <c r="Z68" s="2389"/>
      <c r="AA68" s="2389"/>
      <c r="AB68" s="2389"/>
      <c r="AC68" s="2389"/>
      <c r="AD68" s="2334">
        <f>IF(AND(T25=1.3,AD67&gt;0,NOT(Application!T212&gt;=50%)),0,ROUND(AD64*AD67,0))</f>
        <v>0</v>
      </c>
      <c r="AE68" s="2389"/>
      <c r="AF68" s="2389"/>
      <c r="AG68" s="2389"/>
      <c r="AH68" s="2389"/>
      <c r="AK68" s="1192"/>
    </row>
    <row r="69" spans="1:37" ht="13" customHeight="1">
      <c r="C69" s="404"/>
      <c r="D69" s="205" t="s">
        <v>2180</v>
      </c>
      <c r="Y69" s="2334">
        <f>IF(OR(Application!Z205="State Farmworker Credit",Application!Z205="$500M (Farmworker Housing)"),Y68+AD68,MIN(Y68+AD68,200000*(Application!G761+Application!O785)))</f>
        <v>12677823</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7">
        <f>AB59/12300000</f>
        <v>0.82491747967479678</v>
      </c>
      <c r="AC72" s="2378"/>
      <c r="AD72" s="2378"/>
      <c r="AE72" s="2378"/>
      <c r="AF72" s="2379"/>
    </row>
    <row r="73" spans="1:37" ht="13"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3">
        <f>ROUND(IF(ISERROR((AB59/AB72)),0,(AB59/AB72)),0)</f>
        <v>12300000</v>
      </c>
      <c r="AC77" s="2383"/>
      <c r="AD77" s="2383"/>
      <c r="AE77" s="2383"/>
      <c r="AF77" s="2383"/>
    </row>
    <row r="78" spans="1:37" ht="13" customHeight="1">
      <c r="C78" s="404"/>
      <c r="D78" s="205" t="s">
        <v>1253</v>
      </c>
      <c r="AB78" s="2384">
        <f>ROUNDUP(MIN(Y69,AB77),0)</f>
        <v>12300000</v>
      </c>
      <c r="AC78" s="2385"/>
      <c r="AD78" s="2385"/>
      <c r="AE78" s="2385"/>
      <c r="AF78" s="2386"/>
    </row>
    <row r="79" spans="1:37" ht="13" customHeight="1">
      <c r="C79" s="404"/>
      <c r="D79" s="205" t="s">
        <v>1254</v>
      </c>
      <c r="AB79" s="2387">
        <f>AB78*AB72</f>
        <v>10146485</v>
      </c>
      <c r="AC79" s="2387"/>
      <c r="AD79" s="2387"/>
      <c r="AE79" s="2387"/>
      <c r="AF79" s="2387"/>
    </row>
    <row r="80" spans="1:37" ht="13" customHeight="1">
      <c r="C80" s="404"/>
      <c r="D80" s="404"/>
      <c r="AB80" s="425"/>
      <c r="AC80" s="425"/>
      <c r="AD80" s="425"/>
      <c r="AE80" s="425"/>
      <c r="AF80" s="425"/>
    </row>
    <row r="81" spans="1:78" ht="13" customHeight="1">
      <c r="D81" s="404" t="s">
        <v>754</v>
      </c>
      <c r="AB81" s="2373">
        <f>AB49-(AB57+AB79)</f>
        <v>0</v>
      </c>
      <c r="AC81" s="2373"/>
      <c r="AD81" s="2373"/>
      <c r="AE81" s="2373"/>
      <c r="AF81" s="2373"/>
    </row>
    <row r="82" spans="1:78" ht="13" customHeight="1">
      <c r="F82" s="522"/>
      <c r="J82" s="522" t="str">
        <f>IF(AB81&gt;0,"FUNDING GAP MUST NOT EXCEED ZERO","")</f>
        <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hidden="1" customHeight="1">
      <c r="A86" s="404"/>
      <c r="C86" s="205"/>
    </row>
    <row r="87" spans="1:78" ht="13" hidden="1" customHeight="1">
      <c r="D87" s="205"/>
      <c r="AB87" s="2339"/>
      <c r="AC87" s="2339"/>
      <c r="AD87" s="2339"/>
      <c r="AE87" s="2339"/>
      <c r="AF87" s="2339"/>
    </row>
    <row r="88" spans="1:78" ht="13"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workbookViewId="0">
      <selection sqref="A1:AM2"/>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2546</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2547</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1980</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2549</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2554</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2555</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2559</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2556</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2558</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2557</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2637</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2638</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2560</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2561</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2562</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545</v>
      </c>
      <c r="C67" s="2593"/>
      <c r="D67" s="546" t="s">
        <v>1309</v>
      </c>
      <c r="E67" s="2594" t="s">
        <v>1981</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10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591</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591</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1729</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1727</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0.4363636363636364</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0.15999999999999998</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0.4363636363636364</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0.62121212121212122</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1 Bedroom</v>
      </c>
      <c r="AQ111" s="536">
        <f>Application!O726</f>
        <v>681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800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681</v>
      </c>
    </row>
    <row r="114" spans="1:52" s="536" customFormat="1" ht="12.75" customHeight="1">
      <c r="A114" s="540"/>
      <c r="B114" s="2593" t="s">
        <v>545</v>
      </c>
      <c r="C114" s="2593"/>
      <c r="D114" s="546" t="s">
        <v>1309</v>
      </c>
      <c r="E114" s="2594" t="s">
        <v>2563</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800</v>
      </c>
      <c r="AU114" s="536" t="s">
        <v>1817</v>
      </c>
      <c r="AV114" s="593" t="s">
        <v>1818</v>
      </c>
      <c r="AW114" s="536" t="s">
        <v>1819</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3 Bedrooms</v>
      </c>
      <c r="AQ115" s="536">
        <f>Application!O730</f>
        <v>910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1 Bedroom</v>
      </c>
      <c r="AQ116" s="536">
        <f>Application!O731</f>
        <v>1454</v>
      </c>
      <c r="AU116" s="852" t="str">
        <f>J123</f>
        <v>1-bedroom</v>
      </c>
      <c r="AV116" s="536">
        <f t="array" ref="AV116">SUM(IF(Application!B726:F760="1 Bedroom",Application!G726:J760))</f>
        <v>18</v>
      </c>
      <c r="AW116" s="1006">
        <f>AV116/AV121</f>
        <v>0.27272727272727271</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2 Bedrooms</v>
      </c>
      <c r="AQ117" s="536">
        <f>Application!O732</f>
        <v>1727</v>
      </c>
      <c r="AU117" s="852" t="str">
        <f>O123</f>
        <v>2-bedroom</v>
      </c>
      <c r="AV117" s="536">
        <f t="array" ref="AV117">SUM(IF(Application!B726:F760="2 Bedrooms",Application!G726:J760))</f>
        <v>30</v>
      </c>
      <c r="AW117" s="1006">
        <f>AV117/AV121</f>
        <v>0.45454545454545453</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3 Bedrooms</v>
      </c>
      <c r="AQ118" s="536">
        <f>Application!O733</f>
        <v>1981</v>
      </c>
      <c r="AU118" s="852" t="str">
        <f>T123</f>
        <v>3-bedroom</v>
      </c>
      <c r="AV118" s="536">
        <f t="array" ref="AV118">SUM(IF(Application!B726:F760="3 Bedrooms",Application!G726:J760))</f>
        <v>18</v>
      </c>
      <c r="AW118" s="1006">
        <f>AV118/AV121</f>
        <v>0.27272727272727271</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t="str">
        <f>Application!B734</f>
        <v>2 Bedrooms</v>
      </c>
      <c r="AQ119" s="536">
        <f>Application!O734</f>
        <v>1783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t="str">
        <f>Application!B735</f>
        <v>3 Bedrooms</v>
      </c>
      <c r="AQ120" s="536">
        <f>Application!O735</f>
        <v>2338</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66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1700</v>
      </c>
      <c r="K126" s="2609"/>
      <c r="L126" s="2609"/>
      <c r="M126" s="2609"/>
      <c r="N126" s="860"/>
      <c r="O126" s="2609">
        <v>1982</v>
      </c>
      <c r="P126" s="2609"/>
      <c r="Q126" s="2609"/>
      <c r="R126" s="2609"/>
      <c r="S126" s="860"/>
      <c r="T126" s="2609">
        <v>2871</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723.94444444444457</v>
      </c>
      <c r="K129" s="2616"/>
      <c r="L129" s="2616"/>
      <c r="M129" s="2616"/>
      <c r="N129" s="860"/>
      <c r="O129" s="2616">
        <f>Application!EH678</f>
        <v>1056.5333333333333</v>
      </c>
      <c r="P129" s="2616"/>
      <c r="Q129" s="2616"/>
      <c r="R129" s="2616"/>
      <c r="S129" s="864"/>
      <c r="T129" s="2616">
        <f>Application!EM678</f>
        <v>2060.333333333333</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0.57415032679738554</v>
      </c>
      <c r="K132" s="2425"/>
      <c r="L132" s="2425"/>
      <c r="M132" s="2426"/>
      <c r="N132" s="575"/>
      <c r="O132" s="2424">
        <f>(O126-O129)/O126</f>
        <v>0.46693575512949886</v>
      </c>
      <c r="P132" s="2425"/>
      <c r="Q132" s="2425"/>
      <c r="R132" s="2426"/>
      <c r="S132" s="575"/>
      <c r="T132" s="2424">
        <f>(T126-T129)/T126</f>
        <v>0.28236386857076523</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0.12931372549019604</v>
      </c>
      <c r="K135" s="2614"/>
      <c r="L135" s="2614"/>
      <c r="M135" s="2615"/>
      <c r="N135" s="575"/>
      <c r="O135" s="2613">
        <f>IF(((O132-0.1)*AW117)&gt;0,((O132-0.1)*AW117),0)</f>
        <v>0.16678897960431766</v>
      </c>
      <c r="P135" s="2614"/>
      <c r="Q135" s="2614"/>
      <c r="R135" s="2615"/>
      <c r="S135" s="575"/>
      <c r="T135" s="2613">
        <f>IF(((T132-0.1)*AW118)&gt;0,((T132-0.1)*AW118),0)</f>
        <v>4.9735600519299601E-2</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0.34</v>
      </c>
      <c r="F137" s="2425"/>
      <c r="G137" s="2425"/>
      <c r="H137" s="2426"/>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2659</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2622</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2402</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2403</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2401</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EAH Inc.</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1041</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2623</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10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46398768</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2572</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3" t="s">
        <v>545</v>
      </c>
      <c r="D279" s="2413"/>
      <c r="E279" s="546"/>
      <c r="F279" s="2400" t="s">
        <v>2564</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5"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5"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5"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5"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5"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2571</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2565</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3" t="s">
        <v>1374</v>
      </c>
      <c r="B305" s="1563"/>
      <c r="C305" s="2399" t="s">
        <v>591</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1982</v>
      </c>
      <c r="AH305" s="2567"/>
      <c r="AI305" s="2567"/>
      <c r="AJ305" s="2567"/>
      <c r="AK305" s="2567"/>
      <c r="AL305" s="549"/>
      <c r="AM305" s="549"/>
      <c r="AN305" s="73"/>
      <c r="AO305" s="14"/>
      <c r="AP305" s="30"/>
      <c r="AS305" s="568"/>
      <c r="AT305" s="568"/>
      <c r="AU305" s="568"/>
      <c r="AV305" s="32"/>
      <c r="AW305" s="32"/>
    </row>
    <row r="306" spans="1:49" ht="13">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1987</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ht="13">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3" t="s">
        <v>1378</v>
      </c>
      <c r="B315" s="1563"/>
      <c r="C315" s="2413" t="s">
        <v>545</v>
      </c>
      <c r="D315" s="2413"/>
      <c r="E315" s="546"/>
      <c r="F315" s="967" t="s">
        <v>2566</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1983</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563" t="s">
        <v>1381</v>
      </c>
      <c r="B323" s="1563"/>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33" t="s">
        <v>1988</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t="13"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t="13"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t="13"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t="13"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63" t="s">
        <v>1384</v>
      </c>
      <c r="B346" s="1563"/>
      <c r="C346" s="2413" t="s">
        <v>591</v>
      </c>
      <c r="D346" s="2413"/>
      <c r="E346" s="546"/>
      <c r="F346" s="2454" t="s">
        <v>1989</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2598</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5"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2048</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2162</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2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2"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5</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0</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5</v>
      </c>
      <c r="AS373" s="2530">
        <f>IF(AND(AQ379&gt;0,AQ388&gt;0),(AQ379+AQ388)/2,0)</f>
        <v>7.5</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1853</v>
      </c>
    </row>
    <row r="375" spans="1:46" s="549" customFormat="1" ht="12.75" customHeight="1">
      <c r="A375" s="601"/>
      <c r="B375" s="609"/>
      <c r="C375" s="2531" t="s">
        <v>2186</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2"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5"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5</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25"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3">
        <f>Application!DU810-U387</f>
        <v>116</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16</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5</v>
      </c>
      <c r="AQ388" s="2465">
        <f>IF(AP388&gt;0,AP388,0)</f>
        <v>5</v>
      </c>
      <c r="AR388" s="2465"/>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545</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591</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545</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591</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ht="13">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5"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545</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75"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2624</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39004900</v>
      </c>
      <c r="AQ563" s="2432"/>
      <c r="AR563" s="2432"/>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42259409</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78009800</v>
      </c>
      <c r="AG565" s="2438"/>
      <c r="AH565" s="2438"/>
      <c r="AI565" s="2438"/>
      <c r="AJ565" s="2438"/>
      <c r="AK565" s="593"/>
      <c r="AL565" s="593"/>
      <c r="AM565" s="593"/>
      <c r="AN565" s="595"/>
      <c r="AP565" s="2432">
        <f>Application!AJ1054</f>
        <v>0</v>
      </c>
      <c r="AQ565" s="2432"/>
      <c r="AR565" s="243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0.45</v>
      </c>
      <c r="AG566" s="2439"/>
      <c r="AH566" s="2439"/>
      <c r="AI566" s="2439"/>
      <c r="AJ566" s="2439"/>
      <c r="AK566" s="593"/>
      <c r="AL566" s="593"/>
      <c r="AM566" s="593"/>
      <c r="AN566" s="595"/>
      <c r="AP566" s="2430">
        <f>Application!AJ1058</f>
        <v>48366076</v>
      </c>
      <c r="AQ566" s="2430"/>
      <c r="AR566" s="2430"/>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2126</v>
      </c>
    </row>
    <row r="568" spans="1:45" s="549" customFormat="1" ht="12.75" customHeight="1">
      <c r="A568" s="622"/>
      <c r="B568" s="2510" t="s">
        <v>1993</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46805880</v>
      </c>
      <c r="AQ569" s="2461"/>
      <c r="AR569" s="2461"/>
      <c r="AS569" s="549" t="s">
        <v>2128</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95171956</v>
      </c>
      <c r="AQ570" s="2432"/>
      <c r="AR570" s="2432"/>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78009800</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2567</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1985</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687</v>
      </c>
      <c r="I619" s="2393"/>
      <c r="J619" s="932"/>
      <c r="K619" s="932"/>
      <c r="L619" s="932"/>
      <c r="N619" s="22"/>
      <c r="O619" s="22"/>
      <c r="P619" s="22"/>
      <c r="Q619" s="1145" t="s">
        <v>2131</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509</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2</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2053</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591</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687</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5</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66</v>
      </c>
    </row>
    <row r="704" spans="1:50" s="549" customFormat="1" ht="12.75" customHeight="1">
      <c r="A704" s="675"/>
      <c r="B704" s="536"/>
      <c r="C704" s="944"/>
      <c r="D704" s="659" t="s">
        <v>687</v>
      </c>
      <c r="E704" s="2397" t="s">
        <v>2144</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2139</v>
      </c>
      <c r="AX704" s="549">
        <f>Application!DE761</f>
        <v>18</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91" t="s">
        <v>2089</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2142</v>
      </c>
      <c r="AX707" s="549">
        <f>AX704+AX705+AX706</f>
        <v>18</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1</v>
      </c>
      <c r="AP708" s="2461"/>
      <c r="AW708" s="22" t="s">
        <v>2143</v>
      </c>
      <c r="AX708" s="549">
        <f>IFERROR(AX707/AX703,0)</f>
        <v>0.27272727272727271</v>
      </c>
      <c r="AY708" s="549">
        <f>IFERROR(AX707/(AX703-AX702),0)</f>
        <v>0.27272727272727271</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2090</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3"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687</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4">
        <f>VLOOKUP($H$722,$AO$716:$AP$719,2,FALSE)</f>
        <v>3</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2"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ht="13">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ht="13">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ht="13">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ht="13">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509</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2</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687</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5"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91" t="s">
        <v>2634</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2595</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2596</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2597</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ht="1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ht="1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ht="1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ht="1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ht="1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ht="1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ht="1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ht="1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ht="13">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t="13"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t="13"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6" ma:contentTypeDescription="Create a new document." ma:contentTypeScope="" ma:versionID="13ba17b339980b8e2674eae185b1249c">
  <xsd:schema xmlns:xsd="http://www.w3.org/2001/XMLSchema" xmlns:xs="http://www.w3.org/2001/XMLSchema" xmlns:p="http://schemas.microsoft.com/office/2006/metadata/properties" xmlns:ns2="df676585-4996-4b41-a86e-64013e6bb341" xmlns:ns3="9366657d-f4db-4e92-8c83-b5bcafcbec9d" targetNamespace="http://schemas.microsoft.com/office/2006/metadata/properties" ma:root="true" ma:fieldsID="f2507078fb810b502182ce08bd26a898" ns2:_="" ns3:_="">
    <xsd:import namespace="df676585-4996-4b41-a86e-64013e6bb341"/>
    <xsd:import namespace="9366657d-f4db-4e92-8c83-b5bcafcbec9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d257eed-2230-4794-a0a4-0a3004274d28" ContentTypeId="0x0101" PreviousValue="false"/>
</file>

<file path=customXml/itemProps1.xml><?xml version="1.0" encoding="utf-8"?>
<ds:datastoreItem xmlns:ds="http://schemas.openxmlformats.org/officeDocument/2006/customXml" ds:itemID="{3586F654-0365-4940-A509-909E93D596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F21FBC-9C72-43F7-8121-C71B8E59EDD3}">
  <ds:schemaRefs>
    <ds:schemaRef ds:uri="http://schemas.microsoft.com/office/2006/metadata/properties"/>
    <ds:schemaRef ds:uri="http://schemas.microsoft.com/office/infopath/2007/PartnerControls"/>
    <ds:schemaRef ds:uri="df676585-4996-4b41-a86e-64013e6bb341"/>
  </ds:schemaRefs>
</ds:datastoreItem>
</file>

<file path=customXml/itemProps3.xml><?xml version="1.0" encoding="utf-8"?>
<ds:datastoreItem xmlns:ds="http://schemas.openxmlformats.org/officeDocument/2006/customXml" ds:itemID="{33DE6B75-03DF-46F9-AB45-AF950E0A0FE1}">
  <ds:schemaRefs>
    <ds:schemaRef ds:uri="http://schemas.microsoft.com/sharepoint/v3/contenttype/forms"/>
  </ds:schemaRefs>
</ds:datastoreItem>
</file>

<file path=customXml/itemProps4.xml><?xml version="1.0" encoding="utf-8"?>
<ds:datastoreItem xmlns:ds="http://schemas.openxmlformats.org/officeDocument/2006/customXml" ds:itemID="{395A56C7-398A-499C-91C6-961E67C800B7}">
  <ds:schemaRefs>
    <ds:schemaRef ds:uri="Microsoft.SharePoint.Taxonomy.ContentTypeSyn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Brice Lockard</cp:lastModifiedBy>
  <cp:lastPrinted>2024-12-09T20:28:29Z</cp:lastPrinted>
  <dcterms:created xsi:type="dcterms:W3CDTF">2007-12-27T18:26:28Z</dcterms:created>
  <dcterms:modified xsi:type="dcterms:W3CDTF">2026-05-18T23:00:40Z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ies>
</file>